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213188B0-630A-4F40-9923-25F922CEEFE5}"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51" i="2"/>
  <c r="D52" i="2" s="1"/>
  <c r="D47" i="2"/>
  <c r="D46" i="2"/>
  <c r="D45" i="2"/>
  <c r="D39" i="2"/>
  <c r="D38" i="2"/>
  <c r="D37" i="2"/>
  <c r="D36" i="2"/>
  <c r="D35" i="2"/>
  <c r="D34" i="2"/>
  <c r="D33" i="2"/>
  <c r="D32" i="2"/>
  <c r="D31" i="2"/>
  <c r="D29" i="2"/>
  <c r="D9" i="2"/>
  <c r="M70" i="374" l="1"/>
  <c r="B77" i="244"/>
  <c r="M58" i="244"/>
  <c r="N58" i="244" s="1"/>
  <c r="J58" i="244"/>
  <c r="B58" i="244"/>
  <c r="B57" i="244"/>
  <c r="K44" i="244"/>
  <c r="N44" i="244" s="1"/>
  <c r="B44" i="244"/>
  <c r="K77" i="244"/>
  <c r="N77" i="244" s="1"/>
  <c r="L59" i="25"/>
  <c r="L59" i="23"/>
  <c r="B48" i="276"/>
  <c r="J48" i="276"/>
  <c r="M48" i="276"/>
  <c r="N48" i="276" s="1"/>
  <c r="N56" i="276" s="1"/>
  <c r="B72" i="276"/>
  <c r="K72" i="276"/>
  <c r="N72" i="276" s="1"/>
  <c r="N78" i="276" s="1"/>
  <c r="N41" i="276" s="1"/>
  <c r="N43" i="276" s="1"/>
  <c r="K39" i="57"/>
  <c r="N39" i="57" s="1"/>
  <c r="B39" i="57"/>
  <c r="M72" i="150"/>
  <c r="M73" i="150" s="1"/>
  <c r="M48" i="367"/>
  <c r="N48" i="367" s="1"/>
  <c r="N54" i="367" s="1"/>
  <c r="K62" i="294"/>
  <c r="K61" i="294"/>
  <c r="B62" i="294"/>
  <c r="B61" i="294"/>
  <c r="B60" i="294"/>
  <c r="L58" i="287"/>
  <c r="K59" i="287"/>
  <c r="B59" i="287"/>
  <c r="B58" i="287"/>
  <c r="L58" i="286"/>
  <c r="L58" i="285"/>
  <c r="K59" i="286"/>
  <c r="K58" i="286"/>
  <c r="B59" i="286"/>
  <c r="B58" i="286"/>
  <c r="B58" i="285"/>
  <c r="K58" i="284"/>
  <c r="B58" i="284"/>
  <c r="L58" i="284"/>
  <c r="L58" i="283"/>
  <c r="K58" i="283"/>
  <c r="B58" i="283"/>
  <c r="B61" i="270"/>
  <c r="K66" i="268"/>
  <c r="B66" i="268"/>
  <c r="B65" i="268"/>
  <c r="L69" i="252"/>
  <c r="N69" i="252" s="1"/>
  <c r="L68" i="252"/>
  <c r="K69" i="252"/>
  <c r="B69" i="252"/>
  <c r="B68" i="252"/>
  <c r="L65" i="248"/>
  <c r="L64" i="248"/>
  <c r="K65" i="248"/>
  <c r="B65" i="248"/>
  <c r="B64" i="248"/>
  <c r="B63" i="249"/>
  <c r="K63" i="249"/>
  <c r="L63" i="249"/>
  <c r="B55" i="248"/>
  <c r="B54" i="248"/>
  <c r="K60" i="241"/>
  <c r="K60" i="240"/>
  <c r="K60" i="239"/>
  <c r="K60" i="238"/>
  <c r="K60" i="237"/>
  <c r="K60" i="236"/>
  <c r="K60" i="235"/>
  <c r="K59" i="234"/>
  <c r="M53" i="232"/>
  <c r="N53" i="232" s="1"/>
  <c r="M52" i="232"/>
  <c r="J53" i="232"/>
  <c r="J52" i="232"/>
  <c r="B53" i="232"/>
  <c r="B52" i="232"/>
  <c r="M51" i="193"/>
  <c r="N51" i="193" s="1"/>
  <c r="M50" i="193"/>
  <c r="J51" i="193"/>
  <c r="J50" i="193"/>
  <c r="B51" i="193"/>
  <c r="B50" i="193"/>
  <c r="K39" i="193"/>
  <c r="K38" i="193"/>
  <c r="N38" i="193" s="1"/>
  <c r="K37" i="193"/>
  <c r="N37" i="193" s="1"/>
  <c r="K36" i="193"/>
  <c r="N36" i="193" s="1"/>
  <c r="B39" i="193"/>
  <c r="B38" i="193"/>
  <c r="B37" i="193"/>
  <c r="B36" i="193"/>
  <c r="K65" i="162"/>
  <c r="K64" i="162"/>
  <c r="K65" i="157"/>
  <c r="B65" i="157"/>
  <c r="B64" i="157"/>
  <c r="M48" i="56"/>
  <c r="N48" i="56" s="1"/>
  <c r="B48" i="56"/>
  <c r="K59" i="32"/>
  <c r="K59" i="27"/>
  <c r="K59" i="19"/>
  <c r="K59" i="18"/>
  <c r="K59" i="17"/>
  <c r="K59" i="16"/>
  <c r="K59" i="15"/>
  <c r="K59" i="14"/>
  <c r="K71" i="12"/>
  <c r="N71" i="12" s="1"/>
  <c r="K70" i="12"/>
  <c r="B71" i="12"/>
  <c r="B70" i="12"/>
  <c r="K38" i="12"/>
  <c r="N38" i="12" s="1"/>
  <c r="K37" i="12"/>
  <c r="B38" i="12"/>
  <c r="B37" i="12"/>
  <c r="C3" i="5"/>
  <c r="K36" i="370"/>
  <c r="N36" i="370" s="1"/>
  <c r="N43" i="370" s="1"/>
  <c r="N78" i="370" s="1"/>
  <c r="L84" i="370" s="1"/>
  <c r="B36" i="370"/>
  <c r="K36" i="11"/>
  <c r="N36" i="11" s="1"/>
  <c r="N43" i="11" s="1"/>
  <c r="N78" i="11" s="1"/>
  <c r="B36" i="11"/>
  <c r="K36" i="369"/>
  <c r="N36" i="369" s="1"/>
  <c r="N43" i="369" s="1"/>
  <c r="N78" i="369" s="1"/>
  <c r="B36" i="369"/>
  <c r="K70" i="367"/>
  <c r="N70" i="367" s="1"/>
  <c r="N76" i="367" s="1"/>
  <c r="N41" i="367" s="1"/>
  <c r="N43" i="367" s="1"/>
  <c r="N78" i="367" s="1"/>
  <c r="B70" i="367"/>
  <c r="J48" i="367"/>
  <c r="B48" i="367"/>
  <c r="K71" i="366"/>
  <c r="N71" i="366" s="1"/>
  <c r="N77" i="366" s="1"/>
  <c r="N41" i="366" s="1"/>
  <c r="N43" i="366" s="1"/>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N55"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N71" i="359" s="1"/>
  <c r="B71" i="359"/>
  <c r="M50" i="359"/>
  <c r="N50" i="359" s="1"/>
  <c r="J50" i="359"/>
  <c r="B50" i="359"/>
  <c r="M49" i="359"/>
  <c r="N49" i="359" s="1"/>
  <c r="J49" i="359"/>
  <c r="B49" i="359"/>
  <c r="M48" i="359"/>
  <c r="N48" i="359" s="1"/>
  <c r="J48" i="359"/>
  <c r="B48" i="359"/>
  <c r="K72" i="357"/>
  <c r="B72" i="357"/>
  <c r="K71" i="357"/>
  <c r="N71" i="357" s="1"/>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I71" i="355" s="1"/>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N71" i="353" s="1"/>
  <c r="B71" i="353"/>
  <c r="M48" i="353"/>
  <c r="N48" i="353" s="1"/>
  <c r="N55" i="353" s="1"/>
  <c r="J48" i="353"/>
  <c r="B48" i="353"/>
  <c r="K72" i="352"/>
  <c r="B72" i="352"/>
  <c r="K71" i="352"/>
  <c r="B71" i="352"/>
  <c r="M48" i="352"/>
  <c r="N48" i="352" s="1"/>
  <c r="N55" i="352" s="1"/>
  <c r="J48" i="352"/>
  <c r="B48" i="352"/>
  <c r="K72" i="351"/>
  <c r="N72" i="351" s="1"/>
  <c r="B72" i="351"/>
  <c r="K71" i="351"/>
  <c r="B71" i="351"/>
  <c r="M48" i="351"/>
  <c r="N48" i="351" s="1"/>
  <c r="N55" i="351" s="1"/>
  <c r="J48" i="351"/>
  <c r="B48" i="351"/>
  <c r="K72" i="350"/>
  <c r="N72" i="350" s="1"/>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I72" i="344" s="1"/>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N71" i="335" s="1"/>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N55"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N72" i="331" s="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I72" i="330" s="1"/>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N72" i="319" s="1"/>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I71" i="318" s="1"/>
  <c r="B71" i="318"/>
  <c r="K60" i="318"/>
  <c r="B60" i="318"/>
  <c r="M51" i="318"/>
  <c r="N51" i="318" s="1"/>
  <c r="J51" i="318"/>
  <c r="B51" i="318"/>
  <c r="M50" i="318"/>
  <c r="N50" i="318" s="1"/>
  <c r="J50" i="318"/>
  <c r="B50" i="318"/>
  <c r="M49" i="318"/>
  <c r="N49" i="318" s="1"/>
  <c r="J49" i="318"/>
  <c r="B49" i="318"/>
  <c r="M48" i="318"/>
  <c r="N48" i="318" s="1"/>
  <c r="J48" i="318"/>
  <c r="B48" i="318"/>
  <c r="K72" i="317"/>
  <c r="N72" i="317" s="1"/>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I71" i="316" s="1"/>
  <c r="B71" i="316"/>
  <c r="K60" i="316"/>
  <c r="B60" i="316"/>
  <c r="M51" i="316"/>
  <c r="N51" i="316" s="1"/>
  <c r="J51" i="316"/>
  <c r="B51" i="316"/>
  <c r="M50" i="316"/>
  <c r="N50" i="316" s="1"/>
  <c r="J50" i="316"/>
  <c r="B50" i="316"/>
  <c r="M49" i="316"/>
  <c r="N49" i="316" s="1"/>
  <c r="J49" i="316"/>
  <c r="B49" i="316"/>
  <c r="M48" i="316"/>
  <c r="N48" i="316" s="1"/>
  <c r="J48" i="316"/>
  <c r="B48" i="316"/>
  <c r="K72" i="315"/>
  <c r="N72" i="315" s="1"/>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I71" i="314" s="1"/>
  <c r="B71" i="314"/>
  <c r="K60" i="314"/>
  <c r="B60" i="314"/>
  <c r="M51" i="314"/>
  <c r="N51" i="314" s="1"/>
  <c r="J51" i="314"/>
  <c r="B51" i="314"/>
  <c r="M50" i="314"/>
  <c r="N50" i="314" s="1"/>
  <c r="J50" i="314"/>
  <c r="B50" i="314"/>
  <c r="M49" i="314"/>
  <c r="N49" i="314" s="1"/>
  <c r="J49" i="314"/>
  <c r="B49" i="314"/>
  <c r="M48" i="314"/>
  <c r="N48" i="314" s="1"/>
  <c r="J48" i="314"/>
  <c r="B48" i="314"/>
  <c r="K72" i="313"/>
  <c r="N72" i="313" s="1"/>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N72" i="311" s="1"/>
  <c r="B72" i="311"/>
  <c r="K71" i="311"/>
  <c r="B71" i="311"/>
  <c r="K60" i="311"/>
  <c r="B60" i="311"/>
  <c r="M49" i="311"/>
  <c r="N49" i="311" s="1"/>
  <c r="J49" i="311"/>
  <c r="B49" i="311"/>
  <c r="M48" i="311"/>
  <c r="N48" i="311" s="1"/>
  <c r="J48" i="311"/>
  <c r="B48" i="311"/>
  <c r="K37" i="311"/>
  <c r="N37" i="311" s="1"/>
  <c r="B37" i="311"/>
  <c r="K36" i="311"/>
  <c r="N36" i="311" s="1"/>
  <c r="B36" i="311"/>
  <c r="K70" i="310"/>
  <c r="N70" i="310" s="1"/>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N75" i="302" s="1"/>
  <c r="N41" i="302" s="1"/>
  <c r="N43" i="302" s="1"/>
  <c r="B70" i="302"/>
  <c r="K69" i="302"/>
  <c r="N69" i="302" s="1"/>
  <c r="B69" i="302"/>
  <c r="K58" i="302"/>
  <c r="B58" i="302"/>
  <c r="M49" i="302"/>
  <c r="N49" i="302" s="1"/>
  <c r="J49" i="302"/>
  <c r="B49" i="302"/>
  <c r="M48" i="302"/>
  <c r="N48" i="302" s="1"/>
  <c r="J48" i="302"/>
  <c r="B48" i="302"/>
  <c r="K70" i="301"/>
  <c r="B70" i="301"/>
  <c r="K69" i="301"/>
  <c r="N69" i="301" s="1"/>
  <c r="B69" i="301"/>
  <c r="K58" i="301"/>
  <c r="B58" i="301"/>
  <c r="M50" i="301"/>
  <c r="N50" i="301" s="1"/>
  <c r="J50" i="301"/>
  <c r="B50" i="301"/>
  <c r="M49" i="301"/>
  <c r="N49" i="301" s="1"/>
  <c r="J49" i="301"/>
  <c r="B49" i="301"/>
  <c r="M48" i="301"/>
  <c r="N48" i="301" s="1"/>
  <c r="J48" i="301"/>
  <c r="B48" i="301"/>
  <c r="K70" i="300"/>
  <c r="N70" i="300" s="1"/>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N69" i="287" s="1"/>
  <c r="B69" i="287"/>
  <c r="K58" i="287"/>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N69" i="285" s="1"/>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B69" i="284"/>
  <c r="M50" i="284"/>
  <c r="N50" i="284" s="1"/>
  <c r="J50" i="284"/>
  <c r="B50" i="284"/>
  <c r="M49" i="284"/>
  <c r="N49" i="284" s="1"/>
  <c r="J49" i="284"/>
  <c r="B49" i="284"/>
  <c r="M48" i="284"/>
  <c r="N48" i="284" s="1"/>
  <c r="J48" i="284"/>
  <c r="B48" i="284"/>
  <c r="K36" i="284"/>
  <c r="N36" i="284" s="1"/>
  <c r="B36" i="284"/>
  <c r="K70" i="283"/>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N77" i="259" s="1"/>
  <c r="N41" i="259" s="1"/>
  <c r="N43"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N74" i="248" s="1"/>
  <c r="B74" i="248"/>
  <c r="K73" i="248"/>
  <c r="B73" i="248"/>
  <c r="K64" i="248"/>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I74" i="247" s="1"/>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N41" i="239" s="1"/>
  <c r="N43"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B67" i="228"/>
  <c r="K66" i="228"/>
  <c r="N66" i="228" s="1"/>
  <c r="B66" i="228"/>
  <c r="K57" i="228"/>
  <c r="B57" i="228"/>
  <c r="K56" i="228"/>
  <c r="B56" i="228"/>
  <c r="L55" i="228"/>
  <c r="N55" i="228" s="1"/>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N78" i="226" s="1"/>
  <c r="L84" i="226" s="1"/>
  <c r="J49" i="226"/>
  <c r="B49" i="226"/>
  <c r="M49" i="225"/>
  <c r="N49" i="225" s="1"/>
  <c r="N54" i="225" s="1"/>
  <c r="J49" i="225"/>
  <c r="B49" i="225"/>
  <c r="M49" i="224"/>
  <c r="N49" i="224" s="1"/>
  <c r="N54" i="224" s="1"/>
  <c r="N78"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K40" i="193"/>
  <c r="N40" i="193" s="1"/>
  <c r="B40" i="193"/>
  <c r="N39"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I77" i="182" s="1"/>
  <c r="B77" i="182"/>
  <c r="K76" i="182"/>
  <c r="I76" i="182" s="1"/>
  <c r="B76" i="182"/>
  <c r="K75" i="182"/>
  <c r="N75" i="182" s="1"/>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I76" i="174" s="1"/>
  <c r="B76" i="174"/>
  <c r="K75" i="174"/>
  <c r="N75" i="174" s="1"/>
  <c r="B75" i="174"/>
  <c r="K74" i="174"/>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N76" i="172" s="1"/>
  <c r="B76" i="172"/>
  <c r="K75" i="172"/>
  <c r="N75" i="172" s="1"/>
  <c r="B75" i="172"/>
  <c r="K74" i="172"/>
  <c r="N74" i="172" s="1"/>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N77" i="168" s="1"/>
  <c r="B77" i="168"/>
  <c r="K76" i="168"/>
  <c r="B76" i="168"/>
  <c r="K75" i="168"/>
  <c r="I75" i="168" s="1"/>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N77" i="162" s="1"/>
  <c r="B77" i="162"/>
  <c r="K76" i="162"/>
  <c r="I76" i="162" s="1"/>
  <c r="B76" i="162"/>
  <c r="K75" i="162"/>
  <c r="I75" i="162" s="1"/>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I77" i="158" s="1"/>
  <c r="B77" i="158"/>
  <c r="K76" i="158"/>
  <c r="N76" i="158" s="1"/>
  <c r="B76" i="158"/>
  <c r="K75" i="158"/>
  <c r="N75" i="158" s="1"/>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I77" i="157" s="1"/>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I77" i="155" s="1"/>
  <c r="B77" i="155"/>
  <c r="K76" i="155"/>
  <c r="B76" i="155"/>
  <c r="K75" i="155"/>
  <c r="I75" i="155" s="1"/>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I74" i="150" s="1"/>
  <c r="B74" i="150"/>
  <c r="K73" i="150"/>
  <c r="I73" i="150" s="1"/>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B70" i="143"/>
  <c r="K69" i="143"/>
  <c r="N69" i="143" s="1"/>
  <c r="B69" i="143"/>
  <c r="K58" i="143"/>
  <c r="B58" i="143"/>
  <c r="M49" i="143"/>
  <c r="N49" i="143" s="1"/>
  <c r="J49" i="143"/>
  <c r="B49" i="143"/>
  <c r="M48" i="143"/>
  <c r="N48" i="143" s="1"/>
  <c r="J48" i="143"/>
  <c r="B48" i="143"/>
  <c r="K37" i="143"/>
  <c r="N37" i="143" s="1"/>
  <c r="B37" i="143"/>
  <c r="K36" i="143"/>
  <c r="N36" i="143" s="1"/>
  <c r="B36" i="143"/>
  <c r="K70" i="144"/>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L83" i="126" s="1"/>
  <c r="J48" i="126"/>
  <c r="B48" i="126"/>
  <c r="M48" i="125"/>
  <c r="N48" i="125" s="1"/>
  <c r="N54" i="125" s="1"/>
  <c r="N78" i="125" s="1"/>
  <c r="L85" i="125" s="1"/>
  <c r="J48" i="125"/>
  <c r="B48" i="125"/>
  <c r="M48" i="123"/>
  <c r="N48" i="123" s="1"/>
  <c r="N54" i="123" s="1"/>
  <c r="N78" i="123" s="1"/>
  <c r="J48" i="123"/>
  <c r="B48" i="123"/>
  <c r="M48" i="124"/>
  <c r="N48" i="124" s="1"/>
  <c r="N54" i="124" s="1"/>
  <c r="N78" i="124" s="1"/>
  <c r="L83" i="124" s="1"/>
  <c r="J48" i="124"/>
  <c r="B48" i="124"/>
  <c r="M48" i="122"/>
  <c r="N48" i="122" s="1"/>
  <c r="N54" i="122" s="1"/>
  <c r="N78" i="122" s="1"/>
  <c r="L85" i="122" s="1"/>
  <c r="J48" i="122"/>
  <c r="B48" i="122"/>
  <c r="M48" i="121"/>
  <c r="N48" i="121" s="1"/>
  <c r="N54" i="121" s="1"/>
  <c r="N78" i="121" s="1"/>
  <c r="L85" i="121" s="1"/>
  <c r="J48" i="121"/>
  <c r="B48" i="121"/>
  <c r="M48" i="120"/>
  <c r="N48" i="120" s="1"/>
  <c r="N54" i="120" s="1"/>
  <c r="N78" i="120" s="1"/>
  <c r="L85" i="120" s="1"/>
  <c r="J48" i="120"/>
  <c r="B48" i="120"/>
  <c r="M48" i="119"/>
  <c r="N48" i="119" s="1"/>
  <c r="N54" i="119" s="1"/>
  <c r="N78" i="119" s="1"/>
  <c r="L83" i="119" s="1"/>
  <c r="J48" i="119"/>
  <c r="B48" i="119"/>
  <c r="M48" i="118"/>
  <c r="N48" i="118" s="1"/>
  <c r="N54" i="118" s="1"/>
  <c r="N78" i="118" s="1"/>
  <c r="L85" i="118" s="1"/>
  <c r="J48" i="118"/>
  <c r="B48" i="118"/>
  <c r="M48" i="117"/>
  <c r="N48" i="117" s="1"/>
  <c r="N54" i="117" s="1"/>
  <c r="N78" i="117" s="1"/>
  <c r="L84" i="117" s="1"/>
  <c r="J48" i="117"/>
  <c r="B48" i="117"/>
  <c r="M48" i="115"/>
  <c r="N48" i="115" s="1"/>
  <c r="N54" i="115" s="1"/>
  <c r="N78" i="115" s="1"/>
  <c r="J48" i="115"/>
  <c r="B48" i="115"/>
  <c r="M48" i="116"/>
  <c r="N48" i="116" s="1"/>
  <c r="N54" i="116" s="1"/>
  <c r="N78" i="116" s="1"/>
  <c r="L83" i="116" s="1"/>
  <c r="J48" i="116"/>
  <c r="B48" i="116"/>
  <c r="M48" i="114"/>
  <c r="N48" i="114" s="1"/>
  <c r="N54" i="114" s="1"/>
  <c r="N78" i="114" s="1"/>
  <c r="L84" i="114" s="1"/>
  <c r="J48" i="114"/>
  <c r="B48" i="114"/>
  <c r="M48" i="113"/>
  <c r="N48" i="113" s="1"/>
  <c r="N54" i="113" s="1"/>
  <c r="N78" i="113" s="1"/>
  <c r="L83" i="113" s="1"/>
  <c r="J48" i="113"/>
  <c r="B48" i="113"/>
  <c r="M48" i="112"/>
  <c r="N48" i="112" s="1"/>
  <c r="N54" i="112" s="1"/>
  <c r="N78" i="112" s="1"/>
  <c r="L85" i="112" s="1"/>
  <c r="J48" i="112"/>
  <c r="B48" i="112"/>
  <c r="M48" i="111"/>
  <c r="N48" i="111" s="1"/>
  <c r="N54" i="111" s="1"/>
  <c r="N78" i="111" s="1"/>
  <c r="L85" i="111" s="1"/>
  <c r="J48" i="111"/>
  <c r="B48" i="111"/>
  <c r="M48" i="110"/>
  <c r="N48" i="110" s="1"/>
  <c r="N54" i="110" s="1"/>
  <c r="N78" i="110" s="1"/>
  <c r="L85" i="110" s="1"/>
  <c r="J48" i="110"/>
  <c r="B48" i="110"/>
  <c r="M48" i="109"/>
  <c r="N48" i="109" s="1"/>
  <c r="N54" i="109" s="1"/>
  <c r="N78" i="109" s="1"/>
  <c r="L85" i="109" s="1"/>
  <c r="J48" i="109"/>
  <c r="B48" i="109"/>
  <c r="K71" i="108"/>
  <c r="N71" i="108" s="1"/>
  <c r="B71" i="108"/>
  <c r="K70" i="108"/>
  <c r="B70" i="108"/>
  <c r="K59" i="108"/>
  <c r="B59" i="108"/>
  <c r="M48" i="108"/>
  <c r="N48" i="108" s="1"/>
  <c r="N54" i="108" s="1"/>
  <c r="J48" i="108"/>
  <c r="B48" i="108"/>
  <c r="K38" i="108"/>
  <c r="N38" i="108" s="1"/>
  <c r="B38" i="108"/>
  <c r="K37" i="108"/>
  <c r="N37" i="108" s="1"/>
  <c r="B37" i="108"/>
  <c r="K36" i="108"/>
  <c r="N36" i="108" s="1"/>
  <c r="B36" i="108"/>
  <c r="K71" i="107"/>
  <c r="N71" i="107" s="1"/>
  <c r="B71" i="107"/>
  <c r="K70" i="107"/>
  <c r="B70" i="107"/>
  <c r="K59" i="107"/>
  <c r="B59" i="107"/>
  <c r="M48" i="107"/>
  <c r="N48" i="107" s="1"/>
  <c r="N54" i="107" s="1"/>
  <c r="J48" i="107"/>
  <c r="B48" i="107"/>
  <c r="K38" i="107"/>
  <c r="N38" i="107" s="1"/>
  <c r="B38" i="107"/>
  <c r="K37" i="107"/>
  <c r="N37" i="107" s="1"/>
  <c r="B37" i="107"/>
  <c r="K36" i="107"/>
  <c r="N36" i="107" s="1"/>
  <c r="B36" i="107"/>
  <c r="K71" i="106"/>
  <c r="N71" i="106" s="1"/>
  <c r="B71" i="106"/>
  <c r="K70" i="106"/>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L84"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B71" i="102"/>
  <c r="K70" i="102"/>
  <c r="B70" i="102"/>
  <c r="K59" i="102"/>
  <c r="B59" i="102"/>
  <c r="M48" i="102"/>
  <c r="N48" i="102" s="1"/>
  <c r="N54" i="102" s="1"/>
  <c r="J48" i="102"/>
  <c r="B48" i="102"/>
  <c r="K38" i="102"/>
  <c r="N38" i="102" s="1"/>
  <c r="B38" i="102"/>
  <c r="K37" i="102"/>
  <c r="N37" i="102" s="1"/>
  <c r="B37" i="102"/>
  <c r="K36" i="102"/>
  <c r="N36" i="102" s="1"/>
  <c r="B36" i="102"/>
  <c r="K71" i="101"/>
  <c r="N71" i="101" s="1"/>
  <c r="B71" i="101"/>
  <c r="K70" i="10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B70" i="88"/>
  <c r="K59" i="88"/>
  <c r="B59" i="88"/>
  <c r="M49" i="88"/>
  <c r="N49" i="88" s="1"/>
  <c r="J49" i="88"/>
  <c r="B49" i="88"/>
  <c r="M48" i="88"/>
  <c r="N48" i="88" s="1"/>
  <c r="J48" i="88"/>
  <c r="B48" i="88"/>
  <c r="K38" i="88"/>
  <c r="N38" i="88" s="1"/>
  <c r="B38" i="88"/>
  <c r="K37" i="88"/>
  <c r="N37" i="88" s="1"/>
  <c r="B37" i="88"/>
  <c r="K36" i="88"/>
  <c r="N36" i="88" s="1"/>
  <c r="B36" i="88"/>
  <c r="K71" i="87"/>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B70" i="85"/>
  <c r="K59" i="85"/>
  <c r="B59" i="85"/>
  <c r="M49" i="85"/>
  <c r="N49" i="85" s="1"/>
  <c r="J49" i="85"/>
  <c r="B49" i="85"/>
  <c r="M48" i="85"/>
  <c r="N48" i="85" s="1"/>
  <c r="J48" i="85"/>
  <c r="B48" i="85"/>
  <c r="K36" i="85"/>
  <c r="N36" i="85" s="1"/>
  <c r="B36" i="85"/>
  <c r="K71" i="84"/>
  <c r="B71" i="84"/>
  <c r="K70" i="84"/>
  <c r="N70" i="84" s="1"/>
  <c r="B70" i="84"/>
  <c r="K59" i="84"/>
  <c r="B59" i="84"/>
  <c r="M49" i="84"/>
  <c r="N49" i="84" s="1"/>
  <c r="J49" i="84"/>
  <c r="B49" i="84"/>
  <c r="M48" i="84"/>
  <c r="N48" i="84" s="1"/>
  <c r="J48" i="84"/>
  <c r="B48" i="84"/>
  <c r="K36" i="84"/>
  <c r="N36" i="84" s="1"/>
  <c r="B36" i="84"/>
  <c r="K71" i="83"/>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B71" i="80"/>
  <c r="K70" i="80"/>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L83" i="77" s="1"/>
  <c r="J48" i="77"/>
  <c r="B48" i="77"/>
  <c r="M48" i="76"/>
  <c r="N48" i="76" s="1"/>
  <c r="N54" i="76" s="1"/>
  <c r="N78" i="76" s="1"/>
  <c r="L83"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N78" i="73" s="1"/>
  <c r="L84" i="73" s="1"/>
  <c r="J48" i="73"/>
  <c r="B48" i="73"/>
  <c r="K70" i="72"/>
  <c r="N70" i="72" s="1"/>
  <c r="B70" i="72"/>
  <c r="K69" i="72"/>
  <c r="B69" i="72"/>
  <c r="M48" i="72"/>
  <c r="N48" i="72" s="1"/>
  <c r="N53" i="72" s="1"/>
  <c r="J48" i="72"/>
  <c r="B48" i="72"/>
  <c r="K38" i="72"/>
  <c r="N38" i="72" s="1"/>
  <c r="B38" i="72"/>
  <c r="K37" i="72"/>
  <c r="N37" i="72" s="1"/>
  <c r="B37" i="72"/>
  <c r="K36" i="72"/>
  <c r="N36" i="72" s="1"/>
  <c r="B36" i="72"/>
  <c r="K71" i="71"/>
  <c r="I71" i="71" s="1"/>
  <c r="B71" i="71"/>
  <c r="K70" i="71"/>
  <c r="I70" i="71" s="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N71" i="69" s="1"/>
  <c r="B71" i="69"/>
  <c r="K70" i="69"/>
  <c r="I70" i="69" s="1"/>
  <c r="B70" i="69"/>
  <c r="M48" i="69"/>
  <c r="N48" i="69" s="1"/>
  <c r="N54" i="69" s="1"/>
  <c r="J48" i="69"/>
  <c r="B48" i="69"/>
  <c r="K38" i="69"/>
  <c r="N38" i="69" s="1"/>
  <c r="B38" i="69"/>
  <c r="K37" i="69"/>
  <c r="N37" i="69" s="1"/>
  <c r="B37" i="69"/>
  <c r="K36" i="69"/>
  <c r="N36" i="69" s="1"/>
  <c r="B36" i="69"/>
  <c r="K71" i="68"/>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N71" i="66" s="1"/>
  <c r="B71" i="66"/>
  <c r="K70" i="66"/>
  <c r="B70" i="66"/>
  <c r="M48" i="66"/>
  <c r="N48" i="66" s="1"/>
  <c r="N54" i="66" s="1"/>
  <c r="J48" i="66"/>
  <c r="B48" i="66"/>
  <c r="K71" i="65"/>
  <c r="N71" i="65" s="1"/>
  <c r="B71" i="65"/>
  <c r="K70" i="65"/>
  <c r="N70" i="65" s="1"/>
  <c r="B70" i="65"/>
  <c r="M48" i="65"/>
  <c r="N48" i="65" s="1"/>
  <c r="N54" i="65" s="1"/>
  <c r="J48" i="65"/>
  <c r="B48" i="65"/>
  <c r="K71" i="64"/>
  <c r="N71" i="64" s="1"/>
  <c r="B71" i="64"/>
  <c r="K70" i="64"/>
  <c r="B70" i="64"/>
  <c r="N48" i="64"/>
  <c r="N54" i="64" s="1"/>
  <c r="J48" i="64"/>
  <c r="B48" i="64"/>
  <c r="K71" i="63"/>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I71" i="60" s="1"/>
  <c r="B71" i="60"/>
  <c r="K70" i="60"/>
  <c r="I70" i="60" s="1"/>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B70" i="56"/>
  <c r="N54" i="56"/>
  <c r="K71" i="55"/>
  <c r="B71" i="55"/>
  <c r="K70" i="55"/>
  <c r="N70" i="55" s="1"/>
  <c r="B70" i="55"/>
  <c r="K36" i="55"/>
  <c r="N36" i="55" s="1"/>
  <c r="N43" i="55" s="1"/>
  <c r="B36" i="55"/>
  <c r="K71" i="54"/>
  <c r="N71" i="54" s="1"/>
  <c r="B71" i="54"/>
  <c r="K70" i="54"/>
  <c r="I70" i="54" s="1"/>
  <c r="B70" i="54"/>
  <c r="K37" i="54"/>
  <c r="N37" i="54" s="1"/>
  <c r="B37" i="54"/>
  <c r="K36" i="54"/>
  <c r="N36" i="54" s="1"/>
  <c r="B36" i="54"/>
  <c r="K71" i="53"/>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N73" i="48" s="1"/>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B70" i="47"/>
  <c r="K36" i="47"/>
  <c r="N36" i="47" s="1"/>
  <c r="B36" i="47"/>
  <c r="K70" i="46"/>
  <c r="B70" i="46"/>
  <c r="M48" i="46"/>
  <c r="N48" i="46" s="1"/>
  <c r="N54" i="46" s="1"/>
  <c r="J48" i="46"/>
  <c r="B48" i="46"/>
  <c r="K37" i="46"/>
  <c r="N37" i="46" s="1"/>
  <c r="B37" i="46"/>
  <c r="K36" i="46"/>
  <c r="N36" i="46" s="1"/>
  <c r="B36" i="46"/>
  <c r="K70" i="35"/>
  <c r="B70" i="35"/>
  <c r="M50" i="35"/>
  <c r="N50" i="35" s="1"/>
  <c r="J50" i="35"/>
  <c r="B50" i="35"/>
  <c r="M49" i="35"/>
  <c r="N49" i="35" s="1"/>
  <c r="J49" i="35"/>
  <c r="B49" i="35"/>
  <c r="M48" i="35"/>
  <c r="N48" i="35" s="1"/>
  <c r="J48" i="35"/>
  <c r="B48" i="35"/>
  <c r="K37" i="35"/>
  <c r="N37" i="35" s="1"/>
  <c r="B37" i="35"/>
  <c r="K36" i="35"/>
  <c r="N36" i="35" s="1"/>
  <c r="B36" i="35"/>
  <c r="K70" i="45"/>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B70" i="42"/>
  <c r="M50" i="42"/>
  <c r="N50" i="42" s="1"/>
  <c r="J50" i="42"/>
  <c r="B50" i="42"/>
  <c r="M49" i="42"/>
  <c r="N49" i="42" s="1"/>
  <c r="J49" i="42"/>
  <c r="B49" i="42"/>
  <c r="M48" i="42"/>
  <c r="N48" i="42" s="1"/>
  <c r="J48" i="42"/>
  <c r="B48" i="42"/>
  <c r="K37" i="42"/>
  <c r="N37" i="42" s="1"/>
  <c r="B37" i="42"/>
  <c r="K36" i="42"/>
  <c r="N36" i="42" s="1"/>
  <c r="B36" i="42"/>
  <c r="K70" i="41"/>
  <c r="B70" i="41"/>
  <c r="M50" i="41"/>
  <c r="N50" i="41" s="1"/>
  <c r="J50" i="41"/>
  <c r="B50" i="41"/>
  <c r="M49" i="41"/>
  <c r="N49" i="41" s="1"/>
  <c r="J49" i="41"/>
  <c r="B49" i="41"/>
  <c r="M48" i="41"/>
  <c r="N48" i="41" s="1"/>
  <c r="J48" i="41"/>
  <c r="B48" i="41"/>
  <c r="K36" i="41"/>
  <c r="N36" i="41" s="1"/>
  <c r="B36" i="41"/>
  <c r="K70" i="40"/>
  <c r="B70" i="40"/>
  <c r="M50" i="40"/>
  <c r="N50" i="40" s="1"/>
  <c r="J50" i="40"/>
  <c r="B50" i="40"/>
  <c r="M49" i="40"/>
  <c r="N49" i="40" s="1"/>
  <c r="J49" i="40"/>
  <c r="B49" i="40"/>
  <c r="M48" i="40"/>
  <c r="N48" i="40" s="1"/>
  <c r="J48" i="40"/>
  <c r="B48" i="40"/>
  <c r="K37" i="40"/>
  <c r="N37" i="40" s="1"/>
  <c r="B37" i="40"/>
  <c r="K36" i="40"/>
  <c r="N36" i="40" s="1"/>
  <c r="B36" i="40"/>
  <c r="K70" i="39"/>
  <c r="B70" i="39"/>
  <c r="M50" i="39"/>
  <c r="N50" i="39" s="1"/>
  <c r="J50" i="39"/>
  <c r="B50" i="39"/>
  <c r="M49" i="39"/>
  <c r="N49" i="39" s="1"/>
  <c r="J49" i="39"/>
  <c r="B49" i="39"/>
  <c r="M48" i="39"/>
  <c r="N48" i="39" s="1"/>
  <c r="J48" i="39"/>
  <c r="B48" i="39"/>
  <c r="K37" i="39"/>
  <c r="N37" i="39" s="1"/>
  <c r="B37" i="39"/>
  <c r="K36" i="39"/>
  <c r="N36" i="39" s="1"/>
  <c r="B36" i="39"/>
  <c r="K70" i="38"/>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B70" i="33"/>
  <c r="L59" i="33"/>
  <c r="K59" i="33"/>
  <c r="B59" i="33"/>
  <c r="N54" i="33"/>
  <c r="K36" i="33"/>
  <c r="N36" i="33" s="1"/>
  <c r="B36" i="33"/>
  <c r="K70" i="32"/>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L84" i="28" s="1"/>
  <c r="B70" i="28"/>
  <c r="K70" i="27"/>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B70" i="25"/>
  <c r="K59" i="25"/>
  <c r="N59" i="25" s="1"/>
  <c r="N65" i="25" s="1"/>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B70" i="23"/>
  <c r="K59" i="23"/>
  <c r="N59" i="23" s="1"/>
  <c r="N65" i="23" s="1"/>
  <c r="H59" i="23"/>
  <c r="B59" i="23"/>
  <c r="K37" i="23"/>
  <c r="N37" i="23" s="1"/>
  <c r="B37" i="23"/>
  <c r="K36" i="23"/>
  <c r="N36" i="23" s="1"/>
  <c r="B36" i="23"/>
  <c r="K70" i="22"/>
  <c r="N70" i="22" s="1"/>
  <c r="N76" i="22" s="1"/>
  <c r="N42" i="22" s="1"/>
  <c r="B70" i="22"/>
  <c r="L59" i="22"/>
  <c r="K59" i="22"/>
  <c r="H59" i="22"/>
  <c r="B59" i="22"/>
  <c r="K36" i="22"/>
  <c r="N36" i="22" s="1"/>
  <c r="B36" i="22"/>
  <c r="K71" i="21"/>
  <c r="B71" i="21"/>
  <c r="K70" i="2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B71" i="19"/>
  <c r="K70" i="19"/>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B71" i="17"/>
  <c r="K70" i="17"/>
  <c r="N70" i="17" s="1"/>
  <c r="B70" i="17"/>
  <c r="H59" i="17"/>
  <c r="B59" i="17"/>
  <c r="K38" i="17"/>
  <c r="N38" i="17" s="1"/>
  <c r="B38" i="17"/>
  <c r="K37" i="17"/>
  <c r="N37" i="17" s="1"/>
  <c r="B37" i="17"/>
  <c r="K36" i="17"/>
  <c r="N36" i="17" s="1"/>
  <c r="B36" i="17"/>
  <c r="K70" i="16"/>
  <c r="B70" i="16"/>
  <c r="L59" i="16"/>
  <c r="N59" i="16" s="1"/>
  <c r="N65" i="16" s="1"/>
  <c r="H59" i="16"/>
  <c r="B59" i="16"/>
  <c r="K36" i="16"/>
  <c r="N36" i="16" s="1"/>
  <c r="B36" i="16"/>
  <c r="K71" i="15"/>
  <c r="N71" i="15" s="1"/>
  <c r="B71" i="15"/>
  <c r="K70" i="15"/>
  <c r="B70" i="15"/>
  <c r="L59" i="15"/>
  <c r="N59" i="15" s="1"/>
  <c r="N65" i="15" s="1"/>
  <c r="H59" i="15"/>
  <c r="B59" i="15"/>
  <c r="K37" i="15"/>
  <c r="N37" i="15" s="1"/>
  <c r="B37" i="15"/>
  <c r="K36" i="15"/>
  <c r="N36" i="15" s="1"/>
  <c r="B36" i="15"/>
  <c r="K71" i="14"/>
  <c r="B71" i="14"/>
  <c r="K70" i="14"/>
  <c r="B70" i="14"/>
  <c r="L59" i="14"/>
  <c r="N59" i="14" s="1"/>
  <c r="N65" i="14" s="1"/>
  <c r="H59" i="14"/>
  <c r="B59" i="14"/>
  <c r="K38" i="14"/>
  <c r="N38" i="14" s="1"/>
  <c r="B38" i="14"/>
  <c r="K37" i="14"/>
  <c r="N37" i="14" s="1"/>
  <c r="B37" i="14"/>
  <c r="K36" i="14"/>
  <c r="N36" i="14" s="1"/>
  <c r="B36" i="14"/>
  <c r="N70" i="12"/>
  <c r="N76" i="12" s="1"/>
  <c r="N42" i="12" s="1"/>
  <c r="L59" i="12"/>
  <c r="K59" i="12"/>
  <c r="H59" i="12"/>
  <c r="B59" i="12"/>
  <c r="N37" i="12"/>
  <c r="K36" i="12"/>
  <c r="N36" i="12" s="1"/>
  <c r="B36" i="12"/>
  <c r="K70" i="9"/>
  <c r="N70" i="9" s="1"/>
  <c r="N76" i="9" s="1"/>
  <c r="N42" i="9" s="1"/>
  <c r="B70" i="9"/>
  <c r="L59" i="9"/>
  <c r="K59" i="9"/>
  <c r="H59" i="9"/>
  <c r="B59" i="9"/>
  <c r="K37" i="9"/>
  <c r="N37" i="9" s="1"/>
  <c r="B37" i="9"/>
  <c r="K36" i="9"/>
  <c r="N36" i="9" s="1"/>
  <c r="B36" i="9"/>
  <c r="K70" i="7"/>
  <c r="B70" i="7"/>
  <c r="K59" i="7"/>
  <c r="N59" i="7" s="1"/>
  <c r="N65" i="7" s="1"/>
  <c r="H59" i="7"/>
  <c r="B59" i="7"/>
  <c r="K38" i="7"/>
  <c r="N38" i="7" s="1"/>
  <c r="B38" i="7"/>
  <c r="K37" i="7"/>
  <c r="N37" i="7" s="1"/>
  <c r="B37" i="7"/>
  <c r="K36" i="7"/>
  <c r="N36" i="7" s="1"/>
  <c r="B36" i="7"/>
  <c r="N53" i="325"/>
  <c r="N83" i="221"/>
  <c r="N46" i="221" s="1"/>
  <c r="N72" i="227"/>
  <c r="N41" i="227" s="1"/>
  <c r="N77" i="362"/>
  <c r="N41" i="362" s="1"/>
  <c r="N43" i="362" s="1"/>
  <c r="N43" i="238"/>
  <c r="L84" i="11"/>
  <c r="L57" i="227"/>
  <c r="N57" i="227" s="1"/>
  <c r="N62" i="227" s="1"/>
  <c r="L61" i="150"/>
  <c r="L64" i="188"/>
  <c r="N64" i="188" s="1"/>
  <c r="L58" i="75"/>
  <c r="N58" i="75" s="1"/>
  <c r="N64" i="75" s="1"/>
  <c r="L65" i="155"/>
  <c r="N65" i="155" s="1"/>
  <c r="L65" i="186"/>
  <c r="N65" i="186" s="1"/>
  <c r="L65" i="187"/>
  <c r="N65" i="187" s="1"/>
  <c r="L65" i="154"/>
  <c r="L65" i="170"/>
  <c r="N65" i="170" s="1"/>
  <c r="L64" i="160"/>
  <c r="L65" i="182"/>
  <c r="N65" i="182" s="1"/>
  <c r="L58" i="305"/>
  <c r="N58" i="305" s="1"/>
  <c r="N64" i="305" s="1"/>
  <c r="L60" i="306"/>
  <c r="N60" i="306" s="1"/>
  <c r="N66" i="306" s="1"/>
  <c r="L66" i="268"/>
  <c r="N66" i="268" s="1"/>
  <c r="L64" i="174"/>
  <c r="N64" i="174" s="1"/>
  <c r="L65" i="158"/>
  <c r="N65" i="158" s="1"/>
  <c r="L65" i="185"/>
  <c r="N65" i="185" s="1"/>
  <c r="L64" i="181"/>
  <c r="N64" i="181" s="1"/>
  <c r="L63" i="247"/>
  <c r="N63" i="247" s="1"/>
  <c r="N68" i="247" s="1"/>
  <c r="L59" i="79"/>
  <c r="N59" i="79" s="1"/>
  <c r="N65" i="79" s="1"/>
  <c r="N77" i="312"/>
  <c r="N41" i="312" s="1"/>
  <c r="N43" i="312" s="1"/>
  <c r="I73" i="247"/>
  <c r="I75" i="282"/>
  <c r="I76" i="282"/>
  <c r="I78" i="282"/>
  <c r="I72" i="250"/>
  <c r="I71" i="258"/>
  <c r="I72" i="258"/>
  <c r="I70" i="298"/>
  <c r="I71" i="306"/>
  <c r="I71" i="308"/>
  <c r="I71" i="334"/>
  <c r="I69" i="209"/>
  <c r="I75" i="189"/>
  <c r="I68" i="229"/>
  <c r="N63" i="248"/>
  <c r="I72" i="262"/>
  <c r="I71" i="265"/>
  <c r="I72" i="265"/>
  <c r="I73" i="271"/>
  <c r="I71" i="339"/>
  <c r="I72" i="347"/>
  <c r="I77" i="171"/>
  <c r="I76" i="179"/>
  <c r="I74" i="177"/>
  <c r="I71" i="214"/>
  <c r="I67" i="227"/>
  <c r="I68" i="227"/>
  <c r="N74" i="247"/>
  <c r="N77" i="247" s="1"/>
  <c r="N43" i="247" s="1"/>
  <c r="N76" i="248"/>
  <c r="I76" i="248"/>
  <c r="I71" i="261"/>
  <c r="I71" i="263"/>
  <c r="I76" i="266"/>
  <c r="I76" i="280"/>
  <c r="I78" i="280"/>
  <c r="I69" i="289"/>
  <c r="I70" i="289"/>
  <c r="I69" i="291"/>
  <c r="I72" i="294"/>
  <c r="I71" i="296"/>
  <c r="I72" i="296"/>
  <c r="I70" i="309"/>
  <c r="I72" i="322"/>
  <c r="I71" i="333"/>
  <c r="I72" i="333"/>
  <c r="I71" i="337"/>
  <c r="I71" i="371"/>
  <c r="I71" i="342"/>
  <c r="I71" i="356"/>
  <c r="I71" i="69"/>
  <c r="N77" i="157"/>
  <c r="N77" i="182"/>
  <c r="I76" i="188"/>
  <c r="I70" i="216"/>
  <c r="I71" i="216"/>
  <c r="N55" i="233"/>
  <c r="I71" i="233"/>
  <c r="I71" i="234"/>
  <c r="I71" i="236"/>
  <c r="I71" i="238"/>
  <c r="I71" i="240"/>
  <c r="I70" i="243"/>
  <c r="I72" i="243"/>
  <c r="I79" i="252"/>
  <c r="I80" i="252"/>
  <c r="I82" i="252"/>
  <c r="I71" i="259"/>
  <c r="I75" i="267"/>
  <c r="I72" i="273"/>
  <c r="I73" i="273"/>
  <c r="I72" i="274"/>
  <c r="I72" i="275"/>
  <c r="I73" i="275"/>
  <c r="I72" i="277"/>
  <c r="N61" i="281"/>
  <c r="N67" i="281" s="1"/>
  <c r="N80" i="281" s="1"/>
  <c r="L85" i="281" s="1"/>
  <c r="N70" i="285"/>
  <c r="I70" i="285"/>
  <c r="I69" i="287"/>
  <c r="N70" i="287"/>
  <c r="I70" i="287"/>
  <c r="N43" i="261"/>
  <c r="I70" i="293"/>
  <c r="I69" i="297"/>
  <c r="I70" i="297"/>
  <c r="I69" i="299"/>
  <c r="I70" i="299"/>
  <c r="I69" i="301"/>
  <c r="I69" i="302"/>
  <c r="I69" i="303"/>
  <c r="I69" i="305"/>
  <c r="I72" i="312"/>
  <c r="I72" i="321"/>
  <c r="I71" i="323"/>
  <c r="I70" i="325"/>
  <c r="I72" i="329"/>
  <c r="I71" i="332"/>
  <c r="I72" i="332"/>
  <c r="I71" i="348"/>
  <c r="I71" i="354"/>
  <c r="I71" i="362"/>
  <c r="I72" i="362"/>
  <c r="I71" i="363"/>
  <c r="I72" i="364"/>
  <c r="I71" i="365"/>
  <c r="I76" i="172"/>
  <c r="I70" i="57"/>
  <c r="I70" i="97"/>
  <c r="I70" i="208"/>
  <c r="I70" i="133"/>
  <c r="I76" i="158"/>
  <c r="I77" i="178"/>
  <c r="I76" i="180"/>
  <c r="I75" i="183"/>
  <c r="I76" i="183"/>
  <c r="I76" i="184"/>
  <c r="I77" i="185"/>
  <c r="I77" i="186"/>
  <c r="I75" i="187"/>
  <c r="I77" i="187"/>
  <c r="I70" i="192"/>
  <c r="I70" i="231"/>
  <c r="N54" i="234"/>
  <c r="I70" i="242"/>
  <c r="I71" i="242"/>
  <c r="I80" i="245"/>
  <c r="I70" i="213"/>
  <c r="I74" i="219"/>
  <c r="I77" i="207"/>
  <c r="I78" i="207"/>
  <c r="I77" i="221"/>
  <c r="I78" i="221"/>
  <c r="I72" i="254"/>
  <c r="I72" i="256"/>
  <c r="I73" i="256"/>
  <c r="I72" i="257"/>
  <c r="N71" i="307"/>
  <c r="I71" i="307"/>
  <c r="N72" i="307"/>
  <c r="I72" i="307"/>
  <c r="N72" i="314"/>
  <c r="I72" i="314"/>
  <c r="N71" i="316"/>
  <c r="N72" i="316"/>
  <c r="I72" i="316"/>
  <c r="N72" i="318"/>
  <c r="I72" i="318"/>
  <c r="N72" i="335"/>
  <c r="I72" i="335"/>
  <c r="N71" i="336"/>
  <c r="N77" i="336" s="1"/>
  <c r="N41" i="336" s="1"/>
  <c r="N43" i="336" s="1"/>
  <c r="I71" i="336"/>
  <c r="N71" i="344"/>
  <c r="I71" i="344"/>
  <c r="N71" i="351"/>
  <c r="I71" i="351"/>
  <c r="N72" i="353"/>
  <c r="I72" i="353"/>
  <c r="N72" i="357"/>
  <c r="I72" i="357"/>
  <c r="I71" i="264"/>
  <c r="I75" i="268"/>
  <c r="I73" i="270"/>
  <c r="I77" i="279"/>
  <c r="I79" i="279"/>
  <c r="I69" i="283"/>
  <c r="I69" i="286"/>
  <c r="I70" i="290"/>
  <c r="I69" i="292"/>
  <c r="I70" i="292"/>
  <c r="I72" i="295"/>
  <c r="N55" i="296"/>
  <c r="N69" i="300"/>
  <c r="N75" i="300" s="1"/>
  <c r="N41" i="300" s="1"/>
  <c r="N43" i="300" s="1"/>
  <c r="N77" i="300" s="1"/>
  <c r="I69" i="300"/>
  <c r="I70" i="300"/>
  <c r="N69" i="304"/>
  <c r="N75" i="304" s="1"/>
  <c r="N41" i="304" s="1"/>
  <c r="N43" i="304" s="1"/>
  <c r="N77" i="304" s="1"/>
  <c r="I69" i="304"/>
  <c r="N69" i="310"/>
  <c r="I69" i="310"/>
  <c r="I70" i="310"/>
  <c r="N71" i="311"/>
  <c r="I71" i="311"/>
  <c r="I72" i="311"/>
  <c r="N71" i="313"/>
  <c r="I71" i="313"/>
  <c r="N71" i="315"/>
  <c r="I71" i="315"/>
  <c r="N71" i="317"/>
  <c r="I71" i="317"/>
  <c r="N71" i="319"/>
  <c r="I71" i="319"/>
  <c r="I72" i="319"/>
  <c r="N71" i="320"/>
  <c r="I71" i="320"/>
  <c r="N72" i="320"/>
  <c r="I72" i="320"/>
  <c r="N79" i="327"/>
  <c r="N71" i="330"/>
  <c r="I71" i="330"/>
  <c r="N71" i="331"/>
  <c r="I71" i="331"/>
  <c r="N71" i="346"/>
  <c r="N77" i="346" s="1"/>
  <c r="N41" i="346" s="1"/>
  <c r="N43" i="346" s="1"/>
  <c r="I71" i="346"/>
  <c r="N71" i="345"/>
  <c r="N77" i="345" s="1"/>
  <c r="N41" i="345" s="1"/>
  <c r="N43" i="345" s="1"/>
  <c r="I71" i="345"/>
  <c r="N71" i="350"/>
  <c r="I71" i="350"/>
  <c r="N71" i="352"/>
  <c r="I71" i="352"/>
  <c r="N72" i="352"/>
  <c r="I72" i="352"/>
  <c r="N72" i="355"/>
  <c r="I72" i="355"/>
  <c r="N72" i="359"/>
  <c r="I72" i="359"/>
  <c r="I71" i="366"/>
  <c r="L83" i="370"/>
  <c r="L85" i="370"/>
  <c r="L85" i="11"/>
  <c r="L59" i="17"/>
  <c r="N59" i="17" s="1"/>
  <c r="N65" i="17" s="1"/>
  <c r="L59" i="19"/>
  <c r="N59" i="19" s="1"/>
  <c r="N65" i="19" s="1"/>
  <c r="L83" i="11"/>
  <c r="L84" i="369"/>
  <c r="L83" i="369"/>
  <c r="L85" i="369"/>
  <c r="I73" i="249"/>
  <c r="I74" i="249"/>
  <c r="I76" i="249"/>
  <c r="I81" i="246"/>
  <c r="I84" i="246"/>
  <c r="N55" i="346"/>
  <c r="N78" i="225"/>
  <c r="L83" i="225" s="1"/>
  <c r="I74" i="218"/>
  <c r="I74" i="217"/>
  <c r="N76" i="216"/>
  <c r="N42" i="216" s="1"/>
  <c r="N44" i="216" s="1"/>
  <c r="I70" i="214"/>
  <c r="N55" i="329"/>
  <c r="N55" i="336"/>
  <c r="N75" i="190"/>
  <c r="N41" i="190" s="1"/>
  <c r="I69" i="190"/>
  <c r="N55" i="337"/>
  <c r="N55" i="365"/>
  <c r="N53" i="299"/>
  <c r="N55" i="328"/>
  <c r="N55" i="342"/>
  <c r="N55" i="344"/>
  <c r="N55" i="295"/>
  <c r="N53" i="310"/>
  <c r="N55" i="318"/>
  <c r="N55" i="354"/>
  <c r="N55" i="364"/>
  <c r="L84" i="113"/>
  <c r="I70" i="12"/>
  <c r="L59" i="108"/>
  <c r="N59" i="108" s="1"/>
  <c r="N65" i="108" s="1"/>
  <c r="L59" i="107"/>
  <c r="L59" i="106"/>
  <c r="N59" i="106" s="1"/>
  <c r="N65" i="106" s="1"/>
  <c r="L59" i="98"/>
  <c r="N59" i="98" s="1"/>
  <c r="N65" i="98" s="1"/>
  <c r="L59" i="96"/>
  <c r="L59" i="97"/>
  <c r="L59" i="105"/>
  <c r="L59" i="103"/>
  <c r="L59" i="102"/>
  <c r="L59" i="101"/>
  <c r="L59" i="100"/>
  <c r="N59" i="100" s="1"/>
  <c r="N65" i="100" s="1"/>
  <c r="L59" i="99"/>
  <c r="L59" i="95"/>
  <c r="L59" i="94"/>
  <c r="L59" i="92"/>
  <c r="L59" i="287"/>
  <c r="N59" i="287" s="1"/>
  <c r="L59" i="286"/>
  <c r="N59" i="286" s="1"/>
  <c r="L59" i="285"/>
  <c r="N59" i="285" s="1"/>
  <c r="L58" i="191"/>
  <c r="N58" i="191" s="1"/>
  <c r="N64"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L64" i="186"/>
  <c r="N64" i="186" s="1"/>
  <c r="L64" i="185"/>
  <c r="N64"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L63" i="172"/>
  <c r="N63" i="172" s="1"/>
  <c r="L64" i="170"/>
  <c r="L63" i="189"/>
  <c r="N63" i="189" s="1"/>
  <c r="L64" i="162"/>
  <c r="N64" i="162" s="1"/>
  <c r="L64" i="154"/>
  <c r="N64" i="154" s="1"/>
  <c r="L64" i="168"/>
  <c r="L63" i="164"/>
  <c r="N63" i="164" s="1"/>
  <c r="L64" i="158"/>
  <c r="N64" i="158" s="1"/>
  <c r="L64" i="155"/>
  <c r="N64" i="155" s="1"/>
  <c r="L66" i="165"/>
  <c r="L63" i="160"/>
  <c r="N63" i="160" s="1"/>
  <c r="L62" i="150"/>
  <c r="L68" i="246"/>
  <c r="N68" i="246" s="1"/>
  <c r="L59" i="234"/>
  <c r="N59" i="234" s="1"/>
  <c r="N65" i="234" s="1"/>
  <c r="L61" i="232"/>
  <c r="N61" i="232" s="1"/>
  <c r="N67" i="232" s="1"/>
  <c r="L60" i="251"/>
  <c r="N60" i="251" s="1"/>
  <c r="N66" i="251" s="1"/>
  <c r="L64" i="245"/>
  <c r="N64" i="245" s="1"/>
  <c r="L60" i="233"/>
  <c r="N60" i="233" s="1"/>
  <c r="N66" i="233" s="1"/>
  <c r="L59" i="231"/>
  <c r="N59" i="231" s="1"/>
  <c r="N65" i="231" s="1"/>
  <c r="L56" i="229"/>
  <c r="N56" i="229" s="1"/>
  <c r="N62" i="229" s="1"/>
  <c r="L63" i="217"/>
  <c r="N63" i="217" s="1"/>
  <c r="N69" i="217" s="1"/>
  <c r="L64" i="177"/>
  <c r="N64" i="177" s="1"/>
  <c r="L64" i="180"/>
  <c r="N64" i="180" s="1"/>
  <c r="L65" i="171"/>
  <c r="N65" i="171" s="1"/>
  <c r="L65" i="176"/>
  <c r="N65" i="176" s="1"/>
  <c r="L59" i="30"/>
  <c r="L59" i="29"/>
  <c r="N59" i="29" s="1"/>
  <c r="N65" i="29" s="1"/>
  <c r="L58" i="144"/>
  <c r="N58" i="144" s="1"/>
  <c r="N64" i="144" s="1"/>
  <c r="L59" i="148"/>
  <c r="N59" i="148" s="1"/>
  <c r="N65" i="148" s="1"/>
  <c r="L61" i="294"/>
  <c r="N61" i="294" s="1"/>
  <c r="L64" i="267"/>
  <c r="N64" i="267" s="1"/>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s="1"/>
  <c r="N66" i="265" s="1"/>
  <c r="L60" i="264"/>
  <c r="N60" i="264" s="1"/>
  <c r="N66" i="264" s="1"/>
  <c r="L60" i="263"/>
  <c r="N60" i="263" s="1"/>
  <c r="N66" i="263" s="1"/>
  <c r="L60" i="258"/>
  <c r="N60" i="258" s="1"/>
  <c r="N66" i="258" s="1"/>
  <c r="L60" i="257"/>
  <c r="N60" i="257" s="1"/>
  <c r="N66" i="257" s="1"/>
  <c r="L66" i="207"/>
  <c r="N66" i="207" s="1"/>
  <c r="N72" i="207" s="1"/>
  <c r="L58" i="302"/>
  <c r="N58" i="302" s="1"/>
  <c r="N64" i="302" s="1"/>
  <c r="L58" i="299"/>
  <c r="N58" i="299" s="1"/>
  <c r="N64" i="299" s="1"/>
  <c r="L58" i="297"/>
  <c r="N58" i="297" s="1"/>
  <c r="L60" i="262"/>
  <c r="N60" i="262" s="1"/>
  <c r="N66" i="262" s="1"/>
  <c r="L66" i="221"/>
  <c r="N66" i="221" s="1"/>
  <c r="N72" i="221" s="1"/>
  <c r="L59" i="27"/>
  <c r="N59" i="27" s="1"/>
  <c r="N65" i="27" s="1"/>
  <c r="L59" i="26"/>
  <c r="L59" i="24"/>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L58" i="149"/>
  <c r="N58" i="149" s="1"/>
  <c r="N64" i="149" s="1"/>
  <c r="L59" i="214"/>
  <c r="N59" i="214" s="1"/>
  <c r="N65" i="214" s="1"/>
  <c r="L59" i="212"/>
  <c r="N59" i="212" s="1"/>
  <c r="N65" i="212" s="1"/>
  <c r="L64" i="179"/>
  <c r="N64" i="179" s="1"/>
  <c r="L64" i="172"/>
  <c r="N64" i="172" s="1"/>
  <c r="L67" i="165"/>
  <c r="N67" i="165" s="1"/>
  <c r="L58" i="143"/>
  <c r="N58" i="143" s="1"/>
  <c r="N64" i="143" s="1"/>
  <c r="L58" i="147"/>
  <c r="N58" i="147" s="1"/>
  <c r="N64" i="147" s="1"/>
  <c r="L59" i="90"/>
  <c r="L59" i="88"/>
  <c r="L59" i="86"/>
  <c r="N59" i="86" s="1"/>
  <c r="N65" i="86" s="1"/>
  <c r="L59" i="84"/>
  <c r="N59" i="84" s="1"/>
  <c r="N65" i="84" s="1"/>
  <c r="L59" i="82"/>
  <c r="L59" i="80"/>
  <c r="L59" i="89"/>
  <c r="N59" i="89" s="1"/>
  <c r="N65" i="89" s="1"/>
  <c r="L59" i="85"/>
  <c r="N59" i="85" s="1"/>
  <c r="N65" i="85" s="1"/>
  <c r="L59" i="81"/>
  <c r="L59" i="91"/>
  <c r="L59" i="87"/>
  <c r="L59" i="83"/>
  <c r="L64" i="189"/>
  <c r="N64" i="189" s="1"/>
  <c r="L65" i="178"/>
  <c r="N65" i="178" s="1"/>
  <c r="L64" i="164"/>
  <c r="N64" i="164" s="1"/>
  <c r="L65" i="162"/>
  <c r="N65" i="162" s="1"/>
  <c r="L58" i="146"/>
  <c r="L58" i="142"/>
  <c r="N58" i="142" s="1"/>
  <c r="N64" i="142" s="1"/>
  <c r="L58" i="192"/>
  <c r="N58" i="192" s="1"/>
  <c r="N64" i="192" s="1"/>
  <c r="L58" i="209"/>
  <c r="L58" i="139"/>
  <c r="L58" i="138"/>
  <c r="N58" i="138" s="1"/>
  <c r="N64" i="138" s="1"/>
  <c r="L58" i="137"/>
  <c r="N58" i="137" s="1"/>
  <c r="N64" i="137" s="1"/>
  <c r="L58" i="135"/>
  <c r="N58" i="135" s="1"/>
  <c r="N64" i="135" s="1"/>
  <c r="L58" i="133"/>
  <c r="L58" i="136"/>
  <c r="N58" i="136" s="1"/>
  <c r="N64" i="136" s="1"/>
  <c r="L58" i="134"/>
  <c r="N58" i="134" s="1"/>
  <c r="N64" i="134" s="1"/>
  <c r="L59" i="61"/>
  <c r="L59" i="60"/>
  <c r="L58" i="298"/>
  <c r="N58" i="298" s="1"/>
  <c r="N64" i="298" s="1"/>
  <c r="L59" i="297"/>
  <c r="N59" i="297" s="1"/>
  <c r="L60" i="240"/>
  <c r="N60" i="240" s="1"/>
  <c r="N66" i="240" s="1"/>
  <c r="N79" i="240" s="1"/>
  <c r="L60" i="238"/>
  <c r="N60" i="238" s="1"/>
  <c r="N66" i="238" s="1"/>
  <c r="L60" i="237"/>
  <c r="N60" i="237" s="1"/>
  <c r="N66" i="237" s="1"/>
  <c r="L60" i="236"/>
  <c r="N60" i="236" s="1"/>
  <c r="N66" i="236" s="1"/>
  <c r="L60" i="235"/>
  <c r="N60" i="235" s="1"/>
  <c r="N66" i="235" s="1"/>
  <c r="L58" i="325"/>
  <c r="N58" i="325" s="1"/>
  <c r="N64" i="325" s="1"/>
  <c r="L60" i="311"/>
  <c r="N60" i="311" s="1"/>
  <c r="N66" i="311" s="1"/>
  <c r="L60" i="241"/>
  <c r="N60" i="241" s="1"/>
  <c r="N66" i="241" s="1"/>
  <c r="L60" i="239"/>
  <c r="N60" i="239" s="1"/>
  <c r="N66" i="239" s="1"/>
  <c r="L59" i="59"/>
  <c r="L64" i="184"/>
  <c r="N64" i="184" s="1"/>
  <c r="L64" i="183"/>
  <c r="N64" i="183" s="1"/>
  <c r="L56" i="228"/>
  <c r="N56" i="228" s="1"/>
  <c r="L57" i="228"/>
  <c r="N57" i="228" s="1"/>
  <c r="L67" i="220"/>
  <c r="N67" i="220" s="1"/>
  <c r="N73" i="220" s="1"/>
  <c r="L58" i="141"/>
  <c r="N58" i="141" s="1"/>
  <c r="N64" i="141" s="1"/>
  <c r="L58" i="140"/>
  <c r="N58" i="140" s="1"/>
  <c r="N64" i="140" s="1"/>
  <c r="N75" i="192" l="1"/>
  <c r="N41" i="192" s="1"/>
  <c r="N75" i="298"/>
  <c r="N41" i="298" s="1"/>
  <c r="N75" i="309"/>
  <c r="N41" i="309" s="1"/>
  <c r="N59" i="83"/>
  <c r="N65" i="83" s="1"/>
  <c r="N59" i="87"/>
  <c r="N65" i="87" s="1"/>
  <c r="N59" i="91"/>
  <c r="N65" i="91" s="1"/>
  <c r="N59" i="88"/>
  <c r="N65" i="88" s="1"/>
  <c r="N59" i="81"/>
  <c r="N65" i="81" s="1"/>
  <c r="N59" i="92"/>
  <c r="N65" i="92" s="1"/>
  <c r="N59" i="105"/>
  <c r="N65" i="105" s="1"/>
  <c r="I70" i="105"/>
  <c r="N64" i="160"/>
  <c r="N53" i="287"/>
  <c r="L84" i="111"/>
  <c r="N53" i="135"/>
  <c r="N56" i="150"/>
  <c r="N75" i="297"/>
  <c r="N41" i="297" s="1"/>
  <c r="N77" i="323"/>
  <c r="N77" i="328"/>
  <c r="N41" i="328" s="1"/>
  <c r="N43" i="328" s="1"/>
  <c r="N77" i="364"/>
  <c r="N41" i="364" s="1"/>
  <c r="N43" i="364" s="1"/>
  <c r="I72" i="242"/>
  <c r="I74" i="180"/>
  <c r="I74" i="248"/>
  <c r="N72" i="330"/>
  <c r="I71" i="254"/>
  <c r="I69" i="285"/>
  <c r="I74" i="179"/>
  <c r="I71" i="295"/>
  <c r="I71" i="322"/>
  <c r="I69" i="293"/>
  <c r="I85" i="260"/>
  <c r="I74" i="188"/>
  <c r="I71" i="237"/>
  <c r="I70" i="286"/>
  <c r="I74" i="184"/>
  <c r="I69" i="325"/>
  <c r="I76" i="268"/>
  <c r="I75" i="185"/>
  <c r="I70" i="284"/>
  <c r="I75" i="182"/>
  <c r="I70" i="291"/>
  <c r="I71" i="360"/>
  <c r="I70" i="34"/>
  <c r="I72" i="328"/>
  <c r="I70" i="302"/>
  <c r="I71" i="262"/>
  <c r="I72" i="331"/>
  <c r="I71" i="359"/>
  <c r="I75" i="158"/>
  <c r="I72" i="323"/>
  <c r="I71" i="347"/>
  <c r="N76" i="162"/>
  <c r="I69" i="134"/>
  <c r="I72" i="337"/>
  <c r="I72" i="350"/>
  <c r="I71" i="335"/>
  <c r="I71" i="256"/>
  <c r="I71" i="364"/>
  <c r="I72" i="263"/>
  <c r="I69" i="147"/>
  <c r="N77" i="257"/>
  <c r="N41" i="257" s="1"/>
  <c r="N43" i="257" s="1"/>
  <c r="I71" i="90"/>
  <c r="I76" i="176"/>
  <c r="I75" i="157"/>
  <c r="N58" i="284"/>
  <c r="N64" i="284" s="1"/>
  <c r="N60" i="261"/>
  <c r="N66" i="261" s="1"/>
  <c r="N56" i="273"/>
  <c r="N59" i="21"/>
  <c r="N65" i="21" s="1"/>
  <c r="N59" i="95"/>
  <c r="N65" i="95" s="1"/>
  <c r="N59" i="96"/>
  <c r="N65" i="96" s="1"/>
  <c r="N70" i="54"/>
  <c r="N76" i="54" s="1"/>
  <c r="N59" i="22"/>
  <c r="N65" i="22" s="1"/>
  <c r="N43" i="191"/>
  <c r="N59" i="243"/>
  <c r="N65" i="243" s="1"/>
  <c r="N64" i="249"/>
  <c r="N77" i="356"/>
  <c r="N41" i="356" s="1"/>
  <c r="N43" i="356" s="1"/>
  <c r="N77" i="365"/>
  <c r="N41" i="365" s="1"/>
  <c r="N43" i="365" s="1"/>
  <c r="N59" i="170"/>
  <c r="N59" i="171"/>
  <c r="N59" i="178"/>
  <c r="N59" i="186"/>
  <c r="N55" i="333"/>
  <c r="I70" i="53"/>
  <c r="N59" i="61"/>
  <c r="N65" i="61" s="1"/>
  <c r="N58" i="209"/>
  <c r="N64" i="209" s="1"/>
  <c r="N81" i="267"/>
  <c r="N41" i="267" s="1"/>
  <c r="N43" i="267" s="1"/>
  <c r="N81" i="268"/>
  <c r="N41" i="268" s="1"/>
  <c r="N43" i="268" s="1"/>
  <c r="I76" i="244"/>
  <c r="N64" i="244"/>
  <c r="N70" i="244" s="1"/>
  <c r="I69" i="191"/>
  <c r="I83" i="246"/>
  <c r="I79" i="245"/>
  <c r="I72" i="365"/>
  <c r="I71" i="312"/>
  <c r="I76" i="245"/>
  <c r="I76" i="267"/>
  <c r="I70" i="234"/>
  <c r="I71" i="67"/>
  <c r="I70" i="215"/>
  <c r="I78" i="279"/>
  <c r="I72" i="363"/>
  <c r="I72" i="354"/>
  <c r="I72" i="259"/>
  <c r="I69" i="141"/>
  <c r="I72" i="334"/>
  <c r="I72" i="315"/>
  <c r="I71" i="357"/>
  <c r="I71" i="353"/>
  <c r="N72" i="344"/>
  <c r="I72" i="356"/>
  <c r="I71" i="343"/>
  <c r="I69" i="146"/>
  <c r="N79" i="328"/>
  <c r="L85" i="328" s="1"/>
  <c r="I70" i="367"/>
  <c r="N77" i="158"/>
  <c r="N81" i="158" s="1"/>
  <c r="N47" i="158" s="1"/>
  <c r="N49" i="158" s="1"/>
  <c r="I69" i="139"/>
  <c r="I75" i="280"/>
  <c r="I71" i="340"/>
  <c r="I71" i="239"/>
  <c r="I70" i="142"/>
  <c r="I72" i="308"/>
  <c r="N76" i="140"/>
  <c r="N41" i="140" s="1"/>
  <c r="I77" i="176"/>
  <c r="I77" i="162"/>
  <c r="I76" i="164"/>
  <c r="N81" i="157"/>
  <c r="N47" i="157" s="1"/>
  <c r="N49" i="157" s="1"/>
  <c r="I70" i="94"/>
  <c r="N76" i="141"/>
  <c r="N41" i="141" s="1"/>
  <c r="N76" i="148"/>
  <c r="N41" i="148" s="1"/>
  <c r="N43" i="148" s="1"/>
  <c r="N76" i="213"/>
  <c r="N42" i="213" s="1"/>
  <c r="N44" i="213" s="1"/>
  <c r="N78" i="213" s="1"/>
  <c r="L83" i="213" s="1"/>
  <c r="N80" i="217"/>
  <c r="N46" i="217" s="1"/>
  <c r="N48" i="217" s="1"/>
  <c r="N82" i="217" s="1"/>
  <c r="L87" i="217" s="1"/>
  <c r="N80" i="218"/>
  <c r="N46" i="218" s="1"/>
  <c r="N48" i="218" s="1"/>
  <c r="N82" i="218" s="1"/>
  <c r="L87" i="218" s="1"/>
  <c r="N79" i="323"/>
  <c r="L85" i="323" s="1"/>
  <c r="N59" i="99"/>
  <c r="N65" i="99" s="1"/>
  <c r="I70" i="17"/>
  <c r="I71" i="65"/>
  <c r="N59" i="12"/>
  <c r="N65" i="12" s="1"/>
  <c r="N61" i="273"/>
  <c r="N67" i="273" s="1"/>
  <c r="N59" i="26"/>
  <c r="N65" i="26" s="1"/>
  <c r="N37" i="137"/>
  <c r="N53" i="298"/>
  <c r="N65" i="249"/>
  <c r="N77" i="322"/>
  <c r="N79" i="322" s="1"/>
  <c r="L86" i="322" s="1"/>
  <c r="N55" i="357"/>
  <c r="L85" i="117"/>
  <c r="L85" i="126"/>
  <c r="L83" i="117"/>
  <c r="N86" i="117" s="1"/>
  <c r="N88" i="117" s="1"/>
  <c r="D107" i="5" s="1"/>
  <c r="L85" i="119"/>
  <c r="N53" i="290"/>
  <c r="N53" i="297"/>
  <c r="N53" i="301"/>
  <c r="N53" i="309"/>
  <c r="N55" i="315"/>
  <c r="N55" i="345"/>
  <c r="N79" i="345" s="1"/>
  <c r="L85" i="345" s="1"/>
  <c r="N53" i="302"/>
  <c r="N55" i="312"/>
  <c r="N55" i="331"/>
  <c r="I71" i="56"/>
  <c r="N76" i="138"/>
  <c r="N41" i="138" s="1"/>
  <c r="N43" i="138" s="1"/>
  <c r="N80" i="184"/>
  <c r="N46" i="184" s="1"/>
  <c r="I75" i="170"/>
  <c r="N75" i="325"/>
  <c r="N41" i="325" s="1"/>
  <c r="N43" i="325" s="1"/>
  <c r="N77" i="325" s="1"/>
  <c r="L84" i="325" s="1"/>
  <c r="I71" i="91"/>
  <c r="I69" i="298"/>
  <c r="I69" i="290"/>
  <c r="I72" i="351"/>
  <c r="I70" i="87"/>
  <c r="I70" i="84"/>
  <c r="N76" i="142"/>
  <c r="N41" i="142" s="1"/>
  <c r="N43" i="142" s="1"/>
  <c r="I72" i="272"/>
  <c r="N71" i="318"/>
  <c r="N77" i="318" s="1"/>
  <c r="N41" i="318" s="1"/>
  <c r="N43" i="318" s="1"/>
  <c r="N79" i="318" s="1"/>
  <c r="N75" i="162"/>
  <c r="I75" i="171"/>
  <c r="I74" i="183"/>
  <c r="I69" i="144"/>
  <c r="N76" i="174"/>
  <c r="I71" i="257"/>
  <c r="I70" i="130"/>
  <c r="I72" i="348"/>
  <c r="I69" i="142"/>
  <c r="I70" i="89"/>
  <c r="N76" i="146"/>
  <c r="N41" i="146" s="1"/>
  <c r="N43" i="146" s="1"/>
  <c r="I72" i="317"/>
  <c r="N71" i="314"/>
  <c r="I70" i="140"/>
  <c r="I71" i="85"/>
  <c r="I69" i="192"/>
  <c r="N71" i="355"/>
  <c r="I73" i="232"/>
  <c r="I75" i="186"/>
  <c r="I76" i="181"/>
  <c r="N75" i="168"/>
  <c r="I69" i="137"/>
  <c r="I70" i="100"/>
  <c r="I71" i="81"/>
  <c r="I74" i="172"/>
  <c r="N77" i="155"/>
  <c r="I71" i="243"/>
  <c r="I74" i="164"/>
  <c r="I71" i="148"/>
  <c r="I77" i="165"/>
  <c r="I75" i="160"/>
  <c r="I71" i="250"/>
  <c r="I71" i="58"/>
  <c r="I70" i="29"/>
  <c r="I69" i="309"/>
  <c r="I76" i="189"/>
  <c r="N76" i="134"/>
  <c r="N41" i="134" s="1"/>
  <c r="I72" i="313"/>
  <c r="I76" i="154"/>
  <c r="I70" i="65"/>
  <c r="N43" i="132"/>
  <c r="N78" i="132" s="1"/>
  <c r="I71" i="103"/>
  <c r="I75" i="164"/>
  <c r="I79" i="165"/>
  <c r="I72" i="232"/>
  <c r="I74" i="181"/>
  <c r="I69" i="136"/>
  <c r="I71" i="97"/>
  <c r="I70" i="72"/>
  <c r="I71" i="329"/>
  <c r="I70" i="148"/>
  <c r="I76" i="177"/>
  <c r="I69" i="143"/>
  <c r="I70" i="146"/>
  <c r="N69" i="164"/>
  <c r="N43" i="130"/>
  <c r="N78" i="130" s="1"/>
  <c r="L85" i="130" s="1"/>
  <c r="L83" i="226"/>
  <c r="N58" i="188"/>
  <c r="L83" i="111"/>
  <c r="N86" i="111" s="1"/>
  <c r="N88" i="111" s="1"/>
  <c r="D101" i="5" s="1"/>
  <c r="L84" i="119"/>
  <c r="N86" i="119" s="1"/>
  <c r="N88" i="119" s="1"/>
  <c r="D109" i="5" s="1"/>
  <c r="N59" i="282"/>
  <c r="N55" i="294"/>
  <c r="N55" i="347"/>
  <c r="N55" i="359"/>
  <c r="N55" i="360"/>
  <c r="N79" i="360" s="1"/>
  <c r="L86" i="360" s="1"/>
  <c r="L85" i="104"/>
  <c r="N54" i="105"/>
  <c r="N54" i="148"/>
  <c r="N53" i="143"/>
  <c r="N59" i="155"/>
  <c r="L83" i="109"/>
  <c r="L84" i="109"/>
  <c r="L84" i="118"/>
  <c r="N43" i="298"/>
  <c r="N59" i="20"/>
  <c r="N65" i="20" s="1"/>
  <c r="N77" i="317"/>
  <c r="N41" i="317" s="1"/>
  <c r="N43" i="317" s="1"/>
  <c r="I70" i="55"/>
  <c r="I75" i="188"/>
  <c r="I75" i="184"/>
  <c r="I70" i="44"/>
  <c r="N76" i="182"/>
  <c r="N81" i="182" s="1"/>
  <c r="N47" i="182" s="1"/>
  <c r="N49" i="182" s="1"/>
  <c r="I70" i="149"/>
  <c r="N70" i="60"/>
  <c r="I75" i="174"/>
  <c r="I69" i="138"/>
  <c r="N76" i="57"/>
  <c r="N41" i="57" s="1"/>
  <c r="N43" i="57" s="1"/>
  <c r="N78" i="57" s="1"/>
  <c r="L83" i="57" s="1"/>
  <c r="N77" i="308"/>
  <c r="N41" i="308" s="1"/>
  <c r="N43" i="308" s="1"/>
  <c r="N79" i="308" s="1"/>
  <c r="L86" i="308" s="1"/>
  <c r="I80" i="246"/>
  <c r="I80" i="279"/>
  <c r="I72" i="264"/>
  <c r="I71" i="213"/>
  <c r="I76" i="187"/>
  <c r="I70" i="95"/>
  <c r="I71" i="79"/>
  <c r="I70" i="31"/>
  <c r="I71" i="327"/>
  <c r="I76" i="170"/>
  <c r="I71" i="106"/>
  <c r="I72" i="342"/>
  <c r="I71" i="328"/>
  <c r="I71" i="294"/>
  <c r="I76" i="171"/>
  <c r="I69" i="75"/>
  <c r="N76" i="58"/>
  <c r="N42" i="58" s="1"/>
  <c r="N43" i="58" s="1"/>
  <c r="N78" i="58" s="1"/>
  <c r="L84" i="58" s="1"/>
  <c r="N76" i="94"/>
  <c r="N41" i="94" s="1"/>
  <c r="N76" i="105"/>
  <c r="N41" i="105" s="1"/>
  <c r="N43" i="105" s="1"/>
  <c r="I70" i="30"/>
  <c r="I71" i="61"/>
  <c r="I73" i="48"/>
  <c r="I70" i="83"/>
  <c r="I71" i="321"/>
  <c r="N71" i="60"/>
  <c r="I77" i="280"/>
  <c r="I75" i="244"/>
  <c r="I70" i="141"/>
  <c r="I70" i="138"/>
  <c r="N73" i="150"/>
  <c r="M74" i="150"/>
  <c r="N74" i="150" s="1"/>
  <c r="N59" i="59"/>
  <c r="N65" i="59" s="1"/>
  <c r="N58" i="133"/>
  <c r="N64" i="133" s="1"/>
  <c r="N58" i="146"/>
  <c r="N64" i="146" s="1"/>
  <c r="N59" i="90"/>
  <c r="N65" i="90" s="1"/>
  <c r="N64" i="168"/>
  <c r="N70" i="168" s="1"/>
  <c r="N59" i="101"/>
  <c r="N65" i="101" s="1"/>
  <c r="N59" i="107"/>
  <c r="N65" i="107" s="1"/>
  <c r="I71" i="193"/>
  <c r="N77" i="335"/>
  <c r="N41" i="335" s="1"/>
  <c r="N43" i="335" s="1"/>
  <c r="I75" i="217"/>
  <c r="I77" i="168"/>
  <c r="I69" i="133"/>
  <c r="I70" i="61"/>
  <c r="I71" i="26"/>
  <c r="N75" i="155"/>
  <c r="I75" i="179"/>
  <c r="I70" i="52"/>
  <c r="I71" i="98"/>
  <c r="N61" i="150"/>
  <c r="N59" i="9"/>
  <c r="N65" i="9" s="1"/>
  <c r="N76" i="209"/>
  <c r="N41" i="209" s="1"/>
  <c r="N43" i="209" s="1"/>
  <c r="N59" i="168"/>
  <c r="N62" i="220"/>
  <c r="N65" i="245"/>
  <c r="N70" i="245" s="1"/>
  <c r="N79" i="339"/>
  <c r="L84" i="339" s="1"/>
  <c r="N64" i="248"/>
  <c r="N58" i="286"/>
  <c r="N64" i="286" s="1"/>
  <c r="N70" i="69"/>
  <c r="N76" i="69" s="1"/>
  <c r="N41" i="69" s="1"/>
  <c r="N43" i="69" s="1"/>
  <c r="N78" i="69" s="1"/>
  <c r="L83" i="69" s="1"/>
  <c r="N59" i="31"/>
  <c r="N65" i="31" s="1"/>
  <c r="N59" i="102"/>
  <c r="N65" i="102" s="1"/>
  <c r="N76" i="65"/>
  <c r="N41" i="65" s="1"/>
  <c r="N43" i="65" s="1"/>
  <c r="N78" i="65" s="1"/>
  <c r="N77" i="263"/>
  <c r="N41" i="263" s="1"/>
  <c r="N43" i="263" s="1"/>
  <c r="N77" i="265"/>
  <c r="N41" i="265" s="1"/>
  <c r="N43" i="265" s="1"/>
  <c r="N65" i="248"/>
  <c r="N62" i="150"/>
  <c r="N59" i="103"/>
  <c r="N65" i="103" s="1"/>
  <c r="N78" i="70"/>
  <c r="L84" i="70" s="1"/>
  <c r="N63" i="249"/>
  <c r="N65" i="154"/>
  <c r="N70" i="154" s="1"/>
  <c r="N59" i="80"/>
  <c r="N65" i="80" s="1"/>
  <c r="L85" i="28"/>
  <c r="L85" i="113"/>
  <c r="N86" i="113" s="1"/>
  <c r="N88" i="113" s="1"/>
  <c r="D103" i="5" s="1"/>
  <c r="I71" i="18"/>
  <c r="N54" i="83"/>
  <c r="N77" i="256"/>
  <c r="N41" i="256" s="1"/>
  <c r="N43" i="256" s="1"/>
  <c r="N59" i="24"/>
  <c r="N65" i="24" s="1"/>
  <c r="I70" i="127"/>
  <c r="I71" i="88"/>
  <c r="N59" i="33"/>
  <c r="N65" i="33" s="1"/>
  <c r="N59" i="60"/>
  <c r="N65" i="60" s="1"/>
  <c r="N58" i="139"/>
  <c r="N64" i="139" s="1"/>
  <c r="N59" i="82"/>
  <c r="N65" i="82" s="1"/>
  <c r="N58" i="145"/>
  <c r="N64" i="145" s="1"/>
  <c r="N59" i="30"/>
  <c r="N65" i="30" s="1"/>
  <c r="N66" i="165"/>
  <c r="N64" i="170"/>
  <c r="N70" i="170" s="1"/>
  <c r="N59" i="94"/>
  <c r="N65" i="94" s="1"/>
  <c r="N59" i="97"/>
  <c r="N65" i="97" s="1"/>
  <c r="I76" i="178"/>
  <c r="I71" i="105"/>
  <c r="I70" i="92"/>
  <c r="I69" i="74"/>
  <c r="I70" i="18"/>
  <c r="I70" i="145"/>
  <c r="N71" i="71"/>
  <c r="I71" i="82"/>
  <c r="N59" i="162"/>
  <c r="N69" i="246"/>
  <c r="N74" i="246" s="1"/>
  <c r="N61" i="272"/>
  <c r="N67" i="272" s="1"/>
  <c r="N77" i="329"/>
  <c r="N41" i="329" s="1"/>
  <c r="N43" i="329" s="1"/>
  <c r="N79" i="329" s="1"/>
  <c r="N55" i="366"/>
  <c r="N79" i="366" s="1"/>
  <c r="N58" i="287"/>
  <c r="N64" i="287" s="1"/>
  <c r="N68" i="252"/>
  <c r="N74" i="252" s="1"/>
  <c r="N59" i="242"/>
  <c r="N65" i="242" s="1"/>
  <c r="N58" i="283"/>
  <c r="N64" i="283" s="1"/>
  <c r="N59" i="187"/>
  <c r="N56" i="272"/>
  <c r="L84" i="120"/>
  <c r="N54" i="96"/>
  <c r="N53" i="142"/>
  <c r="N53" i="149"/>
  <c r="N53" i="147"/>
  <c r="N54" i="80"/>
  <c r="N54" i="84"/>
  <c r="N53" i="145"/>
  <c r="N58" i="160"/>
  <c r="N53" i="285"/>
  <c r="N55" i="235"/>
  <c r="N55" i="236"/>
  <c r="N86" i="369"/>
  <c r="N88" i="369" s="1"/>
  <c r="D318" i="5" s="1"/>
  <c r="N70" i="186"/>
  <c r="N64" i="285"/>
  <c r="N54" i="68"/>
  <c r="N53" i="78"/>
  <c r="N77" i="78" s="1"/>
  <c r="L83" i="78" s="1"/>
  <c r="N54" i="81"/>
  <c r="N53" i="134"/>
  <c r="N59" i="154"/>
  <c r="N58" i="172"/>
  <c r="N58" i="174"/>
  <c r="N58" i="179"/>
  <c r="N58" i="180"/>
  <c r="N55" i="264"/>
  <c r="N55" i="265"/>
  <c r="N59" i="266"/>
  <c r="N55" i="313"/>
  <c r="N55" i="314"/>
  <c r="N55" i="348"/>
  <c r="N53" i="139"/>
  <c r="N59" i="157"/>
  <c r="N58" i="164"/>
  <c r="N61" i="165"/>
  <c r="N58" i="177"/>
  <c r="N58" i="183"/>
  <c r="N58" i="184"/>
  <c r="N53" i="192"/>
  <c r="N55" i="238"/>
  <c r="N79" i="238" s="1"/>
  <c r="L86" i="238" s="1"/>
  <c r="N55" i="251"/>
  <c r="N79" i="251" s="1"/>
  <c r="L85" i="251" s="1"/>
  <c r="N55" i="258"/>
  <c r="N53" i="291"/>
  <c r="N53" i="292"/>
  <c r="N45" i="247"/>
  <c r="N43" i="208"/>
  <c r="N78" i="208" s="1"/>
  <c r="N77" i="331"/>
  <c r="N41" i="331" s="1"/>
  <c r="N43" i="331" s="1"/>
  <c r="N77" i="330"/>
  <c r="N41" i="330" s="1"/>
  <c r="N43" i="330" s="1"/>
  <c r="N77" i="357"/>
  <c r="N41" i="357" s="1"/>
  <c r="N43" i="357" s="1"/>
  <c r="N79" i="357" s="1"/>
  <c r="L84" i="357" s="1"/>
  <c r="N77" i="351"/>
  <c r="N41" i="351" s="1"/>
  <c r="N43" i="351" s="1"/>
  <c r="N79" i="351" s="1"/>
  <c r="N77" i="344"/>
  <c r="N41" i="344" s="1"/>
  <c r="N43" i="344" s="1"/>
  <c r="N79" i="344" s="1"/>
  <c r="N77" i="316"/>
  <c r="N41" i="316" s="1"/>
  <c r="N43" i="316" s="1"/>
  <c r="I71" i="100"/>
  <c r="I70" i="63"/>
  <c r="I70" i="59"/>
  <c r="N75" i="287"/>
  <c r="N41" i="287" s="1"/>
  <c r="N43" i="287" s="1"/>
  <c r="I77" i="154"/>
  <c r="I71" i="66"/>
  <c r="I76" i="160"/>
  <c r="N76" i="90"/>
  <c r="N41" i="90" s="1"/>
  <c r="N43" i="90" s="1"/>
  <c r="N81" i="249"/>
  <c r="N43" i="249" s="1"/>
  <c r="N45" i="249" s="1"/>
  <c r="N78" i="273"/>
  <c r="N41" i="273" s="1"/>
  <c r="N43" i="273" s="1"/>
  <c r="N80" i="273" s="1"/>
  <c r="L86" i="273" s="1"/>
  <c r="N79" i="371"/>
  <c r="L86" i="371" s="1"/>
  <c r="I69" i="140"/>
  <c r="I70" i="132"/>
  <c r="I70" i="86"/>
  <c r="N70" i="71"/>
  <c r="I70" i="28"/>
  <c r="N76" i="67"/>
  <c r="N41" i="67" s="1"/>
  <c r="N43" i="67" s="1"/>
  <c r="N78" i="67" s="1"/>
  <c r="L85" i="67" s="1"/>
  <c r="N81" i="187"/>
  <c r="N47" i="187" s="1"/>
  <c r="N49" i="187" s="1"/>
  <c r="N76" i="214"/>
  <c r="N42" i="214" s="1"/>
  <c r="N44" i="214" s="1"/>
  <c r="N78" i="214" s="1"/>
  <c r="L83" i="214" s="1"/>
  <c r="N43" i="237"/>
  <c r="N80" i="277"/>
  <c r="L87" i="277" s="1"/>
  <c r="N77" i="303"/>
  <c r="L84" i="303" s="1"/>
  <c r="N79" i="343"/>
  <c r="L85" i="343" s="1"/>
  <c r="I70" i="139"/>
  <c r="I71" i="20"/>
  <c r="I71" i="15"/>
  <c r="I70" i="209"/>
  <c r="N76" i="242"/>
  <c r="N40" i="242" s="1"/>
  <c r="N42" i="242" s="1"/>
  <c r="N77" i="337"/>
  <c r="N41" i="337" s="1"/>
  <c r="N43" i="337" s="1"/>
  <c r="N79" i="337" s="1"/>
  <c r="N77" i="363"/>
  <c r="N41" i="363" s="1"/>
  <c r="N43" i="363" s="1"/>
  <c r="N79" i="363" s="1"/>
  <c r="N66" i="294"/>
  <c r="N70" i="266"/>
  <c r="N69" i="177"/>
  <c r="N70" i="187"/>
  <c r="N69" i="160"/>
  <c r="N69" i="180"/>
  <c r="N69" i="184"/>
  <c r="N69" i="179"/>
  <c r="N70" i="171"/>
  <c r="N70" i="158"/>
  <c r="N70" i="268"/>
  <c r="N70" i="185"/>
  <c r="L83" i="224"/>
  <c r="L85" i="224"/>
  <c r="L85" i="77"/>
  <c r="L84" i="122"/>
  <c r="N54" i="79"/>
  <c r="N54" i="85"/>
  <c r="N54" i="98"/>
  <c r="N53" i="146"/>
  <c r="N53" i="144"/>
  <c r="L83" i="104"/>
  <c r="N86" i="104" s="1"/>
  <c r="N88" i="104" s="1"/>
  <c r="D94" i="5" s="1"/>
  <c r="L84" i="126"/>
  <c r="N86" i="126" s="1"/>
  <c r="N88" i="126" s="1"/>
  <c r="D116" i="5" s="1"/>
  <c r="L83" i="122"/>
  <c r="N86" i="122" s="1"/>
  <c r="N88" i="122" s="1"/>
  <c r="D112" i="5" s="1"/>
  <c r="N54" i="35"/>
  <c r="N54" i="82"/>
  <c r="N54" i="91"/>
  <c r="N54" i="97"/>
  <c r="N54" i="106"/>
  <c r="N53" i="138"/>
  <c r="N53" i="141"/>
  <c r="N61" i="207"/>
  <c r="N50" i="228"/>
  <c r="N54" i="242"/>
  <c r="N54" i="243"/>
  <c r="N59" i="245"/>
  <c r="N63" i="246"/>
  <c r="N58" i="247"/>
  <c r="N55" i="257"/>
  <c r="N79" i="257" s="1"/>
  <c r="L85" i="257" s="1"/>
  <c r="N55" i="259"/>
  <c r="N79" i="259" s="1"/>
  <c r="N69" i="260"/>
  <c r="L83" i="118"/>
  <c r="N86" i="118" s="1"/>
  <c r="N88" i="118" s="1"/>
  <c r="D108" i="5" s="1"/>
  <c r="N54" i="41"/>
  <c r="N59" i="182"/>
  <c r="N56" i="275"/>
  <c r="N61" i="279"/>
  <c r="N59" i="268"/>
  <c r="L85" i="115"/>
  <c r="L83" i="115"/>
  <c r="N54" i="89"/>
  <c r="N58" i="181"/>
  <c r="N59" i="244"/>
  <c r="L83" i="120"/>
  <c r="L85" i="226"/>
  <c r="N86" i="226" s="1"/>
  <c r="N88" i="226" s="1"/>
  <c r="D187" i="5" s="1"/>
  <c r="L84" i="77"/>
  <c r="N86" i="77" s="1"/>
  <c r="N88" i="77" s="1"/>
  <c r="D68" i="5" s="1"/>
  <c r="L83" i="112"/>
  <c r="N54" i="231"/>
  <c r="N56" i="232"/>
  <c r="N55" i="254"/>
  <c r="L84" i="112"/>
  <c r="N55" i="356"/>
  <c r="N79" i="356" s="1"/>
  <c r="L84" i="356" s="1"/>
  <c r="N55" i="263"/>
  <c r="N56" i="270"/>
  <c r="N55" i="237"/>
  <c r="N58" i="248"/>
  <c r="N53" i="283"/>
  <c r="N79" i="365"/>
  <c r="L86" i="365" s="1"/>
  <c r="N53" i="133"/>
  <c r="N55" i="330"/>
  <c r="N78" i="216"/>
  <c r="L84" i="216" s="1"/>
  <c r="N54" i="86"/>
  <c r="N54" i="99"/>
  <c r="N58" i="249"/>
  <c r="N56" i="274"/>
  <c r="N55" i="316"/>
  <c r="N54" i="71"/>
  <c r="L85" i="73"/>
  <c r="N53" i="136"/>
  <c r="N53" i="293"/>
  <c r="L83" i="110"/>
  <c r="L84" i="125"/>
  <c r="L84" i="110"/>
  <c r="L84" i="115"/>
  <c r="N54" i="37"/>
  <c r="N54" i="38"/>
  <c r="N54" i="43"/>
  <c r="N55" i="50"/>
  <c r="N54" i="88"/>
  <c r="N59" i="185"/>
  <c r="L83" i="125"/>
  <c r="N54" i="45"/>
  <c r="N59" i="280"/>
  <c r="L84" i="124"/>
  <c r="N54" i="44"/>
  <c r="L84" i="225"/>
  <c r="N86" i="225" s="1"/>
  <c r="N88" i="225" s="1"/>
  <c r="D186" i="5" s="1"/>
  <c r="L85" i="225"/>
  <c r="N54" i="87"/>
  <c r="N59" i="158"/>
  <c r="N55" i="256"/>
  <c r="N53" i="286"/>
  <c r="N55" i="311"/>
  <c r="N55" i="355"/>
  <c r="L85" i="114"/>
  <c r="L83" i="114"/>
  <c r="N61" i="221"/>
  <c r="N55" i="317"/>
  <c r="N55" i="319"/>
  <c r="N54" i="39"/>
  <c r="N54" i="40"/>
  <c r="N56" i="48"/>
  <c r="N54" i="90"/>
  <c r="N53" i="137"/>
  <c r="N59" i="176"/>
  <c r="N53" i="75"/>
  <c r="N53" i="209"/>
  <c r="N53" i="140"/>
  <c r="N63" i="252"/>
  <c r="N55" i="262"/>
  <c r="N53" i="284"/>
  <c r="N55" i="332"/>
  <c r="N56" i="271"/>
  <c r="N54" i="34"/>
  <c r="L83" i="73"/>
  <c r="L84" i="224"/>
  <c r="L82" i="78"/>
  <c r="L84" i="78"/>
  <c r="L85" i="123"/>
  <c r="L84" i="123"/>
  <c r="N59" i="267"/>
  <c r="L84" i="116"/>
  <c r="L85" i="116"/>
  <c r="N54" i="42"/>
  <c r="L83" i="121"/>
  <c r="N54" i="36"/>
  <c r="N55" i="335"/>
  <c r="N55" i="362"/>
  <c r="N79" i="362" s="1"/>
  <c r="L85" i="124"/>
  <c r="N79" i="346"/>
  <c r="L85" i="346" s="1"/>
  <c r="N55" i="193"/>
  <c r="N79" i="340"/>
  <c r="L84" i="340" s="1"/>
  <c r="N48" i="184"/>
  <c r="N43" i="30"/>
  <c r="N78" i="30" s="1"/>
  <c r="N43" i="192"/>
  <c r="N43" i="52"/>
  <c r="N78" i="52" s="1"/>
  <c r="L83" i="52" s="1"/>
  <c r="N43" i="127"/>
  <c r="N77" i="127" s="1"/>
  <c r="L83" i="127" s="1"/>
  <c r="N86" i="11"/>
  <c r="N88" i="11" s="1"/>
  <c r="D319" i="5" s="1"/>
  <c r="N43" i="309"/>
  <c r="N77" i="309" s="1"/>
  <c r="N43" i="54"/>
  <c r="N43" i="190"/>
  <c r="N77" i="190" s="1"/>
  <c r="L84" i="190" s="1"/>
  <c r="N43" i="141"/>
  <c r="N43" i="297"/>
  <c r="N43" i="227"/>
  <c r="N74" i="227" s="1"/>
  <c r="N48" i="221"/>
  <c r="N43" i="44"/>
  <c r="N86" i="370"/>
  <c r="N88" i="370" s="1"/>
  <c r="D320" i="5" s="1"/>
  <c r="N43" i="134"/>
  <c r="N78" i="134" s="1"/>
  <c r="N43" i="236"/>
  <c r="N43" i="140"/>
  <c r="N43" i="12"/>
  <c r="N78" i="12" s="1"/>
  <c r="L84" i="12" s="1"/>
  <c r="N43" i="53"/>
  <c r="N43" i="94"/>
  <c r="N43" i="131"/>
  <c r="N78" i="131" s="1"/>
  <c r="L84" i="131" s="1"/>
  <c r="N43" i="306"/>
  <c r="N79" i="306" s="1"/>
  <c r="I70" i="37"/>
  <c r="I70" i="90"/>
  <c r="I70" i="98"/>
  <c r="N76" i="86"/>
  <c r="N41" i="86" s="1"/>
  <c r="N43" i="86" s="1"/>
  <c r="I71" i="95"/>
  <c r="I71" i="108"/>
  <c r="I71" i="64"/>
  <c r="I70" i="68"/>
  <c r="I70" i="99"/>
  <c r="I71" i="59"/>
  <c r="I70" i="36"/>
  <c r="I70" i="20"/>
  <c r="I71" i="86"/>
  <c r="I70" i="67"/>
  <c r="I76" i="157"/>
  <c r="N76" i="82"/>
  <c r="N41" i="82" s="1"/>
  <c r="N43" i="82" s="1"/>
  <c r="N83" i="207"/>
  <c r="N46" i="207" s="1"/>
  <c r="N48" i="207" s="1"/>
  <c r="N73" i="229"/>
  <c r="N40" i="229" s="1"/>
  <c r="N42" i="229" s="1"/>
  <c r="N75" i="229" s="1"/>
  <c r="L80" i="229" s="1"/>
  <c r="N76" i="243"/>
  <c r="N40" i="243" s="1"/>
  <c r="N42" i="243" s="1"/>
  <c r="N78" i="243" s="1"/>
  <c r="N83" i="279"/>
  <c r="N46" i="279" s="1"/>
  <c r="N48" i="279" s="1"/>
  <c r="N75" i="292"/>
  <c r="N41" i="292" s="1"/>
  <c r="N43" i="292" s="1"/>
  <c r="I69" i="135"/>
  <c r="I70" i="58"/>
  <c r="N77" i="350"/>
  <c r="N41" i="350" s="1"/>
  <c r="N43" i="350" s="1"/>
  <c r="N79" i="350" s="1"/>
  <c r="L84" i="350" s="1"/>
  <c r="I70" i="134"/>
  <c r="I70" i="103"/>
  <c r="I70" i="74"/>
  <c r="I71" i="57"/>
  <c r="I70" i="136"/>
  <c r="I70" i="131"/>
  <c r="I71" i="101"/>
  <c r="I71" i="94"/>
  <c r="I71" i="89"/>
  <c r="I70" i="9"/>
  <c r="I75" i="172"/>
  <c r="I70" i="96"/>
  <c r="I70" i="22"/>
  <c r="I70" i="75"/>
  <c r="I70" i="43"/>
  <c r="N75" i="133"/>
  <c r="N41" i="133" s="1"/>
  <c r="N43" i="133" s="1"/>
  <c r="N80" i="164"/>
  <c r="N46" i="164" s="1"/>
  <c r="N48" i="164" s="1"/>
  <c r="N81" i="171"/>
  <c r="N47" i="171" s="1"/>
  <c r="N49" i="171" s="1"/>
  <c r="N83" i="171" s="1"/>
  <c r="L88" i="171" s="1"/>
  <c r="N80" i="179"/>
  <c r="N46" i="179" s="1"/>
  <c r="N48" i="179" s="1"/>
  <c r="N77" i="295"/>
  <c r="N41" i="295" s="1"/>
  <c r="N43" i="295" s="1"/>
  <c r="N79" i="295" s="1"/>
  <c r="L84" i="295" s="1"/>
  <c r="N70" i="56"/>
  <c r="N76" i="56" s="1"/>
  <c r="N42" i="56" s="1"/>
  <c r="N43" i="56" s="1"/>
  <c r="N78" i="56" s="1"/>
  <c r="L84" i="56" s="1"/>
  <c r="I70" i="56"/>
  <c r="N69" i="145"/>
  <c r="N76" i="145" s="1"/>
  <c r="N41" i="145" s="1"/>
  <c r="N43" i="145" s="1"/>
  <c r="I69" i="145"/>
  <c r="N70" i="144"/>
  <c r="N76" i="144" s="1"/>
  <c r="N41" i="144" s="1"/>
  <c r="N43" i="144" s="1"/>
  <c r="I70" i="144"/>
  <c r="N70" i="15"/>
  <c r="N76" i="15" s="1"/>
  <c r="N42" i="15" s="1"/>
  <c r="N43" i="15" s="1"/>
  <c r="N78" i="15" s="1"/>
  <c r="L85" i="15" s="1"/>
  <c r="I70" i="15"/>
  <c r="N71" i="17"/>
  <c r="N76" i="17" s="1"/>
  <c r="N42" i="17" s="1"/>
  <c r="N43" i="17" s="1"/>
  <c r="N78" i="17" s="1"/>
  <c r="I71" i="17"/>
  <c r="N70" i="27"/>
  <c r="N76" i="27" s="1"/>
  <c r="N42" i="27" s="1"/>
  <c r="I70" i="27"/>
  <c r="N70" i="38"/>
  <c r="N76" i="38" s="1"/>
  <c r="N42" i="38" s="1"/>
  <c r="N43" i="38" s="1"/>
  <c r="N78" i="38" s="1"/>
  <c r="I70" i="38"/>
  <c r="N70" i="39"/>
  <c r="N76" i="39" s="1"/>
  <c r="N42" i="39" s="1"/>
  <c r="N43" i="39" s="1"/>
  <c r="N78" i="39" s="1"/>
  <c r="L83" i="39" s="1"/>
  <c r="I70" i="39"/>
  <c r="N70" i="40"/>
  <c r="N76" i="40" s="1"/>
  <c r="N42" i="40" s="1"/>
  <c r="N43" i="40" s="1"/>
  <c r="I70" i="40"/>
  <c r="N70" i="45"/>
  <c r="N76" i="45" s="1"/>
  <c r="N42" i="45" s="1"/>
  <c r="I70" i="45"/>
  <c r="N70" i="46"/>
  <c r="N76" i="46" s="1"/>
  <c r="N42" i="46" s="1"/>
  <c r="N43" i="46" s="1"/>
  <c r="N78" i="46" s="1"/>
  <c r="I70" i="46"/>
  <c r="N72" i="48"/>
  <c r="N78" i="48" s="1"/>
  <c r="N42" i="48" s="1"/>
  <c r="N43" i="48" s="1"/>
  <c r="I72" i="48"/>
  <c r="N70" i="49"/>
  <c r="N76" i="49" s="1"/>
  <c r="N42" i="49" s="1"/>
  <c r="N43" i="49" s="1"/>
  <c r="N78" i="49" s="1"/>
  <c r="I70" i="49"/>
  <c r="N71" i="84"/>
  <c r="I71" i="84"/>
  <c r="N70" i="85"/>
  <c r="N76" i="85" s="1"/>
  <c r="N41" i="85" s="1"/>
  <c r="N43" i="85" s="1"/>
  <c r="I70" i="85"/>
  <c r="N70" i="88"/>
  <c r="N76" i="88" s="1"/>
  <c r="N41" i="88" s="1"/>
  <c r="N43" i="88" s="1"/>
  <c r="N78" i="88" s="1"/>
  <c r="L83" i="88" s="1"/>
  <c r="I70" i="88"/>
  <c r="N70" i="137"/>
  <c r="N76" i="137" s="1"/>
  <c r="N41" i="137" s="1"/>
  <c r="N43" i="137" s="1"/>
  <c r="N78" i="137" s="1"/>
  <c r="I70" i="137"/>
  <c r="N76" i="139"/>
  <c r="N41" i="139" s="1"/>
  <c r="N43" i="139" s="1"/>
  <c r="I74" i="50"/>
  <c r="N71" i="80"/>
  <c r="I71" i="80"/>
  <c r="N71" i="96"/>
  <c r="N76" i="96" s="1"/>
  <c r="N41" i="96" s="1"/>
  <c r="N43" i="96" s="1"/>
  <c r="I71" i="96"/>
  <c r="N71" i="99"/>
  <c r="N76" i="99" s="1"/>
  <c r="N41" i="99" s="1"/>
  <c r="N43" i="99" s="1"/>
  <c r="N78" i="99" s="1"/>
  <c r="L85" i="99" s="1"/>
  <c r="I71" i="99"/>
  <c r="N70" i="101"/>
  <c r="N76" i="101" s="1"/>
  <c r="N41" i="101" s="1"/>
  <c r="N43" i="101" s="1"/>
  <c r="N78" i="101" s="1"/>
  <c r="L85" i="101" s="1"/>
  <c r="I70" i="101"/>
  <c r="N70" i="102"/>
  <c r="I70" i="102"/>
  <c r="N70" i="108"/>
  <c r="N76" i="108" s="1"/>
  <c r="N41" i="108" s="1"/>
  <c r="N43" i="108" s="1"/>
  <c r="N78" i="108" s="1"/>
  <c r="L84" i="108" s="1"/>
  <c r="I70" i="108"/>
  <c r="N70" i="129"/>
  <c r="N76" i="129" s="1"/>
  <c r="N41" i="129" s="1"/>
  <c r="N43" i="129" s="1"/>
  <c r="N78" i="129" s="1"/>
  <c r="L83" i="129" s="1"/>
  <c r="I70" i="129"/>
  <c r="N70" i="135"/>
  <c r="N76" i="135" s="1"/>
  <c r="N41" i="135" s="1"/>
  <c r="N43" i="135" s="1"/>
  <c r="N78" i="135" s="1"/>
  <c r="I70" i="135"/>
  <c r="N76" i="136"/>
  <c r="N41" i="136" s="1"/>
  <c r="N43" i="136" s="1"/>
  <c r="N75" i="180"/>
  <c r="N80" i="180" s="1"/>
  <c r="N46" i="180" s="1"/>
  <c r="N48" i="180" s="1"/>
  <c r="I75" i="180"/>
  <c r="N77" i="313"/>
  <c r="N41" i="313" s="1"/>
  <c r="N43" i="313" s="1"/>
  <c r="N71" i="92"/>
  <c r="N76" i="92" s="1"/>
  <c r="N41" i="92" s="1"/>
  <c r="N43" i="92" s="1"/>
  <c r="N78" i="92" s="1"/>
  <c r="L85" i="92" s="1"/>
  <c r="I71" i="92"/>
  <c r="N70" i="143"/>
  <c r="N76" i="143" s="1"/>
  <c r="N41" i="143" s="1"/>
  <c r="N43" i="143" s="1"/>
  <c r="N78" i="143" s="1"/>
  <c r="I70" i="143"/>
  <c r="N72" i="150"/>
  <c r="I72" i="150"/>
  <c r="N75" i="154"/>
  <c r="N81" i="154" s="1"/>
  <c r="N47" i="154" s="1"/>
  <c r="N49" i="154" s="1"/>
  <c r="I75" i="154"/>
  <c r="N74" i="160"/>
  <c r="N80" i="160" s="1"/>
  <c r="N46" i="160" s="1"/>
  <c r="N48" i="160" s="1"/>
  <c r="I74" i="160"/>
  <c r="N78" i="165"/>
  <c r="N83" i="165" s="1"/>
  <c r="N49" i="165" s="1"/>
  <c r="N51" i="165" s="1"/>
  <c r="I78" i="165"/>
  <c r="N76" i="168"/>
  <c r="N81" i="168" s="1"/>
  <c r="N47" i="168" s="1"/>
  <c r="N49" i="168" s="1"/>
  <c r="I76" i="168"/>
  <c r="N75" i="176"/>
  <c r="N81" i="176" s="1"/>
  <c r="N47" i="176" s="1"/>
  <c r="N49" i="176" s="1"/>
  <c r="I75" i="176"/>
  <c r="N75" i="178"/>
  <c r="N81" i="178" s="1"/>
  <c r="N47" i="178" s="1"/>
  <c r="N49" i="178" s="1"/>
  <c r="I75" i="178"/>
  <c r="L83" i="28"/>
  <c r="I72" i="193"/>
  <c r="I70" i="212"/>
  <c r="N77" i="307"/>
  <c r="N41" i="307" s="1"/>
  <c r="N43" i="307" s="1"/>
  <c r="N79" i="307" s="1"/>
  <c r="L86" i="307" s="1"/>
  <c r="I66" i="228"/>
  <c r="I73" i="50"/>
  <c r="I71" i="25"/>
  <c r="I67" i="229"/>
  <c r="N77" i="258"/>
  <c r="N41" i="258" s="1"/>
  <c r="N43" i="258" s="1"/>
  <c r="N79" i="258" s="1"/>
  <c r="L85" i="258" s="1"/>
  <c r="N77" i="262"/>
  <c r="N41" i="262" s="1"/>
  <c r="N43" i="262" s="1"/>
  <c r="N75" i="289"/>
  <c r="N41" i="289" s="1"/>
  <c r="N43" i="289" s="1"/>
  <c r="N77" i="289" s="1"/>
  <c r="L83" i="289" s="1"/>
  <c r="N77" i="347"/>
  <c r="N41" i="347" s="1"/>
  <c r="N43" i="347" s="1"/>
  <c r="N79" i="364"/>
  <c r="N77" i="319"/>
  <c r="N41" i="319" s="1"/>
  <c r="N43" i="319" s="1"/>
  <c r="N77" i="315"/>
  <c r="N41" i="315" s="1"/>
  <c r="N43" i="315" s="1"/>
  <c r="N79" i="315" s="1"/>
  <c r="N75" i="310"/>
  <c r="N41" i="310" s="1"/>
  <c r="N43" i="310" s="1"/>
  <c r="N77" i="310" s="1"/>
  <c r="N76" i="98"/>
  <c r="N41" i="98" s="1"/>
  <c r="N43" i="98" s="1"/>
  <c r="N78" i="98" s="1"/>
  <c r="L84" i="98" s="1"/>
  <c r="N76" i="215"/>
  <c r="N42" i="215" s="1"/>
  <c r="N44" i="215" s="1"/>
  <c r="N78" i="215" s="1"/>
  <c r="L85" i="215" s="1"/>
  <c r="N75" i="293"/>
  <c r="N41" i="293" s="1"/>
  <c r="N43" i="293" s="1"/>
  <c r="N77" i="332"/>
  <c r="N41" i="332" s="1"/>
  <c r="N43" i="332" s="1"/>
  <c r="N77" i="320"/>
  <c r="N79" i="320" s="1"/>
  <c r="L86" i="320" s="1"/>
  <c r="N77" i="311"/>
  <c r="N41" i="311" s="1"/>
  <c r="N43" i="311" s="1"/>
  <c r="N77" i="191"/>
  <c r="L84" i="191" s="1"/>
  <c r="I75" i="218"/>
  <c r="I71" i="215"/>
  <c r="I70" i="26"/>
  <c r="N75" i="285"/>
  <c r="N41" i="285" s="1"/>
  <c r="N43" i="285" s="1"/>
  <c r="I78" i="220"/>
  <c r="N80" i="183"/>
  <c r="N46" i="183" s="1"/>
  <c r="N48" i="183" s="1"/>
  <c r="N80" i="188"/>
  <c r="N46" i="188" s="1"/>
  <c r="N48" i="188" s="1"/>
  <c r="N78" i="275"/>
  <c r="N41" i="275" s="1"/>
  <c r="N43" i="275" s="1"/>
  <c r="N77" i="296"/>
  <c r="N41" i="296" s="1"/>
  <c r="N43" i="296" s="1"/>
  <c r="N79" i="296" s="1"/>
  <c r="N77" i="333"/>
  <c r="N41" i="333" s="1"/>
  <c r="N43" i="333" s="1"/>
  <c r="N79" i="333" s="1"/>
  <c r="L86" i="333" s="1"/>
  <c r="N70" i="23"/>
  <c r="N76" i="23" s="1"/>
  <c r="N42" i="23" s="1"/>
  <c r="N43" i="23" s="1"/>
  <c r="N78" i="23" s="1"/>
  <c r="I70" i="23"/>
  <c r="N77" i="359"/>
  <c r="N41" i="359" s="1"/>
  <c r="N43" i="359" s="1"/>
  <c r="N77" i="355"/>
  <c r="N41" i="355" s="1"/>
  <c r="N43" i="355" s="1"/>
  <c r="N77" i="352"/>
  <c r="N41" i="352" s="1"/>
  <c r="N43" i="352" s="1"/>
  <c r="N79" i="352" s="1"/>
  <c r="L86" i="352" s="1"/>
  <c r="I70" i="81"/>
  <c r="I71" i="107"/>
  <c r="N70" i="7"/>
  <c r="N76" i="7" s="1"/>
  <c r="N42" i="7" s="1"/>
  <c r="N43" i="7" s="1"/>
  <c r="N78" i="7" s="1"/>
  <c r="I70" i="7"/>
  <c r="N70" i="14"/>
  <c r="I70" i="14"/>
  <c r="N70" i="25"/>
  <c r="N76" i="25" s="1"/>
  <c r="N42" i="25" s="1"/>
  <c r="N43" i="25" s="1"/>
  <c r="N78" i="25" s="1"/>
  <c r="L83" i="25" s="1"/>
  <c r="I70" i="25"/>
  <c r="N71" i="63"/>
  <c r="I71" i="63"/>
  <c r="N71" i="68"/>
  <c r="N76" i="68" s="1"/>
  <c r="N41" i="68" s="1"/>
  <c r="N43" i="68" s="1"/>
  <c r="I71" i="68"/>
  <c r="N69" i="72"/>
  <c r="N75" i="72" s="1"/>
  <c r="N41" i="72" s="1"/>
  <c r="N43" i="72" s="1"/>
  <c r="N77" i="72" s="1"/>
  <c r="L83" i="72" s="1"/>
  <c r="I69" i="72"/>
  <c r="N69" i="149"/>
  <c r="N76" i="149" s="1"/>
  <c r="N41" i="149" s="1"/>
  <c r="N43" i="149" s="1"/>
  <c r="I69" i="149"/>
  <c r="N86" i="252"/>
  <c r="N45" i="252" s="1"/>
  <c r="N47" i="252" s="1"/>
  <c r="N86" i="260"/>
  <c r="N91" i="260" s="1"/>
  <c r="N47" i="260" s="1"/>
  <c r="N49" i="260" s="1"/>
  <c r="I86" i="260"/>
  <c r="N71" i="55"/>
  <c r="N76" i="55" s="1"/>
  <c r="N78" i="55" s="1"/>
  <c r="I71" i="55"/>
  <c r="N70" i="128"/>
  <c r="N76" i="128" s="1"/>
  <c r="N41" i="128" s="1"/>
  <c r="N43" i="128" s="1"/>
  <c r="N78" i="128" s="1"/>
  <c r="L84" i="128" s="1"/>
  <c r="I70" i="128"/>
  <c r="N77" i="170"/>
  <c r="N81" i="170" s="1"/>
  <c r="N47" i="170" s="1"/>
  <c r="N49" i="170" s="1"/>
  <c r="I77" i="170"/>
  <c r="N80" i="172"/>
  <c r="N46" i="172" s="1"/>
  <c r="N48" i="172" s="1"/>
  <c r="N74" i="174"/>
  <c r="N80" i="174" s="1"/>
  <c r="N46" i="174" s="1"/>
  <c r="N48" i="174" s="1"/>
  <c r="I74" i="174"/>
  <c r="N75" i="177"/>
  <c r="N80" i="177" s="1"/>
  <c r="N46" i="177" s="1"/>
  <c r="N48" i="177" s="1"/>
  <c r="I75" i="177"/>
  <c r="N76" i="186"/>
  <c r="N81" i="186" s="1"/>
  <c r="N47" i="186" s="1"/>
  <c r="N49" i="186" s="1"/>
  <c r="I76" i="186"/>
  <c r="N77" i="245"/>
  <c r="N83" i="245" s="1"/>
  <c r="N45" i="245" s="1"/>
  <c r="N47" i="245" s="1"/>
  <c r="I77" i="245"/>
  <c r="N73" i="248"/>
  <c r="I73" i="248"/>
  <c r="N77" i="282"/>
  <c r="N81" i="282" s="1"/>
  <c r="N44" i="282" s="1"/>
  <c r="N46" i="282" s="1"/>
  <c r="N83" i="282" s="1"/>
  <c r="L88" i="282" s="1"/>
  <c r="I77" i="282"/>
  <c r="N70" i="283"/>
  <c r="N75" i="283" s="1"/>
  <c r="N41" i="283" s="1"/>
  <c r="N43" i="283" s="1"/>
  <c r="I70" i="283"/>
  <c r="N69" i="284"/>
  <c r="N75" i="284" s="1"/>
  <c r="N41" i="284" s="1"/>
  <c r="N43" i="284" s="1"/>
  <c r="I69" i="284"/>
  <c r="I71" i="54"/>
  <c r="I71" i="24"/>
  <c r="N70" i="19"/>
  <c r="I70" i="19"/>
  <c r="N70" i="32"/>
  <c r="N76" i="32" s="1"/>
  <c r="N42" i="32" s="1"/>
  <c r="N43" i="32" s="1"/>
  <c r="N78" i="32" s="1"/>
  <c r="L84" i="32" s="1"/>
  <c r="I70" i="32"/>
  <c r="N70" i="33"/>
  <c r="N76" i="33" s="1"/>
  <c r="N42" i="33" s="1"/>
  <c r="N43" i="33" s="1"/>
  <c r="N78" i="33" s="1"/>
  <c r="I70" i="33"/>
  <c r="N71" i="102"/>
  <c r="I71" i="102"/>
  <c r="N70" i="106"/>
  <c r="N76" i="106" s="1"/>
  <c r="N41" i="106" s="1"/>
  <c r="N43" i="106" s="1"/>
  <c r="I70" i="106"/>
  <c r="N76" i="155"/>
  <c r="I76" i="155"/>
  <c r="N76" i="185"/>
  <c r="N81" i="185" s="1"/>
  <c r="N47" i="185" s="1"/>
  <c r="N49" i="185" s="1"/>
  <c r="I76" i="185"/>
  <c r="N71" i="212"/>
  <c r="N76" i="212" s="1"/>
  <c r="N42" i="212" s="1"/>
  <c r="N44" i="212" s="1"/>
  <c r="N78" i="212" s="1"/>
  <c r="I71" i="212"/>
  <c r="N75" i="219"/>
  <c r="N80" i="219" s="1"/>
  <c r="N46" i="219" s="1"/>
  <c r="N48" i="219" s="1"/>
  <c r="N82" i="219" s="1"/>
  <c r="L88" i="219" s="1"/>
  <c r="I75" i="219"/>
  <c r="N79" i="220"/>
  <c r="N84" i="220" s="1"/>
  <c r="N46" i="220" s="1"/>
  <c r="N48" i="220" s="1"/>
  <c r="I79" i="220"/>
  <c r="N67" i="228"/>
  <c r="N72" i="228" s="1"/>
  <c r="N38" i="228" s="1"/>
  <c r="N40" i="228" s="1"/>
  <c r="I67" i="228"/>
  <c r="N71" i="241"/>
  <c r="N77" i="241" s="1"/>
  <c r="N41" i="241" s="1"/>
  <c r="N43" i="241" s="1"/>
  <c r="N79" i="241" s="1"/>
  <c r="I71" i="241"/>
  <c r="N72" i="253"/>
  <c r="N77" i="253" s="1"/>
  <c r="N79" i="253" s="1"/>
  <c r="I72" i="253"/>
  <c r="N70" i="79"/>
  <c r="N76" i="79" s="1"/>
  <c r="N41" i="79" s="1"/>
  <c r="N43" i="79" s="1"/>
  <c r="I70" i="79"/>
  <c r="N71" i="87"/>
  <c r="N76" i="87" s="1"/>
  <c r="N41" i="87" s="1"/>
  <c r="N43" i="87" s="1"/>
  <c r="I71" i="87"/>
  <c r="N70" i="91"/>
  <c r="N76" i="91" s="1"/>
  <c r="N41" i="91" s="1"/>
  <c r="N43" i="91" s="1"/>
  <c r="I70" i="91"/>
  <c r="N70" i="147"/>
  <c r="N76" i="147" s="1"/>
  <c r="N41" i="147" s="1"/>
  <c r="N43" i="147" s="1"/>
  <c r="I70" i="147"/>
  <c r="N75" i="181"/>
  <c r="N80" i="181" s="1"/>
  <c r="N46" i="181" s="1"/>
  <c r="N48" i="181" s="1"/>
  <c r="I75" i="181"/>
  <c r="N74" i="189"/>
  <c r="N80" i="189" s="1"/>
  <c r="N46" i="189" s="1"/>
  <c r="N48" i="189" s="1"/>
  <c r="I74" i="189"/>
  <c r="N71" i="231"/>
  <c r="N76" i="231" s="1"/>
  <c r="N40" i="231" s="1"/>
  <c r="N42" i="231" s="1"/>
  <c r="I71" i="231"/>
  <c r="N72" i="233"/>
  <c r="N77" i="233" s="1"/>
  <c r="N41" i="233" s="1"/>
  <c r="N43" i="233" s="1"/>
  <c r="N79" i="233" s="1"/>
  <c r="L86" i="233" s="1"/>
  <c r="I72" i="233"/>
  <c r="N71" i="235"/>
  <c r="N77" i="235" s="1"/>
  <c r="N41" i="235" s="1"/>
  <c r="N43" i="235" s="1"/>
  <c r="I71" i="235"/>
  <c r="N75" i="266"/>
  <c r="N81" i="266" s="1"/>
  <c r="N41" i="266" s="1"/>
  <c r="N43" i="266" s="1"/>
  <c r="I75" i="266"/>
  <c r="N72" i="270"/>
  <c r="N78" i="270" s="1"/>
  <c r="N41" i="270" s="1"/>
  <c r="N43" i="270" s="1"/>
  <c r="I72" i="270"/>
  <c r="N72" i="271"/>
  <c r="N78" i="271" s="1"/>
  <c r="N41" i="271" s="1"/>
  <c r="N43" i="271" s="1"/>
  <c r="I72" i="271"/>
  <c r="N73" i="272"/>
  <c r="N78" i="272" s="1"/>
  <c r="N41" i="272" s="1"/>
  <c r="N43" i="272" s="1"/>
  <c r="I73" i="272"/>
  <c r="N73" i="274"/>
  <c r="N78" i="274" s="1"/>
  <c r="N41" i="274" s="1"/>
  <c r="N43" i="274" s="1"/>
  <c r="I73" i="274"/>
  <c r="N70" i="301"/>
  <c r="N75" i="301" s="1"/>
  <c r="N41" i="301" s="1"/>
  <c r="N43" i="301" s="1"/>
  <c r="N77" i="301" s="1"/>
  <c r="I70" i="301"/>
  <c r="N76" i="26"/>
  <c r="N42" i="26" s="1"/>
  <c r="N43" i="26" s="1"/>
  <c r="N78" i="26" s="1"/>
  <c r="N76" i="84"/>
  <c r="N41" i="84" s="1"/>
  <c r="N43" i="84" s="1"/>
  <c r="N79" i="261"/>
  <c r="L86" i="261" s="1"/>
  <c r="N75" i="286"/>
  <c r="N41" i="286" s="1"/>
  <c r="N43" i="286" s="1"/>
  <c r="N77" i="342"/>
  <c r="N41" i="342" s="1"/>
  <c r="N43" i="342" s="1"/>
  <c r="N79" i="342" s="1"/>
  <c r="N77" i="353"/>
  <c r="N41" i="353" s="1"/>
  <c r="N43" i="353" s="1"/>
  <c r="N79" i="353" s="1"/>
  <c r="N77" i="314"/>
  <c r="N41" i="314" s="1"/>
  <c r="N43" i="314" s="1"/>
  <c r="N81" i="162"/>
  <c r="N47" i="162" s="1"/>
  <c r="N49" i="162" s="1"/>
  <c r="N76" i="59"/>
  <c r="N42" i="59" s="1"/>
  <c r="N43" i="59" s="1"/>
  <c r="N77" i="264"/>
  <c r="N41" i="264" s="1"/>
  <c r="N43" i="264" s="1"/>
  <c r="N79" i="264" s="1"/>
  <c r="N77" i="321"/>
  <c r="N79" i="321" s="1"/>
  <c r="L82" i="300"/>
  <c r="L83" i="300"/>
  <c r="L85" i="327"/>
  <c r="L84" i="327"/>
  <c r="N71" i="21"/>
  <c r="I71" i="21"/>
  <c r="N70" i="35"/>
  <c r="N76" i="35" s="1"/>
  <c r="N42" i="35" s="1"/>
  <c r="N43" i="35" s="1"/>
  <c r="I70" i="35"/>
  <c r="N70" i="47"/>
  <c r="N76" i="47" s="1"/>
  <c r="N42" i="47" s="1"/>
  <c r="N43" i="47" s="1"/>
  <c r="N78" i="47" s="1"/>
  <c r="I70" i="47"/>
  <c r="N70" i="51"/>
  <c r="N76" i="51" s="1"/>
  <c r="N42" i="51" s="1"/>
  <c r="N43" i="51" s="1"/>
  <c r="N78" i="51" s="1"/>
  <c r="L85" i="51" s="1"/>
  <c r="I70" i="51"/>
  <c r="I70" i="66"/>
  <c r="N70" i="66"/>
  <c r="N76" i="66" s="1"/>
  <c r="N41" i="66" s="1"/>
  <c r="N43" i="66" s="1"/>
  <c r="N78" i="66" s="1"/>
  <c r="N71" i="83"/>
  <c r="N76" i="83" s="1"/>
  <c r="N41" i="83" s="1"/>
  <c r="N43" i="83" s="1"/>
  <c r="I71" i="83"/>
  <c r="N77" i="302"/>
  <c r="L82" i="302" s="1"/>
  <c r="N71" i="14"/>
  <c r="I71" i="14"/>
  <c r="N70" i="16"/>
  <c r="N76" i="16" s="1"/>
  <c r="N42" i="16" s="1"/>
  <c r="N43" i="16" s="1"/>
  <c r="N78" i="16" s="1"/>
  <c r="I70" i="16"/>
  <c r="N70" i="42"/>
  <c r="N76" i="42" s="1"/>
  <c r="N42" i="42" s="1"/>
  <c r="N43" i="42" s="1"/>
  <c r="N78" i="42" s="1"/>
  <c r="I70" i="42"/>
  <c r="L84" i="343"/>
  <c r="L86" i="327"/>
  <c r="N71" i="19"/>
  <c r="I71" i="19"/>
  <c r="N76" i="24"/>
  <c r="N42" i="24" s="1"/>
  <c r="N43" i="24" s="1"/>
  <c r="N75" i="75"/>
  <c r="N41" i="75" s="1"/>
  <c r="N43" i="75" s="1"/>
  <c r="N70" i="107"/>
  <c r="N76" i="107" s="1"/>
  <c r="N41" i="107" s="1"/>
  <c r="N43" i="107" s="1"/>
  <c r="N78" i="107" s="1"/>
  <c r="I70" i="107"/>
  <c r="N79" i="239"/>
  <c r="L85" i="239" s="1"/>
  <c r="I70" i="24"/>
  <c r="N70" i="21"/>
  <c r="I70" i="21"/>
  <c r="N43" i="37"/>
  <c r="N70" i="64"/>
  <c r="N76" i="64" s="1"/>
  <c r="N41" i="64" s="1"/>
  <c r="N43" i="64" s="1"/>
  <c r="N78" i="64" s="1"/>
  <c r="I70" i="64"/>
  <c r="N76" i="18"/>
  <c r="N42" i="18" s="1"/>
  <c r="N43" i="18" s="1"/>
  <c r="N78" i="18" s="1"/>
  <c r="N70" i="41"/>
  <c r="N76" i="41" s="1"/>
  <c r="N42" i="41" s="1"/>
  <c r="N43" i="41" s="1"/>
  <c r="N78" i="41" s="1"/>
  <c r="I70" i="41"/>
  <c r="N71" i="53"/>
  <c r="N76" i="53" s="1"/>
  <c r="I71" i="53"/>
  <c r="I70" i="80"/>
  <c r="N70" i="80"/>
  <c r="N76" i="103"/>
  <c r="N41" i="103" s="1"/>
  <c r="N43" i="103" s="1"/>
  <c r="N78" i="232"/>
  <c r="N41" i="232" s="1"/>
  <c r="N43" i="232" s="1"/>
  <c r="N80" i="232" s="1"/>
  <c r="N75" i="290"/>
  <c r="N41" i="290" s="1"/>
  <c r="N43" i="290" s="1"/>
  <c r="N75" i="299"/>
  <c r="N41" i="299" s="1"/>
  <c r="N43" i="299" s="1"/>
  <c r="N77" i="299" s="1"/>
  <c r="L83" i="299" s="1"/>
  <c r="N77" i="193"/>
  <c r="N43" i="193" s="1"/>
  <c r="N45" i="193" s="1"/>
  <c r="N76" i="234"/>
  <c r="N40" i="234" s="1"/>
  <c r="N42" i="234" s="1"/>
  <c r="N78" i="234" s="1"/>
  <c r="L83" i="234" s="1"/>
  <c r="N77" i="354"/>
  <c r="N41" i="354" s="1"/>
  <c r="N43" i="354" s="1"/>
  <c r="N79" i="354" s="1"/>
  <c r="N77" i="250"/>
  <c r="N41" i="250" s="1"/>
  <c r="N43" i="250" s="1"/>
  <c r="N79" i="250" s="1"/>
  <c r="L85" i="250" s="1"/>
  <c r="N77" i="334"/>
  <c r="N41" i="334" s="1"/>
  <c r="N43" i="334" s="1"/>
  <c r="N79" i="334" s="1"/>
  <c r="L84" i="334" s="1"/>
  <c r="I70" i="82"/>
  <c r="N77" i="305"/>
  <c r="L84" i="305" s="1"/>
  <c r="N76" i="20"/>
  <c r="N42" i="20" s="1"/>
  <c r="N43" i="20" s="1"/>
  <c r="N43" i="43"/>
  <c r="N76" i="61"/>
  <c r="N42" i="61" s="1"/>
  <c r="N43" i="61" s="1"/>
  <c r="N76" i="81"/>
  <c r="N41" i="81" s="1"/>
  <c r="N43" i="81" s="1"/>
  <c r="N76" i="89"/>
  <c r="N41" i="89" s="1"/>
  <c r="N43" i="89" s="1"/>
  <c r="N76" i="95"/>
  <c r="N41" i="95" s="1"/>
  <c r="N43" i="95" s="1"/>
  <c r="N76" i="97"/>
  <c r="N41" i="97" s="1"/>
  <c r="N43" i="97" s="1"/>
  <c r="N76" i="100"/>
  <c r="N41" i="100" s="1"/>
  <c r="N43" i="100" s="1"/>
  <c r="N78" i="100" s="1"/>
  <c r="N79" i="244"/>
  <c r="N45" i="244" s="1"/>
  <c r="N47" i="244" s="1"/>
  <c r="N87" i="246"/>
  <c r="N45" i="246" s="1"/>
  <c r="N47" i="246" s="1"/>
  <c r="N81" i="280"/>
  <c r="N44" i="280" s="1"/>
  <c r="N46" i="280" s="1"/>
  <c r="N70" i="162"/>
  <c r="N69" i="174"/>
  <c r="N69" i="189"/>
  <c r="N61" i="228"/>
  <c r="N70" i="157"/>
  <c r="N70" i="182"/>
  <c r="N64" i="297"/>
  <c r="N72" i="165"/>
  <c r="N69" i="172"/>
  <c r="N70" i="178"/>
  <c r="N69" i="181"/>
  <c r="N69" i="183"/>
  <c r="N69" i="188"/>
  <c r="L84" i="240"/>
  <c r="L86" i="240"/>
  <c r="N70" i="267"/>
  <c r="N70" i="176"/>
  <c r="L86" i="281"/>
  <c r="L87" i="281"/>
  <c r="N70" i="155"/>
  <c r="N79" i="312"/>
  <c r="L86" i="312" s="1"/>
  <c r="L84" i="300"/>
  <c r="L85" i="76"/>
  <c r="L84" i="76"/>
  <c r="L84" i="360"/>
  <c r="L85" i="360"/>
  <c r="L86" i="328"/>
  <c r="L84" i="121"/>
  <c r="L84" i="328"/>
  <c r="L83" i="123"/>
  <c r="L85" i="240"/>
  <c r="N79" i="336"/>
  <c r="L85" i="336" s="1"/>
  <c r="N80" i="276"/>
  <c r="L86" i="276" s="1"/>
  <c r="N43" i="29"/>
  <c r="N78" i="29" s="1"/>
  <c r="N43" i="34"/>
  <c r="N43" i="27"/>
  <c r="N78" i="27" s="1"/>
  <c r="N43" i="36"/>
  <c r="N43" i="45"/>
  <c r="N43" i="31"/>
  <c r="N43" i="9"/>
  <c r="N43" i="22"/>
  <c r="N78" i="22" s="1"/>
  <c r="L85" i="367"/>
  <c r="L83" i="367"/>
  <c r="L84" i="367"/>
  <c r="L84" i="304"/>
  <c r="L83" i="304"/>
  <c r="L82" i="304"/>
  <c r="L85" i="132"/>
  <c r="L84" i="132"/>
  <c r="L83" i="132"/>
  <c r="N79" i="50"/>
  <c r="N42" i="50" s="1"/>
  <c r="N43" i="50" s="1"/>
  <c r="N76" i="63"/>
  <c r="N41" i="63" s="1"/>
  <c r="N43" i="63" s="1"/>
  <c r="N78" i="63" s="1"/>
  <c r="N75" i="74"/>
  <c r="N41" i="74" s="1"/>
  <c r="N43" i="74" s="1"/>
  <c r="N77" i="74" s="1"/>
  <c r="N77" i="254"/>
  <c r="N41" i="254" s="1"/>
  <c r="N43" i="254" s="1"/>
  <c r="N79" i="254" s="1"/>
  <c r="N75" i="291"/>
  <c r="N41" i="291" s="1"/>
  <c r="N43" i="291" s="1"/>
  <c r="N77" i="291" s="1"/>
  <c r="N77" i="294"/>
  <c r="N41" i="294" s="1"/>
  <c r="N43" i="294" s="1"/>
  <c r="N77" i="348"/>
  <c r="N41" i="348" s="1"/>
  <c r="N43" i="348" s="1"/>
  <c r="I71" i="12"/>
  <c r="I72" i="276"/>
  <c r="I77" i="244"/>
  <c r="N77" i="284" l="1"/>
  <c r="L82" i="284" s="1"/>
  <c r="N77" i="298"/>
  <c r="N78" i="95"/>
  <c r="N78" i="61"/>
  <c r="N77" i="283"/>
  <c r="N83" i="186"/>
  <c r="L84" i="298"/>
  <c r="L83" i="298"/>
  <c r="N79" i="331"/>
  <c r="L85" i="331" s="1"/>
  <c r="N77" i="290"/>
  <c r="L83" i="290" s="1"/>
  <c r="L86" i="323"/>
  <c r="N85" i="279"/>
  <c r="L84" i="323"/>
  <c r="N79" i="262"/>
  <c r="L84" i="262" s="1"/>
  <c r="L82" i="191"/>
  <c r="N78" i="43"/>
  <c r="L85" i="43" s="1"/>
  <c r="N80" i="48"/>
  <c r="L86" i="48" s="1"/>
  <c r="N78" i="141"/>
  <c r="L83" i="141" s="1"/>
  <c r="N83" i="267"/>
  <c r="L89" i="267" s="1"/>
  <c r="N68" i="249"/>
  <c r="N78" i="138"/>
  <c r="L84" i="138" s="1"/>
  <c r="N86" i="224"/>
  <c r="N88" i="224" s="1"/>
  <c r="D185" i="5" s="1"/>
  <c r="N79" i="317"/>
  <c r="L85" i="317" s="1"/>
  <c r="N68" i="248"/>
  <c r="N82" i="160"/>
  <c r="L89" i="160" s="1"/>
  <c r="N78" i="148"/>
  <c r="L85" i="148" s="1"/>
  <c r="L86" i="295"/>
  <c r="N78" i="142"/>
  <c r="N78" i="139"/>
  <c r="L83" i="139" s="1"/>
  <c r="N79" i="316"/>
  <c r="L86" i="316" s="1"/>
  <c r="L86" i="346"/>
  <c r="N78" i="20"/>
  <c r="N83" i="266"/>
  <c r="L90" i="266" s="1"/>
  <c r="N78" i="97"/>
  <c r="L84" i="97" s="1"/>
  <c r="N78" i="34"/>
  <c r="L84" i="34" s="1"/>
  <c r="L85" i="322"/>
  <c r="L85" i="356"/>
  <c r="N77" i="150"/>
  <c r="N46" i="150" s="1"/>
  <c r="N48" i="150" s="1"/>
  <c r="L84" i="346"/>
  <c r="N87" i="346" s="1"/>
  <c r="N89" i="346" s="1"/>
  <c r="D299" i="5" s="1"/>
  <c r="N78" i="9"/>
  <c r="L82" i="298"/>
  <c r="N83" i="178"/>
  <c r="L89" i="178" s="1"/>
  <c r="L84" i="322"/>
  <c r="N79" i="235"/>
  <c r="L84" i="235" s="1"/>
  <c r="N78" i="44"/>
  <c r="L84" i="44" s="1"/>
  <c r="N79" i="359"/>
  <c r="L85" i="359" s="1"/>
  <c r="N81" i="244"/>
  <c r="L86" i="244" s="1"/>
  <c r="N78" i="146"/>
  <c r="L85" i="146" s="1"/>
  <c r="N83" i="185"/>
  <c r="L88" i="185" s="1"/>
  <c r="N86" i="110"/>
  <c r="N88" i="110" s="1"/>
  <c r="D100" i="5" s="1"/>
  <c r="N83" i="187"/>
  <c r="L89" i="187" s="1"/>
  <c r="N86" i="109"/>
  <c r="N88" i="109" s="1"/>
  <c r="D99" i="5" s="1"/>
  <c r="N78" i="84"/>
  <c r="L84" i="84" s="1"/>
  <c r="N78" i="209"/>
  <c r="L85" i="209" s="1"/>
  <c r="L85" i="65"/>
  <c r="L83" i="65"/>
  <c r="L84" i="65"/>
  <c r="L84" i="352"/>
  <c r="N78" i="54"/>
  <c r="L85" i="54" s="1"/>
  <c r="L85" i="371"/>
  <c r="L84" i="371"/>
  <c r="N79" i="330"/>
  <c r="L85" i="330" s="1"/>
  <c r="N79" i="314"/>
  <c r="L86" i="314" s="1"/>
  <c r="N83" i="168"/>
  <c r="L89" i="168" s="1"/>
  <c r="N76" i="60"/>
  <c r="N42" i="60" s="1"/>
  <c r="N43" i="60" s="1"/>
  <c r="N78" i="60" s="1"/>
  <c r="L84" i="60" s="1"/>
  <c r="N77" i="292"/>
  <c r="L82" i="292" s="1"/>
  <c r="N86" i="28"/>
  <c r="N88" i="28" s="1"/>
  <c r="D20" i="5" s="1"/>
  <c r="N81" i="155"/>
  <c r="N47" i="155" s="1"/>
  <c r="N49" i="155" s="1"/>
  <c r="N78" i="31"/>
  <c r="N82" i="179"/>
  <c r="L89" i="179" s="1"/>
  <c r="N77" i="297"/>
  <c r="L84" i="297" s="1"/>
  <c r="L84" i="261"/>
  <c r="N83" i="182"/>
  <c r="L88" i="182" s="1"/>
  <c r="N82" i="188"/>
  <c r="L87" i="188" s="1"/>
  <c r="N82" i="184"/>
  <c r="L89" i="184" s="1"/>
  <c r="N82" i="177"/>
  <c r="L89" i="177" s="1"/>
  <c r="N74" i="228"/>
  <c r="L79" i="228" s="1"/>
  <c r="N83" i="249"/>
  <c r="L90" i="249" s="1"/>
  <c r="N78" i="45"/>
  <c r="L83" i="45" s="1"/>
  <c r="L83" i="70"/>
  <c r="L86" i="343"/>
  <c r="N87" i="343" s="1"/>
  <c r="N89" i="343" s="1"/>
  <c r="D296" i="5" s="1"/>
  <c r="N86" i="220"/>
  <c r="L93" i="220" s="1"/>
  <c r="N78" i="105"/>
  <c r="L85" i="105" s="1"/>
  <c r="L83" i="130"/>
  <c r="N78" i="147"/>
  <c r="N79" i="347"/>
  <c r="L84" i="347" s="1"/>
  <c r="L84" i="302"/>
  <c r="N78" i="136"/>
  <c r="L83" i="136" s="1"/>
  <c r="N79" i="263"/>
  <c r="L86" i="263" s="1"/>
  <c r="L85" i="70"/>
  <c r="N79" i="294"/>
  <c r="L86" i="294" s="1"/>
  <c r="N78" i="35"/>
  <c r="L85" i="35" s="1"/>
  <c r="L86" i="345"/>
  <c r="N85" i="300"/>
  <c r="N87" i="300" s="1"/>
  <c r="D256" i="5" s="1"/>
  <c r="N83" i="268"/>
  <c r="L88" i="268" s="1"/>
  <c r="N78" i="59"/>
  <c r="L83" i="59" s="1"/>
  <c r="N78" i="82"/>
  <c r="L85" i="82" s="1"/>
  <c r="N78" i="145"/>
  <c r="L84" i="145" s="1"/>
  <c r="N85" i="245"/>
  <c r="L91" i="245" s="1"/>
  <c r="N78" i="24"/>
  <c r="L83" i="24" s="1"/>
  <c r="N83" i="162"/>
  <c r="L90" i="162" s="1"/>
  <c r="L83" i="302"/>
  <c r="N77" i="287"/>
  <c r="L84" i="287" s="1"/>
  <c r="N67" i="150"/>
  <c r="L86" i="339"/>
  <c r="N80" i="272"/>
  <c r="L85" i="272" s="1"/>
  <c r="L84" i="213"/>
  <c r="L84" i="345"/>
  <c r="L84" i="320"/>
  <c r="N82" i="180"/>
  <c r="L88" i="180" s="1"/>
  <c r="N79" i="256"/>
  <c r="L84" i="256" s="1"/>
  <c r="N78" i="90"/>
  <c r="L83" i="90" s="1"/>
  <c r="N83" i="280"/>
  <c r="L88" i="280" s="1"/>
  <c r="L85" i="320"/>
  <c r="N78" i="85"/>
  <c r="L84" i="85" s="1"/>
  <c r="N78" i="86"/>
  <c r="N79" i="247"/>
  <c r="L85" i="247" s="1"/>
  <c r="L87" i="276"/>
  <c r="N79" i="193"/>
  <c r="L85" i="193" s="1"/>
  <c r="N78" i="231"/>
  <c r="L84" i="231" s="1"/>
  <c r="N85" i="221"/>
  <c r="L90" i="221" s="1"/>
  <c r="L85" i="339"/>
  <c r="N77" i="293"/>
  <c r="L82" i="293" s="1"/>
  <c r="N83" i="157"/>
  <c r="L89" i="157" s="1"/>
  <c r="L85" i="276"/>
  <c r="N78" i="37"/>
  <c r="L83" i="37" s="1"/>
  <c r="L85" i="352"/>
  <c r="N78" i="242"/>
  <c r="L85" i="242" s="1"/>
  <c r="N79" i="237"/>
  <c r="L85" i="237" s="1"/>
  <c r="N78" i="83"/>
  <c r="L83" i="83" s="1"/>
  <c r="N78" i="87"/>
  <c r="L85" i="87" s="1"/>
  <c r="N78" i="68"/>
  <c r="L83" i="68" s="1"/>
  <c r="N85" i="207"/>
  <c r="L92" i="207" s="1"/>
  <c r="N86" i="124"/>
  <c r="N88" i="124" s="1"/>
  <c r="D113" i="5" s="1"/>
  <c r="N86" i="120"/>
  <c r="N88" i="120" s="1"/>
  <c r="D110" i="5" s="1"/>
  <c r="L83" i="208"/>
  <c r="L85" i="208"/>
  <c r="L89" i="219"/>
  <c r="L85" i="69"/>
  <c r="L85" i="52"/>
  <c r="L85" i="308"/>
  <c r="L84" i="130"/>
  <c r="L84" i="52"/>
  <c r="N79" i="335"/>
  <c r="L85" i="335" s="1"/>
  <c r="L87" i="219"/>
  <c r="N90" i="219" s="1"/>
  <c r="N92" i="219" s="1"/>
  <c r="D181" i="5" s="1"/>
  <c r="L84" i="308"/>
  <c r="N79" i="311"/>
  <c r="L84" i="311" s="1"/>
  <c r="L89" i="171"/>
  <c r="L85" i="129"/>
  <c r="L90" i="171"/>
  <c r="N82" i="172"/>
  <c r="L88" i="172" s="1"/>
  <c r="L84" i="129"/>
  <c r="N78" i="53"/>
  <c r="L83" i="53" s="1"/>
  <c r="L86" i="257"/>
  <c r="L88" i="218"/>
  <c r="L89" i="218"/>
  <c r="L84" i="51"/>
  <c r="N83" i="158"/>
  <c r="L90" i="158" s="1"/>
  <c r="N79" i="236"/>
  <c r="L85" i="236" s="1"/>
  <c r="N88" i="252"/>
  <c r="L94" i="252" s="1"/>
  <c r="N78" i="94"/>
  <c r="L83" i="94" s="1"/>
  <c r="L86" i="340"/>
  <c r="N76" i="21"/>
  <c r="N42" i="21" s="1"/>
  <c r="N43" i="21" s="1"/>
  <c r="N78" i="21" s="1"/>
  <c r="L85" i="21" s="1"/>
  <c r="L86" i="350"/>
  <c r="N77" i="286"/>
  <c r="L82" i="286" s="1"/>
  <c r="N79" i="313"/>
  <c r="L86" i="313" s="1"/>
  <c r="L85" i="340"/>
  <c r="N87" i="340" s="1"/>
  <c r="N89" i="340" s="1"/>
  <c r="D294" i="5" s="1"/>
  <c r="L85" i="334"/>
  <c r="N76" i="19"/>
  <c r="N42" i="19" s="1"/>
  <c r="N43" i="19" s="1"/>
  <c r="N78" i="19" s="1"/>
  <c r="L83" i="19" s="1"/>
  <c r="N78" i="89"/>
  <c r="L83" i="89" s="1"/>
  <c r="N80" i="270"/>
  <c r="L86" i="270" s="1"/>
  <c r="L85" i="277"/>
  <c r="L84" i="69"/>
  <c r="L85" i="365"/>
  <c r="L85" i="108"/>
  <c r="N77" i="133"/>
  <c r="L83" i="133" s="1"/>
  <c r="L83" i="215"/>
  <c r="L85" i="295"/>
  <c r="N87" i="295" s="1"/>
  <c r="N89" i="295" s="1"/>
  <c r="D251" i="5" s="1"/>
  <c r="N76" i="14"/>
  <c r="N42" i="14" s="1"/>
  <c r="N43" i="14" s="1"/>
  <c r="N78" i="14" s="1"/>
  <c r="L83" i="14" s="1"/>
  <c r="L85" i="350"/>
  <c r="L85" i="337"/>
  <c r="L84" i="337"/>
  <c r="L86" i="337"/>
  <c r="L85" i="366"/>
  <c r="L84" i="366"/>
  <c r="L86" i="366"/>
  <c r="L86" i="344"/>
  <c r="L85" i="344"/>
  <c r="L84" i="344"/>
  <c r="L85" i="351"/>
  <c r="L84" i="351"/>
  <c r="L86" i="351"/>
  <c r="L84" i="38"/>
  <c r="L83" i="38"/>
  <c r="L84" i="309"/>
  <c r="L82" i="309"/>
  <c r="L83" i="309"/>
  <c r="L85" i="30"/>
  <c r="L83" i="30"/>
  <c r="L84" i="30"/>
  <c r="L86" i="259"/>
  <c r="L85" i="259"/>
  <c r="L84" i="208"/>
  <c r="L85" i="139"/>
  <c r="N82" i="183"/>
  <c r="L89" i="183" s="1"/>
  <c r="L85" i="32"/>
  <c r="N78" i="103"/>
  <c r="L83" i="103" s="1"/>
  <c r="L85" i="307"/>
  <c r="N80" i="274"/>
  <c r="L87" i="274" s="1"/>
  <c r="N86" i="112"/>
  <c r="N88" i="112" s="1"/>
  <c r="D102" i="5" s="1"/>
  <c r="N79" i="265"/>
  <c r="L85" i="265" s="1"/>
  <c r="L84" i="307"/>
  <c r="L83" i="32"/>
  <c r="L83" i="12"/>
  <c r="L83" i="67"/>
  <c r="L82" i="303"/>
  <c r="L86" i="334"/>
  <c r="L81" i="229"/>
  <c r="L83" i="44"/>
  <c r="L85" i="357"/>
  <c r="N80" i="271"/>
  <c r="L85" i="271" s="1"/>
  <c r="L85" i="12"/>
  <c r="L85" i="57"/>
  <c r="N83" i="154"/>
  <c r="L88" i="154" s="1"/>
  <c r="N76" i="80"/>
  <c r="N41" i="80" s="1"/>
  <c r="N43" i="80" s="1"/>
  <c r="N78" i="80" s="1"/>
  <c r="N86" i="121"/>
  <c r="N88" i="121" s="1"/>
  <c r="D111" i="5" s="1"/>
  <c r="L86" i="251"/>
  <c r="L85" i="44"/>
  <c r="N82" i="164"/>
  <c r="L87" i="164" s="1"/>
  <c r="L84" i="57"/>
  <c r="N86" i="73"/>
  <c r="N88" i="73" s="1"/>
  <c r="D64" i="5" s="1"/>
  <c r="L86" i="277"/>
  <c r="N82" i="181"/>
  <c r="L88" i="181" s="1"/>
  <c r="N81" i="50"/>
  <c r="L87" i="50" s="1"/>
  <c r="N78" i="36"/>
  <c r="L84" i="36" s="1"/>
  <c r="L84" i="92"/>
  <c r="L84" i="251"/>
  <c r="N77" i="75"/>
  <c r="L83" i="75" s="1"/>
  <c r="N78" i="91"/>
  <c r="L84" i="91" s="1"/>
  <c r="N79" i="319"/>
  <c r="L85" i="58"/>
  <c r="N86" i="125"/>
  <c r="N88" i="125" s="1"/>
  <c r="D115" i="5" s="1"/>
  <c r="N78" i="144"/>
  <c r="L85" i="144" s="1"/>
  <c r="N77" i="192"/>
  <c r="L84" i="192" s="1"/>
  <c r="L82" i="72"/>
  <c r="L83" i="303"/>
  <c r="L81" i="228"/>
  <c r="L84" i="67"/>
  <c r="L84" i="257"/>
  <c r="L84" i="139"/>
  <c r="N76" i="102"/>
  <c r="N41" i="102" s="1"/>
  <c r="N43" i="102" s="1"/>
  <c r="N78" i="102" s="1"/>
  <c r="L85" i="102" s="1"/>
  <c r="N78" i="149"/>
  <c r="L85" i="149" s="1"/>
  <c r="L83" i="58"/>
  <c r="N78" i="140"/>
  <c r="L85" i="140" s="1"/>
  <c r="N76" i="71"/>
  <c r="N41" i="71" s="1"/>
  <c r="N43" i="71" s="1"/>
  <c r="N78" i="71" s="1"/>
  <c r="L85" i="71" s="1"/>
  <c r="L83" i="190"/>
  <c r="N88" i="281"/>
  <c r="N90" i="281" s="1"/>
  <c r="D238" i="5" s="1"/>
  <c r="L86" i="239"/>
  <c r="N77" i="285"/>
  <c r="L83" i="285" s="1"/>
  <c r="L85" i="128"/>
  <c r="L83" i="216"/>
  <c r="L85" i="213"/>
  <c r="L84" i="365"/>
  <c r="N86" i="123"/>
  <c r="N88" i="123" s="1"/>
  <c r="D114" i="5" s="1"/>
  <c r="N83" i="176"/>
  <c r="L89" i="176" s="1"/>
  <c r="N78" i="79"/>
  <c r="L85" i="79" s="1"/>
  <c r="L86" i="356"/>
  <c r="N87" i="356" s="1"/>
  <c r="N89" i="356" s="1"/>
  <c r="D308" i="5" s="1"/>
  <c r="L84" i="259"/>
  <c r="N78" i="96"/>
  <c r="L85" i="96" s="1"/>
  <c r="N86" i="115"/>
  <c r="N88" i="115" s="1"/>
  <c r="D106" i="5" s="1"/>
  <c r="N79" i="348"/>
  <c r="L84" i="348" s="1"/>
  <c r="N93" i="260"/>
  <c r="L100" i="260" s="1"/>
  <c r="N78" i="106"/>
  <c r="L83" i="106" s="1"/>
  <c r="L83" i="128"/>
  <c r="L85" i="216"/>
  <c r="L83" i="108"/>
  <c r="L84" i="233"/>
  <c r="L83" i="305"/>
  <c r="N85" i="165"/>
  <c r="L90" i="165" s="1"/>
  <c r="N78" i="81"/>
  <c r="L85" i="81" s="1"/>
  <c r="L86" i="357"/>
  <c r="N80" i="275"/>
  <c r="N79" i="332"/>
  <c r="L84" i="215"/>
  <c r="N78" i="40"/>
  <c r="L85" i="40" s="1"/>
  <c r="N89" i="246"/>
  <c r="L96" i="246" s="1"/>
  <c r="N79" i="355"/>
  <c r="L82" i="190"/>
  <c r="L82" i="229"/>
  <c r="N82" i="174"/>
  <c r="L85" i="38"/>
  <c r="L83" i="51"/>
  <c r="N86" i="51" s="1"/>
  <c r="N88" i="51" s="1"/>
  <c r="D43" i="5" s="1"/>
  <c r="L84" i="72"/>
  <c r="L84" i="214"/>
  <c r="L85" i="235"/>
  <c r="L85" i="261"/>
  <c r="L85" i="68"/>
  <c r="L83" i="137"/>
  <c r="L84" i="137"/>
  <c r="L85" i="137"/>
  <c r="L85" i="363"/>
  <c r="L84" i="363"/>
  <c r="L86" i="363"/>
  <c r="L86" i="336"/>
  <c r="L82" i="305"/>
  <c r="L84" i="238"/>
  <c r="L85" i="234"/>
  <c r="L84" i="88"/>
  <c r="N83" i="155"/>
  <c r="L88" i="155" s="1"/>
  <c r="L84" i="239"/>
  <c r="L85" i="131"/>
  <c r="L82" i="127"/>
  <c r="L83" i="131"/>
  <c r="N86" i="116"/>
  <c r="N88" i="116" s="1"/>
  <c r="D105" i="5" s="1"/>
  <c r="N86" i="114"/>
  <c r="N88" i="114" s="1"/>
  <c r="D104" i="5" s="1"/>
  <c r="L85" i="362"/>
  <c r="L84" i="362"/>
  <c r="L86" i="362"/>
  <c r="N85" i="78"/>
  <c r="N87" i="78" s="1"/>
  <c r="D69" i="5" s="1"/>
  <c r="L85" i="39"/>
  <c r="L87" i="273"/>
  <c r="L84" i="127"/>
  <c r="L85" i="273"/>
  <c r="L83" i="191"/>
  <c r="N85" i="191" s="1"/>
  <c r="N87" i="191" s="1"/>
  <c r="D171" i="5" s="1"/>
  <c r="L83" i="138"/>
  <c r="L84" i="336"/>
  <c r="L84" i="234"/>
  <c r="L83" i="325"/>
  <c r="L85" i="84"/>
  <c r="L83" i="99"/>
  <c r="L85" i="138"/>
  <c r="L85" i="214"/>
  <c r="L84" i="25"/>
  <c r="L90" i="279"/>
  <c r="L92" i="279"/>
  <c r="L91" i="279"/>
  <c r="N83" i="170"/>
  <c r="L89" i="170" s="1"/>
  <c r="L84" i="24"/>
  <c r="L85" i="212"/>
  <c r="L83" i="212"/>
  <c r="L84" i="212"/>
  <c r="L84" i="296"/>
  <c r="L85" i="296"/>
  <c r="L86" i="296"/>
  <c r="L84" i="143"/>
  <c r="L83" i="143"/>
  <c r="L85" i="143"/>
  <c r="L84" i="250"/>
  <c r="L83" i="56"/>
  <c r="L85" i="364"/>
  <c r="L86" i="364"/>
  <c r="L84" i="364"/>
  <c r="L82" i="325"/>
  <c r="L83" i="92"/>
  <c r="L86" i="258"/>
  <c r="L83" i="98"/>
  <c r="L85" i="56"/>
  <c r="L80" i="228"/>
  <c r="L83" i="101"/>
  <c r="N82" i="189"/>
  <c r="L86" i="250"/>
  <c r="L84" i="39"/>
  <c r="N87" i="240"/>
  <c r="N89" i="240" s="1"/>
  <c r="D200" i="5" s="1"/>
  <c r="L85" i="233"/>
  <c r="L84" i="101"/>
  <c r="L84" i="333"/>
  <c r="L85" i="333"/>
  <c r="L84" i="289"/>
  <c r="L82" i="289"/>
  <c r="L85" i="107"/>
  <c r="L84" i="107"/>
  <c r="L83" i="107"/>
  <c r="L84" i="147"/>
  <c r="L85" i="147"/>
  <c r="L83" i="147"/>
  <c r="L85" i="241"/>
  <c r="L84" i="241"/>
  <c r="L86" i="241"/>
  <c r="L90" i="186"/>
  <c r="L88" i="186"/>
  <c r="L89" i="186"/>
  <c r="L86" i="264"/>
  <c r="L84" i="264"/>
  <c r="L85" i="264"/>
  <c r="N87" i="360"/>
  <c r="N89" i="360" s="1"/>
  <c r="D311" i="5" s="1"/>
  <c r="L85" i="342"/>
  <c r="L84" i="342"/>
  <c r="L86" i="342"/>
  <c r="L90" i="282"/>
  <c r="L89" i="282"/>
  <c r="L84" i="15"/>
  <c r="N87" i="328"/>
  <c r="N89" i="328" s="1"/>
  <c r="D282" i="5" s="1"/>
  <c r="L84" i="299"/>
  <c r="L85" i="321"/>
  <c r="L84" i="321"/>
  <c r="L86" i="321"/>
  <c r="L84" i="284"/>
  <c r="L83" i="284"/>
  <c r="N81" i="248"/>
  <c r="N43" i="248" s="1"/>
  <c r="N45" i="248" s="1"/>
  <c r="L84" i="55"/>
  <c r="L83" i="55"/>
  <c r="L85" i="55"/>
  <c r="N87" i="323"/>
  <c r="N89" i="323" s="1"/>
  <c r="D279" i="5" s="1"/>
  <c r="L86" i="253"/>
  <c r="L84" i="253"/>
  <c r="L85" i="253"/>
  <c r="L85" i="100"/>
  <c r="L84" i="100"/>
  <c r="L83" i="100"/>
  <c r="L83" i="61"/>
  <c r="L85" i="61"/>
  <c r="L84" i="61"/>
  <c r="L85" i="42"/>
  <c r="L84" i="42"/>
  <c r="L83" i="42"/>
  <c r="L84" i="95"/>
  <c r="L83" i="95"/>
  <c r="L85" i="95"/>
  <c r="L85" i="354"/>
  <c r="L86" i="354"/>
  <c r="L84" i="354"/>
  <c r="N87" i="327"/>
  <c r="N89" i="327" s="1"/>
  <c r="D281" i="5" s="1"/>
  <c r="L83" i="64"/>
  <c r="L85" i="64"/>
  <c r="L84" i="64"/>
  <c r="L84" i="47"/>
  <c r="L85" i="47"/>
  <c r="L83" i="47"/>
  <c r="L85" i="66"/>
  <c r="L83" i="66"/>
  <c r="L84" i="66"/>
  <c r="L83" i="54"/>
  <c r="L87" i="232"/>
  <c r="L85" i="232"/>
  <c r="L86" i="232"/>
  <c r="L85" i="238"/>
  <c r="L84" i="258"/>
  <c r="L85" i="88"/>
  <c r="L82" i="299"/>
  <c r="L88" i="177"/>
  <c r="L85" i="25"/>
  <c r="L89" i="217"/>
  <c r="L90" i="267"/>
  <c r="L86" i="235"/>
  <c r="L88" i="157"/>
  <c r="L88" i="217"/>
  <c r="L90" i="157"/>
  <c r="L85" i="98"/>
  <c r="L88" i="267"/>
  <c r="L83" i="283"/>
  <c r="L82" i="283"/>
  <c r="L84" i="283"/>
  <c r="L83" i="84"/>
  <c r="L84" i="99"/>
  <c r="L85" i="86"/>
  <c r="L84" i="86"/>
  <c r="L83" i="86"/>
  <c r="L86" i="306"/>
  <c r="L85" i="306"/>
  <c r="L84" i="306"/>
  <c r="L84" i="134"/>
  <c r="L85" i="134"/>
  <c r="L83" i="134"/>
  <c r="L84" i="301"/>
  <c r="L82" i="301"/>
  <c r="L83" i="301"/>
  <c r="L84" i="312"/>
  <c r="L85" i="312"/>
  <c r="L88" i="162"/>
  <c r="L85" i="142"/>
  <c r="L83" i="142"/>
  <c r="L84" i="142"/>
  <c r="L88" i="178"/>
  <c r="L83" i="135"/>
  <c r="L84" i="135"/>
  <c r="L85" i="135"/>
  <c r="L79" i="227"/>
  <c r="L81" i="227"/>
  <c r="L80" i="227"/>
  <c r="L83" i="310"/>
  <c r="L84" i="310"/>
  <c r="L82" i="310"/>
  <c r="L83" i="243"/>
  <c r="L85" i="243"/>
  <c r="L84" i="243"/>
  <c r="L86" i="318"/>
  <c r="L85" i="318"/>
  <c r="L84" i="318"/>
  <c r="L84" i="315"/>
  <c r="L85" i="315"/>
  <c r="L86" i="315"/>
  <c r="L85" i="329"/>
  <c r="L86" i="329"/>
  <c r="L84" i="329"/>
  <c r="L86" i="353"/>
  <c r="L84" i="353"/>
  <c r="L85" i="353"/>
  <c r="N86" i="76"/>
  <c r="N88" i="76" s="1"/>
  <c r="D67" i="5" s="1"/>
  <c r="L83" i="146"/>
  <c r="L84" i="146"/>
  <c r="L83" i="15"/>
  <c r="L84" i="9"/>
  <c r="L83" i="9"/>
  <c r="L85" i="9"/>
  <c r="L83" i="36"/>
  <c r="L83" i="49"/>
  <c r="L84" i="49"/>
  <c r="L85" i="49"/>
  <c r="L85" i="34"/>
  <c r="L84" i="17"/>
  <c r="L83" i="17"/>
  <c r="L85" i="17"/>
  <c r="L85" i="23"/>
  <c r="L84" i="23"/>
  <c r="L83" i="23"/>
  <c r="L83" i="31"/>
  <c r="L84" i="31"/>
  <c r="L85" i="31"/>
  <c r="L84" i="27"/>
  <c r="L83" i="27"/>
  <c r="L85" i="27"/>
  <c r="L83" i="33"/>
  <c r="L84" i="33"/>
  <c r="L85" i="33"/>
  <c r="L84" i="16"/>
  <c r="L85" i="16"/>
  <c r="L83" i="16"/>
  <c r="L85" i="22"/>
  <c r="L84" i="22"/>
  <c r="L83" i="22"/>
  <c r="L85" i="26"/>
  <c r="L83" i="26"/>
  <c r="L84" i="26"/>
  <c r="L84" i="29"/>
  <c r="L85" i="29"/>
  <c r="L83" i="29"/>
  <c r="L85" i="46"/>
  <c r="L84" i="46"/>
  <c r="L83" i="46"/>
  <c r="L84" i="7"/>
  <c r="L83" i="7"/>
  <c r="L85" i="7"/>
  <c r="L84" i="18"/>
  <c r="L85" i="18"/>
  <c r="L83" i="18"/>
  <c r="L84" i="41"/>
  <c r="L85" i="41"/>
  <c r="L83" i="41"/>
  <c r="L83" i="20"/>
  <c r="L84" i="20"/>
  <c r="L85" i="20"/>
  <c r="L83" i="74"/>
  <c r="L82" i="74"/>
  <c r="L84" i="74"/>
  <c r="N86" i="132"/>
  <c r="N88" i="132" s="1"/>
  <c r="D123" i="5" s="1"/>
  <c r="N85" i="304"/>
  <c r="N87" i="304" s="1"/>
  <c r="D260" i="5" s="1"/>
  <c r="L85" i="254"/>
  <c r="L86" i="254"/>
  <c r="L84" i="254"/>
  <c r="L85" i="63"/>
  <c r="L83" i="63"/>
  <c r="L84" i="63"/>
  <c r="L82" i="291"/>
  <c r="L83" i="291"/>
  <c r="L84" i="291"/>
  <c r="N86" i="367"/>
  <c r="N88" i="367" s="1"/>
  <c r="D317" i="5" s="1"/>
  <c r="L85" i="136" l="1"/>
  <c r="L84" i="43"/>
  <c r="L83" i="43"/>
  <c r="L88" i="168"/>
  <c r="N86" i="70"/>
  <c r="N88" i="70" s="1"/>
  <c r="D61" i="5" s="1"/>
  <c r="N85" i="298"/>
  <c r="N87" i="298" s="1"/>
  <c r="D254" i="5" s="1"/>
  <c r="L90" i="182"/>
  <c r="L89" i="182"/>
  <c r="L87" i="48"/>
  <c r="L84" i="331"/>
  <c r="L85" i="48"/>
  <c r="L86" i="331"/>
  <c r="N87" i="322"/>
  <c r="N89" i="322" s="1"/>
  <c r="D278" i="5" s="1"/>
  <c r="L87" i="160"/>
  <c r="N90" i="160" s="1"/>
  <c r="N92" i="160" s="1"/>
  <c r="D147" i="5" s="1"/>
  <c r="L85" i="141"/>
  <c r="L83" i="148"/>
  <c r="L84" i="141"/>
  <c r="L85" i="231"/>
  <c r="N85" i="302"/>
  <c r="N87" i="302" s="1"/>
  <c r="L85" i="83"/>
  <c r="L83" i="231"/>
  <c r="L84" i="90"/>
  <c r="N86" i="90" s="1"/>
  <c r="N88" i="90" s="1"/>
  <c r="D81" i="5" s="1"/>
  <c r="L90" i="168"/>
  <c r="L85" i="90"/>
  <c r="N87" i="261"/>
  <c r="N89" i="261" s="1"/>
  <c r="D220" i="5" s="1"/>
  <c r="L84" i="290"/>
  <c r="L89" i="185"/>
  <c r="L82" i="290"/>
  <c r="L88" i="160"/>
  <c r="N83" i="248"/>
  <c r="L88" i="248" s="1"/>
  <c r="L88" i="266"/>
  <c r="L84" i="316"/>
  <c r="L85" i="262"/>
  <c r="L86" i="262"/>
  <c r="N86" i="69"/>
  <c r="N88" i="69" s="1"/>
  <c r="D60" i="5" s="1"/>
  <c r="L85" i="45"/>
  <c r="L84" i="317"/>
  <c r="L84" i="286"/>
  <c r="N85" i="286" s="1"/>
  <c r="N87" i="286" s="1"/>
  <c r="D243" i="5" s="1"/>
  <c r="L86" i="317"/>
  <c r="L83" i="286"/>
  <c r="L85" i="314"/>
  <c r="L85" i="256"/>
  <c r="N87" i="345"/>
  <c r="N89" i="345" s="1"/>
  <c r="D298" i="5" s="1"/>
  <c r="N87" i="371"/>
  <c r="N89" i="371" s="1"/>
  <c r="D293" i="5" s="1"/>
  <c r="L84" i="82"/>
  <c r="N86" i="65"/>
  <c r="N88" i="65" s="1"/>
  <c r="D56" i="5" s="1"/>
  <c r="L83" i="242"/>
  <c r="L90" i="185"/>
  <c r="N79" i="150"/>
  <c r="L84" i="150" s="1"/>
  <c r="L85" i="313"/>
  <c r="L84" i="242"/>
  <c r="L84" i="263"/>
  <c r="N87" i="365"/>
  <c r="N89" i="365" s="1"/>
  <c r="D315" i="5" s="1"/>
  <c r="N85" i="303"/>
  <c r="N87" i="303" s="1"/>
  <c r="D259" i="5" s="1"/>
  <c r="L84" i="313"/>
  <c r="L86" i="271"/>
  <c r="L85" i="263"/>
  <c r="L89" i="266"/>
  <c r="L84" i="148"/>
  <c r="N86" i="148" s="1"/>
  <c r="N88" i="148" s="1"/>
  <c r="D136" i="5" s="1"/>
  <c r="L88" i="249"/>
  <c r="L90" i="178"/>
  <c r="L83" i="292"/>
  <c r="N85" i="292" s="1"/>
  <c r="N87" i="292" s="1"/>
  <c r="D248" i="5" s="1"/>
  <c r="L83" i="145"/>
  <c r="L85" i="97"/>
  <c r="L89" i="188"/>
  <c r="L85" i="145"/>
  <c r="L84" i="209"/>
  <c r="L83" i="209"/>
  <c r="L85" i="106"/>
  <c r="L92" i="220"/>
  <c r="N94" i="220" s="1"/>
  <c r="N96" i="220" s="1"/>
  <c r="D182" i="5" s="1"/>
  <c r="L85" i="316"/>
  <c r="N87" i="339"/>
  <c r="N89" i="339" s="1"/>
  <c r="D292" i="5" s="1"/>
  <c r="L84" i="45"/>
  <c r="L87" i="271"/>
  <c r="L84" i="54"/>
  <c r="N86" i="54" s="1"/>
  <c r="N88" i="54" s="1"/>
  <c r="D46" i="5" s="1"/>
  <c r="L87" i="244"/>
  <c r="N90" i="218"/>
  <c r="N92" i="218" s="1"/>
  <c r="D180" i="5" s="1"/>
  <c r="L86" i="348"/>
  <c r="N87" i="348" s="1"/>
  <c r="N89" i="348" s="1"/>
  <c r="D301" i="5" s="1"/>
  <c r="L87" i="272"/>
  <c r="L83" i="21"/>
  <c r="L84" i="14"/>
  <c r="L85" i="36"/>
  <c r="L88" i="188"/>
  <c r="N90" i="188" s="1"/>
  <c r="N92" i="188" s="1"/>
  <c r="D167" i="5" s="1"/>
  <c r="L84" i="314"/>
  <c r="N87" i="314" s="1"/>
  <c r="N89" i="314" s="1"/>
  <c r="D270" i="5" s="1"/>
  <c r="L91" i="220"/>
  <c r="L89" i="180"/>
  <c r="N90" i="180" s="1"/>
  <c r="N92" i="180" s="1"/>
  <c r="L84" i="247"/>
  <c r="L84" i="292"/>
  <c r="L95" i="252"/>
  <c r="L84" i="79"/>
  <c r="L88" i="244"/>
  <c r="L83" i="97"/>
  <c r="L84" i="359"/>
  <c r="L88" i="187"/>
  <c r="L89" i="268"/>
  <c r="L90" i="187"/>
  <c r="L85" i="348"/>
  <c r="L86" i="272"/>
  <c r="L83" i="34"/>
  <c r="N86" i="34" s="1"/>
  <c r="N88" i="34" s="1"/>
  <c r="D26" i="5" s="1"/>
  <c r="L83" i="297"/>
  <c r="N85" i="297" s="1"/>
  <c r="N87" i="297" s="1"/>
  <c r="D253" i="5" s="1"/>
  <c r="L85" i="37"/>
  <c r="L82" i="133"/>
  <c r="L83" i="79"/>
  <c r="L86" i="359"/>
  <c r="L82" i="297"/>
  <c r="N86" i="234"/>
  <c r="N88" i="234" s="1"/>
  <c r="D194" i="5" s="1"/>
  <c r="N86" i="108"/>
  <c r="N88" i="108" s="1"/>
  <c r="D98" i="5" s="1"/>
  <c r="L90" i="268"/>
  <c r="N87" i="352"/>
  <c r="N89" i="352" s="1"/>
  <c r="D304" i="5" s="1"/>
  <c r="L94" i="246"/>
  <c r="N86" i="216"/>
  <c r="N88" i="216" s="1"/>
  <c r="D178" i="5" s="1"/>
  <c r="N86" i="56"/>
  <c r="N88" i="56" s="1"/>
  <c r="D48" i="5" s="1"/>
  <c r="N85" i="299"/>
  <c r="N87" i="299" s="1"/>
  <c r="D255" i="5" s="1"/>
  <c r="N87" i="331"/>
  <c r="N89" i="331" s="1"/>
  <c r="D285" i="5" s="1"/>
  <c r="N86" i="44"/>
  <c r="N88" i="44" s="1"/>
  <c r="D35" i="5" s="1"/>
  <c r="L89" i="249"/>
  <c r="L83" i="91"/>
  <c r="L87" i="177"/>
  <c r="L84" i="87"/>
  <c r="L85" i="24"/>
  <c r="N86" i="57"/>
  <c r="N88" i="57" s="1"/>
  <c r="D53" i="5" s="1"/>
  <c r="L84" i="21"/>
  <c r="L84" i="35"/>
  <c r="L83" i="35"/>
  <c r="L86" i="330"/>
  <c r="L83" i="81"/>
  <c r="N86" i="81" s="1"/>
  <c r="N88" i="81" s="1"/>
  <c r="D72" i="5" s="1"/>
  <c r="L85" i="60"/>
  <c r="L82" i="75"/>
  <c r="L84" i="68"/>
  <c r="L86" i="347"/>
  <c r="N86" i="208"/>
  <c r="N88" i="208" s="1"/>
  <c r="D119" i="5" s="1"/>
  <c r="L90" i="154"/>
  <c r="L84" i="330"/>
  <c r="L84" i="81"/>
  <c r="L83" i="60"/>
  <c r="N86" i="60" s="1"/>
  <c r="N88" i="60" s="1"/>
  <c r="D51" i="5" s="1"/>
  <c r="L85" i="270"/>
  <c r="L85" i="53"/>
  <c r="L87" i="179"/>
  <c r="L84" i="75"/>
  <c r="N85" i="75" s="1"/>
  <c r="N87" i="75" s="1"/>
  <c r="D66" i="5" s="1"/>
  <c r="L83" i="140"/>
  <c r="L89" i="154"/>
  <c r="L91" i="207"/>
  <c r="L86" i="247"/>
  <c r="N87" i="247" s="1"/>
  <c r="N89" i="247" s="1"/>
  <c r="D207" i="5" s="1"/>
  <c r="L84" i="265"/>
  <c r="L84" i="53"/>
  <c r="L88" i="179"/>
  <c r="N86" i="68"/>
  <c r="N88" i="68" s="1"/>
  <c r="D59" i="5" s="1"/>
  <c r="L85" i="347"/>
  <c r="L84" i="19"/>
  <c r="L90" i="207"/>
  <c r="N93" i="207" s="1"/>
  <c r="N95" i="207" s="1"/>
  <c r="D183" i="5" s="1"/>
  <c r="L86" i="265"/>
  <c r="N87" i="265" s="1"/>
  <c r="N89" i="265" s="1"/>
  <c r="D224" i="5" s="1"/>
  <c r="N88" i="273"/>
  <c r="N90" i="273" s="1"/>
  <c r="D231" i="5" s="1"/>
  <c r="N87" i="336"/>
  <c r="N89" i="336" s="1"/>
  <c r="D290" i="5" s="1"/>
  <c r="N83" i="229"/>
  <c r="N85" i="229" s="1"/>
  <c r="D190" i="5" s="1"/>
  <c r="N86" i="213"/>
  <c r="N88" i="213" s="1"/>
  <c r="D175" i="5" s="1"/>
  <c r="N87" i="308"/>
  <c r="N89" i="308" s="1"/>
  <c r="D264" i="5" s="1"/>
  <c r="L90" i="245"/>
  <c r="L87" i="172"/>
  <c r="L89" i="172"/>
  <c r="L83" i="82"/>
  <c r="L88" i="183"/>
  <c r="L85" i="150"/>
  <c r="L84" i="83"/>
  <c r="N86" i="83" s="1"/>
  <c r="N88" i="83" s="1"/>
  <c r="D74" i="5" s="1"/>
  <c r="L86" i="150"/>
  <c r="L87" i="184"/>
  <c r="N90" i="177"/>
  <c r="N92" i="177" s="1"/>
  <c r="L88" i="184"/>
  <c r="N86" i="67"/>
  <c r="N88" i="67" s="1"/>
  <c r="D58" i="5" s="1"/>
  <c r="L85" i="59"/>
  <c r="L84" i="59"/>
  <c r="L83" i="287"/>
  <c r="L87" i="180"/>
  <c r="L84" i="37"/>
  <c r="N86" i="37" s="1"/>
  <c r="N88" i="37" s="1"/>
  <c r="D28" i="5" s="1"/>
  <c r="L82" i="287"/>
  <c r="L85" i="274"/>
  <c r="L84" i="136"/>
  <c r="N87" i="334"/>
  <c r="N89" i="334" s="1"/>
  <c r="D288" i="5" s="1"/>
  <c r="L90" i="280"/>
  <c r="L86" i="335"/>
  <c r="N87" i="335" s="1"/>
  <c r="N89" i="335" s="1"/>
  <c r="D289" i="5" s="1"/>
  <c r="L83" i="102"/>
  <c r="N87" i="239"/>
  <c r="N89" i="239" s="1"/>
  <c r="D199" i="5" s="1"/>
  <c r="L84" i="294"/>
  <c r="N86" i="129"/>
  <c r="N88" i="129" s="1"/>
  <c r="D118" i="5" s="1"/>
  <c r="N86" i="130"/>
  <c r="N88" i="130" s="1"/>
  <c r="D121" i="5" s="1"/>
  <c r="L85" i="294"/>
  <c r="N85" i="325"/>
  <c r="N87" i="325" s="1"/>
  <c r="D280" i="5" s="1"/>
  <c r="L91" i="221"/>
  <c r="L83" i="105"/>
  <c r="L86" i="237"/>
  <c r="N86" i="52"/>
  <c r="N88" i="52" s="1"/>
  <c r="D44" i="5" s="1"/>
  <c r="N88" i="276"/>
  <c r="N90" i="276" s="1"/>
  <c r="D234" i="5" s="1"/>
  <c r="N87" i="320"/>
  <c r="N89" i="320" s="1"/>
  <c r="D276" i="5" s="1"/>
  <c r="L92" i="245"/>
  <c r="L90" i="170"/>
  <c r="L89" i="280"/>
  <c r="N91" i="280" s="1"/>
  <c r="N93" i="280" s="1"/>
  <c r="D237" i="5" s="1"/>
  <c r="L84" i="335"/>
  <c r="L92" i="221"/>
  <c r="L84" i="105"/>
  <c r="N86" i="107"/>
  <c r="N88" i="107" s="1"/>
  <c r="D97" i="5" s="1"/>
  <c r="L89" i="162"/>
  <c r="L92" i="165"/>
  <c r="L83" i="87"/>
  <c r="N86" i="32"/>
  <c r="N88" i="32" s="1"/>
  <c r="D24" i="5" s="1"/>
  <c r="L83" i="293"/>
  <c r="L95" i="246"/>
  <c r="L84" i="293"/>
  <c r="L91" i="165"/>
  <c r="L83" i="85"/>
  <c r="L84" i="106"/>
  <c r="L85" i="85"/>
  <c r="N87" i="251"/>
  <c r="N89" i="251" s="1"/>
  <c r="D211" i="5" s="1"/>
  <c r="L84" i="237"/>
  <c r="L84" i="133"/>
  <c r="N91" i="171"/>
  <c r="N93" i="171" s="1"/>
  <c r="D156" i="5" s="1"/>
  <c r="N87" i="233"/>
  <c r="N89" i="233" s="1"/>
  <c r="D193" i="5" s="1"/>
  <c r="L86" i="193"/>
  <c r="N87" i="357"/>
  <c r="N89" i="357" s="1"/>
  <c r="D309" i="5" s="1"/>
  <c r="N87" i="259"/>
  <c r="N89" i="259" s="1"/>
  <c r="D218" i="5" s="1"/>
  <c r="L84" i="144"/>
  <c r="L93" i="252"/>
  <c r="N96" i="252" s="1"/>
  <c r="N98" i="252" s="1"/>
  <c r="D212" i="5" s="1"/>
  <c r="L86" i="311"/>
  <c r="L84" i="193"/>
  <c r="L83" i="144"/>
  <c r="L85" i="311"/>
  <c r="L85" i="94"/>
  <c r="L84" i="89"/>
  <c r="N85" i="305"/>
  <c r="N87" i="305" s="1"/>
  <c r="D261" i="5" s="1"/>
  <c r="N86" i="98"/>
  <c r="N88" i="98" s="1"/>
  <c r="D88" i="5" s="1"/>
  <c r="L85" i="89"/>
  <c r="N86" i="136"/>
  <c r="N88" i="136" s="1"/>
  <c r="D127" i="5" s="1"/>
  <c r="L86" i="256"/>
  <c r="N87" i="256" s="1"/>
  <c r="N89" i="256" s="1"/>
  <c r="D215" i="5" s="1"/>
  <c r="L84" i="96"/>
  <c r="N86" i="101"/>
  <c r="N88" i="101" s="1"/>
  <c r="D91" i="5" s="1"/>
  <c r="L84" i="285"/>
  <c r="L87" i="270"/>
  <c r="N88" i="270" s="1"/>
  <c r="N90" i="270" s="1"/>
  <c r="D228" i="5" s="1"/>
  <c r="N86" i="99"/>
  <c r="N88" i="99" s="1"/>
  <c r="D89" i="5" s="1"/>
  <c r="L84" i="102"/>
  <c r="L86" i="274"/>
  <c r="L83" i="96"/>
  <c r="N85" i="72"/>
  <c r="N87" i="72" s="1"/>
  <c r="D63" i="5" s="1"/>
  <c r="L82" i="285"/>
  <c r="N87" i="235"/>
  <c r="N89" i="235" s="1"/>
  <c r="D195" i="5" s="1"/>
  <c r="L84" i="149"/>
  <c r="N86" i="212"/>
  <c r="N88" i="212" s="1"/>
  <c r="D174" i="5" s="1"/>
  <c r="N86" i="38"/>
  <c r="N88" i="38" s="1"/>
  <c r="D29" i="5" s="1"/>
  <c r="N87" i="257"/>
  <c r="N89" i="257" s="1"/>
  <c r="D216" i="5" s="1"/>
  <c r="L83" i="192"/>
  <c r="L83" i="149"/>
  <c r="L82" i="192"/>
  <c r="L84" i="94"/>
  <c r="L89" i="164"/>
  <c r="N86" i="128"/>
  <c r="N88" i="128" s="1"/>
  <c r="D120" i="5" s="1"/>
  <c r="N87" i="307"/>
  <c r="N89" i="307" s="1"/>
  <c r="D263" i="5" s="1"/>
  <c r="L88" i="170"/>
  <c r="N86" i="88"/>
  <c r="N88" i="88" s="1"/>
  <c r="D79" i="5" s="1"/>
  <c r="N86" i="92"/>
  <c r="N88" i="92" s="1"/>
  <c r="D83" i="5" s="1"/>
  <c r="L88" i="164"/>
  <c r="N85" i="309"/>
  <c r="N87" i="309" s="1"/>
  <c r="D265" i="5" s="1"/>
  <c r="N86" i="215"/>
  <c r="N88" i="215" s="1"/>
  <c r="D177" i="5" s="1"/>
  <c r="L87" i="183"/>
  <c r="L86" i="236"/>
  <c r="L85" i="19"/>
  <c r="N86" i="19" s="1"/>
  <c r="N88" i="19" s="1"/>
  <c r="D11" i="5" s="1"/>
  <c r="L88" i="158"/>
  <c r="L85" i="91"/>
  <c r="N86" i="91" s="1"/>
  <c r="N88" i="91" s="1"/>
  <c r="D82" i="5" s="1"/>
  <c r="L84" i="236"/>
  <c r="L89" i="158"/>
  <c r="N86" i="12"/>
  <c r="N88" i="12" s="1"/>
  <c r="D5" i="5" s="1"/>
  <c r="N87" i="344"/>
  <c r="N89" i="344" s="1"/>
  <c r="D297" i="5" s="1"/>
  <c r="N90" i="217"/>
  <c r="N92" i="217" s="1"/>
  <c r="D179" i="5" s="1"/>
  <c r="N85" i="190"/>
  <c r="N87" i="190" s="1"/>
  <c r="D170" i="5" s="1"/>
  <c r="N86" i="139"/>
  <c r="N88" i="139" s="1"/>
  <c r="D130" i="5" s="1"/>
  <c r="L83" i="40"/>
  <c r="N82" i="228"/>
  <c r="N84" i="228" s="1"/>
  <c r="D189" i="5" s="1"/>
  <c r="N86" i="42"/>
  <c r="N88" i="42" s="1"/>
  <c r="D33" i="5" s="1"/>
  <c r="N86" i="147"/>
  <c r="N88" i="147" s="1"/>
  <c r="D137" i="5" s="1"/>
  <c r="N86" i="53"/>
  <c r="N88" i="53" s="1"/>
  <c r="D45" i="5" s="1"/>
  <c r="N87" i="350"/>
  <c r="N89" i="350" s="1"/>
  <c r="D302" i="5" s="1"/>
  <c r="L84" i="140"/>
  <c r="N86" i="140" s="1"/>
  <c r="N88" i="140" s="1"/>
  <c r="D132" i="5" s="1"/>
  <c r="N87" i="363"/>
  <c r="N89" i="363" s="1"/>
  <c r="D313" i="5" s="1"/>
  <c r="L89" i="155"/>
  <c r="L84" i="40"/>
  <c r="L90" i="155"/>
  <c r="N86" i="214"/>
  <c r="N88" i="214" s="1"/>
  <c r="D176" i="5" s="1"/>
  <c r="N88" i="277"/>
  <c r="N90" i="277" s="1"/>
  <c r="D235" i="5" s="1"/>
  <c r="N86" i="15"/>
  <c r="N88" i="15" s="1"/>
  <c r="D7" i="5" s="1"/>
  <c r="N86" i="25"/>
  <c r="N88" i="25" s="1"/>
  <c r="D17" i="5" s="1"/>
  <c r="N86" i="137"/>
  <c r="N88" i="137" s="1"/>
  <c r="D128" i="5" s="1"/>
  <c r="L85" i="14"/>
  <c r="N86" i="14" s="1"/>
  <c r="N88" i="14" s="1"/>
  <c r="D6" i="5" s="1"/>
  <c r="N85" i="290"/>
  <c r="N87" i="290" s="1"/>
  <c r="D246" i="5" s="1"/>
  <c r="N86" i="138"/>
  <c r="N88" i="138" s="1"/>
  <c r="D129" i="5" s="1"/>
  <c r="N86" i="24"/>
  <c r="N88" i="24" s="1"/>
  <c r="D16" i="5" s="1"/>
  <c r="L87" i="181"/>
  <c r="N86" i="30"/>
  <c r="N88" i="30" s="1"/>
  <c r="D22" i="5" s="1"/>
  <c r="L83" i="80"/>
  <c r="L84" i="80"/>
  <c r="L85" i="80"/>
  <c r="L84" i="103"/>
  <c r="N91" i="185"/>
  <c r="N93" i="185" s="1"/>
  <c r="D165" i="5" s="1"/>
  <c r="L85" i="103"/>
  <c r="L84" i="319"/>
  <c r="L85" i="319"/>
  <c r="L86" i="319"/>
  <c r="L90" i="176"/>
  <c r="L98" i="260"/>
  <c r="L88" i="176"/>
  <c r="N87" i="238"/>
  <c r="N89" i="238" s="1"/>
  <c r="D198" i="5" s="1"/>
  <c r="N86" i="58"/>
  <c r="N88" i="58" s="1"/>
  <c r="D49" i="5" s="1"/>
  <c r="N87" i="366"/>
  <c r="N89" i="366" s="1"/>
  <c r="D316" i="5" s="1"/>
  <c r="N87" i="337"/>
  <c r="N89" i="337" s="1"/>
  <c r="D291" i="5" s="1"/>
  <c r="L86" i="50"/>
  <c r="N89" i="50" s="1"/>
  <c r="N91" i="50" s="1"/>
  <c r="D42" i="5" s="1"/>
  <c r="L99" i="260"/>
  <c r="L89" i="181"/>
  <c r="N87" i="351"/>
  <c r="N89" i="351" s="1"/>
  <c r="D303" i="5" s="1"/>
  <c r="L88" i="50"/>
  <c r="N86" i="100"/>
  <c r="N88" i="100" s="1"/>
  <c r="D90" i="5" s="1"/>
  <c r="L85" i="355"/>
  <c r="L86" i="355"/>
  <c r="L84" i="355"/>
  <c r="L86" i="332"/>
  <c r="L85" i="332"/>
  <c r="L84" i="332"/>
  <c r="L87" i="275"/>
  <c r="L86" i="275"/>
  <c r="L85" i="275"/>
  <c r="N86" i="39"/>
  <c r="N88" i="39" s="1"/>
  <c r="D30" i="5" s="1"/>
  <c r="L84" i="71"/>
  <c r="L88" i="174"/>
  <c r="L89" i="174"/>
  <c r="L87" i="174"/>
  <c r="N86" i="131"/>
  <c r="N88" i="131" s="1"/>
  <c r="D122" i="5" s="1"/>
  <c r="L83" i="71"/>
  <c r="N85" i="127"/>
  <c r="N87" i="127" s="1"/>
  <c r="D117" i="5" s="1"/>
  <c r="N87" i="241"/>
  <c r="N89" i="241" s="1"/>
  <c r="D201" i="5" s="1"/>
  <c r="N87" i="250"/>
  <c r="N89" i="250" s="1"/>
  <c r="D210" i="5" s="1"/>
  <c r="N87" i="354"/>
  <c r="N89" i="354" s="1"/>
  <c r="D306" i="5" s="1"/>
  <c r="N85" i="289"/>
  <c r="N87" i="289" s="1"/>
  <c r="D245" i="5" s="1"/>
  <c r="N87" i="362"/>
  <c r="N89" i="362" s="1"/>
  <c r="D312" i="5" s="1"/>
  <c r="N91" i="266"/>
  <c r="N93" i="266" s="1"/>
  <c r="D225" i="5" s="1"/>
  <c r="N91" i="168"/>
  <c r="N93" i="168" s="1"/>
  <c r="D151" i="5" s="1"/>
  <c r="N86" i="84"/>
  <c r="N88" i="84" s="1"/>
  <c r="D75" i="5" s="1"/>
  <c r="N86" i="61"/>
  <c r="N88" i="61" s="1"/>
  <c r="D52" i="5" s="1"/>
  <c r="N85" i="284"/>
  <c r="N87" i="284" s="1"/>
  <c r="D241" i="5" s="1"/>
  <c r="N91" i="186"/>
  <c r="N93" i="186" s="1"/>
  <c r="D166" i="5" s="1"/>
  <c r="N87" i="333"/>
  <c r="N89" i="333" s="1"/>
  <c r="D287" i="5" s="1"/>
  <c r="N91" i="267"/>
  <c r="N93" i="267" s="1"/>
  <c r="D226" i="5" s="1"/>
  <c r="N91" i="282"/>
  <c r="N93" i="282" s="1"/>
  <c r="D239" i="5" s="1"/>
  <c r="N93" i="279"/>
  <c r="N95" i="279" s="1"/>
  <c r="D236" i="5" s="1"/>
  <c r="N86" i="143"/>
  <c r="N88" i="143" s="1"/>
  <c r="D141" i="5" s="1"/>
  <c r="N87" i="258"/>
  <c r="N89" i="258" s="1"/>
  <c r="D217" i="5" s="1"/>
  <c r="N90" i="179"/>
  <c r="N92" i="179" s="1"/>
  <c r="D158" i="5" s="1"/>
  <c r="L88" i="189"/>
  <c r="L87" i="189"/>
  <c r="L89" i="189"/>
  <c r="N86" i="29"/>
  <c r="N88" i="29" s="1"/>
  <c r="D21" i="5" s="1"/>
  <c r="N87" i="264"/>
  <c r="N89" i="264" s="1"/>
  <c r="D223" i="5" s="1"/>
  <c r="N87" i="364"/>
  <c r="N89" i="364" s="1"/>
  <c r="D314" i="5" s="1"/>
  <c r="N86" i="66"/>
  <c r="N88" i="66" s="1"/>
  <c r="D57" i="5" s="1"/>
  <c r="N86" i="47"/>
  <c r="N88" i="47" s="1"/>
  <c r="D39" i="5" s="1"/>
  <c r="N86" i="64"/>
  <c r="N88" i="64" s="1"/>
  <c r="D55" i="5" s="1"/>
  <c r="N87" i="321"/>
  <c r="N89" i="321" s="1"/>
  <c r="D277" i="5" s="1"/>
  <c r="N87" i="296"/>
  <c r="N89" i="296" s="1"/>
  <c r="D252" i="5" s="1"/>
  <c r="N86" i="63"/>
  <c r="N88" i="63" s="1"/>
  <c r="D54" i="5" s="1"/>
  <c r="N87" i="342"/>
  <c r="N89" i="342" s="1"/>
  <c r="D295" i="5" s="1"/>
  <c r="N87" i="263"/>
  <c r="N89" i="263" s="1"/>
  <c r="D222" i="5" s="1"/>
  <c r="N87" i="253"/>
  <c r="N89" i="253" s="1"/>
  <c r="D213" i="5" s="1"/>
  <c r="N86" i="55"/>
  <c r="N88" i="55" s="1"/>
  <c r="D47" i="5" s="1"/>
  <c r="N86" i="17"/>
  <c r="N88" i="17" s="1"/>
  <c r="D9" i="5" s="1"/>
  <c r="N86" i="49"/>
  <c r="N88" i="49" s="1"/>
  <c r="D41" i="5" s="1"/>
  <c r="N86" i="96"/>
  <c r="N88" i="96" s="1"/>
  <c r="D86" i="5" s="1"/>
  <c r="N91" i="182"/>
  <c r="N93" i="182" s="1"/>
  <c r="D162" i="5" s="1"/>
  <c r="N86" i="95"/>
  <c r="N88" i="95" s="1"/>
  <c r="D85" i="5" s="1"/>
  <c r="N88" i="232"/>
  <c r="N90" i="232" s="1"/>
  <c r="D192" i="5" s="1"/>
  <c r="N86" i="7"/>
  <c r="N88" i="7" s="1"/>
  <c r="D3" i="5" s="1"/>
  <c r="N86" i="43"/>
  <c r="N88" i="43" s="1"/>
  <c r="D34" i="5" s="1"/>
  <c r="N91" i="178"/>
  <c r="N93" i="178" s="1"/>
  <c r="D157" i="5" s="1"/>
  <c r="N91" i="162"/>
  <c r="N93" i="162" s="1"/>
  <c r="D148" i="5" s="1"/>
  <c r="N85" i="310"/>
  <c r="N87" i="310" s="1"/>
  <c r="D266" i="5" s="1"/>
  <c r="N87" i="312"/>
  <c r="N89" i="312" s="1"/>
  <c r="D268" i="5" s="1"/>
  <c r="N85" i="283"/>
  <c r="N87" i="283" s="1"/>
  <c r="D240" i="5" s="1"/>
  <c r="N86" i="135"/>
  <c r="N88" i="135" s="1"/>
  <c r="D126" i="5" s="1"/>
  <c r="N91" i="157"/>
  <c r="N93" i="157" s="1"/>
  <c r="D145" i="5" s="1"/>
  <c r="N86" i="26"/>
  <c r="N88" i="26" s="1"/>
  <c r="D18" i="5" s="1"/>
  <c r="N91" i="249"/>
  <c r="N93" i="249" s="1"/>
  <c r="D209" i="5" s="1"/>
  <c r="N86" i="141"/>
  <c r="N88" i="141" s="1"/>
  <c r="D133" i="5" s="1"/>
  <c r="N86" i="142"/>
  <c r="N88" i="142" s="1"/>
  <c r="D134" i="5" s="1"/>
  <c r="N85" i="301"/>
  <c r="N87" i="301" s="1"/>
  <c r="N88" i="271"/>
  <c r="N90" i="271" s="1"/>
  <c r="D229" i="5" s="1"/>
  <c r="N87" i="306"/>
  <c r="N89" i="306" s="1"/>
  <c r="D262" i="5" s="1"/>
  <c r="N87" i="262"/>
  <c r="N89" i="262" s="1"/>
  <c r="D221" i="5" s="1"/>
  <c r="N86" i="231"/>
  <c r="N88" i="231" s="1"/>
  <c r="D191" i="5" s="1"/>
  <c r="N86" i="243"/>
  <c r="N88" i="243" s="1"/>
  <c r="D203" i="5" s="1"/>
  <c r="N82" i="227"/>
  <c r="N84" i="227" s="1"/>
  <c r="D188" i="5" s="1"/>
  <c r="N86" i="134"/>
  <c r="N88" i="134" s="1"/>
  <c r="D125" i="5" s="1"/>
  <c r="N86" i="86"/>
  <c r="N88" i="86" s="1"/>
  <c r="N85" i="291"/>
  <c r="N87" i="291" s="1"/>
  <c r="D247" i="5" s="1"/>
  <c r="N86" i="146"/>
  <c r="N88" i="146" s="1"/>
  <c r="D138" i="5" s="1"/>
  <c r="N87" i="353"/>
  <c r="N89" i="353" s="1"/>
  <c r="D305" i="5" s="1"/>
  <c r="N87" i="330"/>
  <c r="N89" i="330" s="1"/>
  <c r="D284" i="5" s="1"/>
  <c r="N91" i="154"/>
  <c r="N93" i="154" s="1"/>
  <c r="D143" i="5" s="1"/>
  <c r="N87" i="315"/>
  <c r="N89" i="315" s="1"/>
  <c r="D271" i="5" s="1"/>
  <c r="N87" i="318"/>
  <c r="N89" i="318" s="1"/>
  <c r="D274" i="5" s="1"/>
  <c r="N87" i="329"/>
  <c r="N89" i="329" s="1"/>
  <c r="D283" i="5" s="1"/>
  <c r="N86" i="20"/>
  <c r="N88" i="20" s="1"/>
  <c r="D12" i="5" s="1"/>
  <c r="N88" i="48"/>
  <c r="N90" i="48" s="1"/>
  <c r="D40" i="5" s="1"/>
  <c r="N86" i="41"/>
  <c r="N88" i="41" s="1"/>
  <c r="D32" i="5" s="1"/>
  <c r="N86" i="18"/>
  <c r="N88" i="18" s="1"/>
  <c r="D10" i="5" s="1"/>
  <c r="N86" i="45"/>
  <c r="N88" i="45" s="1"/>
  <c r="D36" i="5" s="1"/>
  <c r="N86" i="46"/>
  <c r="N88" i="46" s="1"/>
  <c r="D38" i="5" s="1"/>
  <c r="N86" i="22"/>
  <c r="N88" i="22" s="1"/>
  <c r="D14" i="5" s="1"/>
  <c r="N86" i="16"/>
  <c r="N88" i="16" s="1"/>
  <c r="D8" i="5" s="1"/>
  <c r="N86" i="27"/>
  <c r="N88" i="27" s="1"/>
  <c r="D19" i="5" s="1"/>
  <c r="N86" i="23"/>
  <c r="N88" i="23" s="1"/>
  <c r="D15" i="5" s="1"/>
  <c r="N86" i="9"/>
  <c r="N88" i="9" s="1"/>
  <c r="D4" i="5" s="1"/>
  <c r="N86" i="33"/>
  <c r="N88" i="33" s="1"/>
  <c r="D25" i="5" s="1"/>
  <c r="N86" i="31"/>
  <c r="N88" i="31" s="1"/>
  <c r="D23" i="5" s="1"/>
  <c r="N86" i="36"/>
  <c r="N88" i="36" s="1"/>
  <c r="D27" i="5" s="1"/>
  <c r="N85" i="74"/>
  <c r="N87" i="74" s="1"/>
  <c r="D65" i="5" s="1"/>
  <c r="N86" i="106"/>
  <c r="N88" i="106" s="1"/>
  <c r="D96" i="5" s="1"/>
  <c r="N87" i="254"/>
  <c r="N89" i="254" s="1"/>
  <c r="D214" i="5" s="1"/>
  <c r="N85" i="285" l="1"/>
  <c r="N87" i="285" s="1"/>
  <c r="D242" i="5" s="1"/>
  <c r="N85" i="133"/>
  <c r="N87" i="133" s="1"/>
  <c r="D124" i="5" s="1"/>
  <c r="N93" i="245"/>
  <c r="N95" i="245" s="1"/>
  <c r="D205" i="5" s="1"/>
  <c r="N97" i="246"/>
  <c r="N99" i="246" s="1"/>
  <c r="D206" i="5" s="1"/>
  <c r="L90" i="248"/>
  <c r="N85" i="287"/>
  <c r="N87" i="287" s="1"/>
  <c r="D244" i="5" s="1"/>
  <c r="L89" i="248"/>
  <c r="N91" i="248" s="1"/>
  <c r="N93" i="248" s="1"/>
  <c r="D208" i="5" s="1"/>
  <c r="N86" i="82"/>
  <c r="N88" i="82" s="1"/>
  <c r="D73" i="5" s="1"/>
  <c r="N90" i="183"/>
  <c r="N92" i="183" s="1"/>
  <c r="D163" i="5" s="1"/>
  <c r="N86" i="102"/>
  <c r="N88" i="102" s="1"/>
  <c r="D92" i="5" s="1"/>
  <c r="N90" i="184"/>
  <c r="N92" i="184" s="1"/>
  <c r="D164" i="5" s="1"/>
  <c r="N90" i="172"/>
  <c r="N92" i="172" s="1"/>
  <c r="D153" i="5" s="1"/>
  <c r="N86" i="79"/>
  <c r="N88" i="79" s="1"/>
  <c r="D70" i="5" s="1"/>
  <c r="N87" i="316"/>
  <c r="N89" i="316" s="1"/>
  <c r="D272" i="5" s="1"/>
  <c r="N87" i="313"/>
  <c r="N89" i="313" s="1"/>
  <c r="D269" i="5" s="1"/>
  <c r="N87" i="317"/>
  <c r="N89" i="317" s="1"/>
  <c r="D273" i="5" s="1"/>
  <c r="N86" i="209"/>
  <c r="N88" i="209" s="1"/>
  <c r="D131" i="5" s="1"/>
  <c r="N86" i="97"/>
  <c r="N88" i="97" s="1"/>
  <c r="D87" i="5" s="1"/>
  <c r="N86" i="242"/>
  <c r="N88" i="242" s="1"/>
  <c r="D202" i="5" s="1"/>
  <c r="N87" i="347"/>
  <c r="N89" i="347" s="1"/>
  <c r="D300" i="5" s="1"/>
  <c r="N87" i="359"/>
  <c r="N89" i="359" s="1"/>
  <c r="D310" i="5" s="1"/>
  <c r="N91" i="187"/>
  <c r="N93" i="187" s="1"/>
  <c r="D168" i="5" s="1"/>
  <c r="N88" i="272"/>
  <c r="N90" i="272" s="1"/>
  <c r="D230" i="5" s="1"/>
  <c r="N86" i="145"/>
  <c r="N88" i="145" s="1"/>
  <c r="D139" i="5" s="1"/>
  <c r="N91" i="268"/>
  <c r="N93" i="268" s="1"/>
  <c r="D227" i="5" s="1"/>
  <c r="N86" i="21"/>
  <c r="N88" i="21" s="1"/>
  <c r="D13" i="5" s="1"/>
  <c r="N89" i="244"/>
  <c r="N91" i="244" s="1"/>
  <c r="D204" i="5" s="1"/>
  <c r="N88" i="274"/>
  <c r="N90" i="274" s="1"/>
  <c r="D232" i="5" s="1"/>
  <c r="N86" i="35"/>
  <c r="N88" i="35" s="1"/>
  <c r="D37" i="5" s="1"/>
  <c r="N86" i="85"/>
  <c r="N88" i="85" s="1"/>
  <c r="D76" i="5" s="1"/>
  <c r="N86" i="87"/>
  <c r="N88" i="87" s="1"/>
  <c r="N90" i="164"/>
  <c r="N92" i="164" s="1"/>
  <c r="D149" i="5" s="1"/>
  <c r="N86" i="149"/>
  <c r="N88" i="149" s="1"/>
  <c r="D135" i="5" s="1"/>
  <c r="N87" i="294"/>
  <c r="N89" i="294" s="1"/>
  <c r="D250" i="5" s="1"/>
  <c r="N85" i="192"/>
  <c r="N87" i="192" s="1"/>
  <c r="D172" i="5" s="1"/>
  <c r="N91" i="158"/>
  <c r="N93" i="158" s="1"/>
  <c r="D146" i="5" s="1"/>
  <c r="N87" i="193"/>
  <c r="N89" i="193" s="1"/>
  <c r="D173" i="5" s="1"/>
  <c r="N93" i="165"/>
  <c r="N95" i="165" s="1"/>
  <c r="D150" i="5" s="1"/>
  <c r="N87" i="236"/>
  <c r="N89" i="236" s="1"/>
  <c r="D196" i="5" s="1"/>
  <c r="N91" i="170"/>
  <c r="N93" i="170" s="1"/>
  <c r="D152" i="5" s="1"/>
  <c r="N86" i="59"/>
  <c r="N88" i="59" s="1"/>
  <c r="D50" i="5" s="1"/>
  <c r="N87" i="150"/>
  <c r="N89" i="150" s="1"/>
  <c r="D142" i="5" s="1"/>
  <c r="N86" i="103"/>
  <c r="N88" i="103" s="1"/>
  <c r="D93" i="5" s="1"/>
  <c r="N90" i="181"/>
  <c r="N92" i="181" s="1"/>
  <c r="D161" i="5" s="1"/>
  <c r="N93" i="221"/>
  <c r="N95" i="221" s="1"/>
  <c r="D184" i="5" s="1"/>
  <c r="N86" i="40"/>
  <c r="N88" i="40" s="1"/>
  <c r="D31" i="5" s="1"/>
  <c r="N86" i="94"/>
  <c r="N88" i="94" s="1"/>
  <c r="D84" i="5" s="1"/>
  <c r="N87" i="237"/>
  <c r="N89" i="237" s="1"/>
  <c r="D197" i="5" s="1"/>
  <c r="N85" i="293"/>
  <c r="N87" i="293" s="1"/>
  <c r="D249" i="5" s="1"/>
  <c r="N86" i="105"/>
  <c r="N88" i="105" s="1"/>
  <c r="D95" i="5" s="1"/>
  <c r="N91" i="155"/>
  <c r="N93" i="155" s="1"/>
  <c r="D144" i="5" s="1"/>
  <c r="N86" i="144"/>
  <c r="N88" i="144" s="1"/>
  <c r="D140" i="5" s="1"/>
  <c r="N87" i="311"/>
  <c r="N89" i="311" s="1"/>
  <c r="D267" i="5" s="1"/>
  <c r="N87" i="319"/>
  <c r="N89" i="319" s="1"/>
  <c r="D275" i="5" s="1"/>
  <c r="N86" i="89"/>
  <c r="N88" i="89" s="1"/>
  <c r="D80" i="5" s="1"/>
  <c r="N101" i="260"/>
  <c r="N103" i="260" s="1"/>
  <c r="D219" i="5" s="1"/>
  <c r="N91" i="176"/>
  <c r="N93" i="176" s="1"/>
  <c r="D155" i="5" s="1"/>
  <c r="N86" i="80"/>
  <c r="N88" i="80" s="1"/>
  <c r="D71" i="5" s="1"/>
  <c r="N88" i="275"/>
  <c r="N90" i="275" s="1"/>
  <c r="D233" i="5" s="1"/>
  <c r="N87" i="355"/>
  <c r="N89" i="355" s="1"/>
  <c r="D307" i="5" s="1"/>
  <c r="N86" i="71"/>
  <c r="N88" i="71" s="1"/>
  <c r="D62" i="5" s="1"/>
  <c r="N90" i="174"/>
  <c r="N92" i="174" s="1"/>
  <c r="D154" i="5" s="1"/>
  <c r="N87" i="332"/>
  <c r="N89" i="332" s="1"/>
  <c r="D286" i="5" s="1"/>
  <c r="N90" i="189"/>
  <c r="N92" i="189" s="1"/>
  <c r="D169" i="5" s="1"/>
  <c r="D77" i="5"/>
  <c r="D78" i="5"/>
  <c r="D258" i="5"/>
  <c r="D257" i="5"/>
  <c r="D159" i="5"/>
  <c r="D160"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<sst xmlns="http://schemas.openxmlformats.org/spreadsheetml/2006/main" count="38539" uniqueCount="2344">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</sst>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0.0"/>
    <numFmt numFmtId="179" formatCode="0.0"/>
    <numFmt numFmtId="180"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8">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78" fontId="0" fillId="0" borderId="0" xfId="0" applyNumberFormat="1" applyFill="1" applyProtection="1"/>
    <xf numFmtId="2" fontId="0" fillId="0" borderId="0" xfId="0" applyNumberFormat="1" applyFill="1" applyProtection="1"/>
    <xf numFmtId="179" fontId="0" fillId="0" borderId="0" xfId="0" applyNumberFormat="1" applyFill="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165" fontId="5" fillId="3" borderId="3" xfId="9" applyFont="1" applyFill="1" applyBorder="1" applyProtection="1">
      <protection locked="0"/>
    </xf>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80" fontId="5" fillId="29" borderId="3" xfId="2" applyNumberFormat="1" applyFont="1" applyFill="1" applyBorder="1" applyAlignment="1" applyProtection="1">
      <alignment horizontal="center"/>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TOLIMA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1064837</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6" sqref="B56"/>
    </sheetView>
  </sheetViews>
  <sheetFormatPr baseColWidth="10" defaultRowHeight="15"/>
  <cols>
    <col min="2" max="2" width="10" customWidth="1"/>
    <col min="3" max="3" width="9.5703125" customWidth="1"/>
    <col min="8" max="8" width="83" customWidth="1"/>
    <col min="26" max="26" width="9.5703125" customWidth="1"/>
  </cols>
  <sheetData>
    <row r="1" spans="1:38" ht="15.75" thickTop="1">
      <c r="A1" s="123"/>
      <c r="B1" s="124"/>
      <c r="C1" s="124"/>
      <c r="D1" s="124"/>
      <c r="E1" s="124"/>
      <c r="F1" s="124"/>
      <c r="G1" s="124"/>
      <c r="H1" s="125"/>
      <c r="Z1" s="228"/>
      <c r="AA1" s="228"/>
      <c r="AB1" s="228"/>
      <c r="AC1" s="228"/>
      <c r="AD1" s="228"/>
      <c r="AE1" s="228"/>
      <c r="AF1" s="228"/>
      <c r="AG1" s="228"/>
      <c r="AH1" s="228"/>
      <c r="AI1" s="228"/>
      <c r="AJ1" s="228"/>
      <c r="AK1" s="228"/>
      <c r="AL1" s="228"/>
    </row>
    <row r="2" spans="1:38">
      <c r="A2" s="126"/>
      <c r="B2" s="127"/>
      <c r="C2" s="127"/>
      <c r="D2" s="127"/>
      <c r="E2" s="127"/>
      <c r="F2" s="127"/>
      <c r="G2" s="127"/>
      <c r="H2" s="128"/>
      <c r="Z2" s="228"/>
      <c r="AA2" s="228"/>
      <c r="AB2" s="228"/>
      <c r="AC2" s="228"/>
      <c r="AD2" s="228"/>
      <c r="AE2" s="228"/>
      <c r="AF2" s="228"/>
      <c r="AG2" s="228"/>
      <c r="AH2" s="228"/>
      <c r="AI2" s="228"/>
      <c r="AJ2" s="228"/>
      <c r="AK2" s="228"/>
      <c r="AL2" s="228"/>
    </row>
    <row r="3" spans="1:38">
      <c r="A3" s="126"/>
      <c r="B3" s="127"/>
      <c r="C3" s="127"/>
      <c r="D3" s="127"/>
      <c r="E3" s="127"/>
      <c r="F3" s="127"/>
      <c r="G3" s="127"/>
      <c r="H3" s="128"/>
      <c r="Z3" s="228"/>
      <c r="AA3" s="228"/>
      <c r="AB3" s="228"/>
      <c r="AC3" s="228"/>
      <c r="AD3" s="228"/>
      <c r="AE3" s="228"/>
      <c r="AF3" s="228"/>
      <c r="AG3" s="228"/>
      <c r="AH3" s="228"/>
      <c r="AI3" s="228"/>
      <c r="AJ3" s="228"/>
      <c r="AK3" s="228"/>
      <c r="AL3" s="228"/>
    </row>
    <row r="4" spans="1:38">
      <c r="A4" s="126"/>
      <c r="B4" s="127"/>
      <c r="C4" s="127"/>
      <c r="D4" s="127"/>
      <c r="E4" s="127"/>
      <c r="F4" s="127"/>
      <c r="G4" s="127"/>
      <c r="H4" s="128"/>
      <c r="Z4" s="228"/>
      <c r="AA4" s="228"/>
      <c r="AB4" s="228"/>
      <c r="AC4" s="228"/>
      <c r="AD4" s="228"/>
      <c r="AE4" s="228"/>
      <c r="AF4" s="228"/>
      <c r="AG4" s="228"/>
      <c r="AH4" s="228"/>
      <c r="AI4" s="228"/>
      <c r="AJ4" s="228"/>
      <c r="AK4" s="228"/>
      <c r="AL4" s="228"/>
    </row>
    <row r="5" spans="1:38">
      <c r="A5" s="126"/>
      <c r="B5" s="127"/>
      <c r="C5" s="127"/>
      <c r="D5" s="127"/>
      <c r="E5" s="127"/>
      <c r="F5" s="127"/>
      <c r="G5" s="127"/>
      <c r="H5" s="128"/>
      <c r="Z5" s="228"/>
      <c r="AA5" s="228"/>
      <c r="AB5" s="228"/>
      <c r="AC5" s="228"/>
      <c r="AD5" s="228"/>
      <c r="AE5" s="228"/>
      <c r="AF5" s="228"/>
      <c r="AG5" s="228"/>
      <c r="AH5" s="228"/>
      <c r="AI5" s="228"/>
      <c r="AJ5" s="228"/>
      <c r="AK5" s="228"/>
      <c r="AL5" s="228"/>
    </row>
    <row r="6" spans="1:38">
      <c r="A6" s="126"/>
      <c r="B6" s="127"/>
      <c r="C6" s="127"/>
      <c r="D6" s="127"/>
      <c r="E6" s="127"/>
      <c r="F6" s="127"/>
      <c r="G6" s="127"/>
      <c r="H6" s="128"/>
      <c r="Z6" s="228"/>
      <c r="AA6" s="228"/>
      <c r="AB6" s="228"/>
      <c r="AC6" s="228"/>
      <c r="AD6" s="228"/>
      <c r="AE6" s="228"/>
      <c r="AF6" s="228"/>
      <c r="AG6" s="228"/>
      <c r="AH6" s="228"/>
      <c r="AI6" s="228"/>
      <c r="AJ6" s="228"/>
      <c r="AK6" s="228"/>
      <c r="AL6" s="228"/>
    </row>
    <row r="7" spans="1:38">
      <c r="A7" s="126"/>
      <c r="B7" s="127"/>
      <c r="C7" s="127"/>
      <c r="D7" s="127"/>
      <c r="E7" s="127"/>
      <c r="F7" s="127"/>
      <c r="G7" s="127"/>
      <c r="H7" s="128"/>
      <c r="Z7" s="228"/>
      <c r="AA7" s="228"/>
      <c r="AB7" s="228"/>
      <c r="AC7" s="228"/>
      <c r="AD7" s="228"/>
      <c r="AE7" s="228"/>
      <c r="AF7" s="228"/>
      <c r="AG7" s="228"/>
      <c r="AH7" s="228"/>
      <c r="AI7" s="228"/>
      <c r="AJ7" s="228"/>
      <c r="AK7" s="228"/>
      <c r="AL7" s="228"/>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7"/>
      <c r="AA8" s="228"/>
      <c r="AB8" s="228"/>
      <c r="AC8" s="228"/>
      <c r="AD8" s="228"/>
      <c r="AE8" s="228"/>
      <c r="AF8" s="228"/>
      <c r="AG8" s="228"/>
      <c r="AH8" s="228"/>
      <c r="AI8" s="228"/>
      <c r="AJ8" s="228"/>
      <c r="AK8" s="228"/>
      <c r="AL8" s="228"/>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7"/>
      <c r="AA9" s="228"/>
      <c r="AB9" s="228"/>
      <c r="AC9" s="228"/>
      <c r="AD9" s="228"/>
      <c r="AE9" s="228"/>
      <c r="AF9" s="228"/>
      <c r="AG9" s="228"/>
      <c r="AH9" s="228"/>
      <c r="AI9" s="228"/>
      <c r="AJ9" s="228"/>
      <c r="AK9" s="228"/>
      <c r="AL9" s="228"/>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7"/>
      <c r="AA10" s="228"/>
      <c r="AB10" s="228"/>
      <c r="AC10" s="228"/>
      <c r="AD10" s="228"/>
      <c r="AE10" s="228"/>
      <c r="AF10" s="228"/>
      <c r="AG10" s="228"/>
      <c r="AH10" s="228"/>
      <c r="AI10" s="228"/>
      <c r="AJ10" s="228"/>
      <c r="AK10" s="228"/>
      <c r="AL10" s="228"/>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7"/>
      <c r="AA11" s="228"/>
      <c r="AB11" s="228"/>
      <c r="AC11" s="228"/>
      <c r="AD11" s="228"/>
      <c r="AE11" s="228"/>
      <c r="AF11" s="228"/>
      <c r="AG11" s="228"/>
      <c r="AH11" s="228"/>
      <c r="AI11" s="228"/>
      <c r="AJ11" s="228"/>
      <c r="AK11" s="228"/>
      <c r="AL11" s="228"/>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7"/>
      <c r="AA12" s="228"/>
      <c r="AB12" s="228"/>
      <c r="AC12" s="228"/>
      <c r="AD12" s="228"/>
      <c r="AE12" s="228"/>
      <c r="AF12" s="228"/>
      <c r="AG12" s="228"/>
      <c r="AH12" s="228"/>
      <c r="AI12" s="228"/>
      <c r="AJ12" s="228"/>
      <c r="AK12" s="228"/>
      <c r="AL12" s="228"/>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7"/>
      <c r="AA13" s="228"/>
      <c r="AB13" s="228"/>
      <c r="AC13" s="228"/>
      <c r="AD13" s="228"/>
      <c r="AE13" s="228"/>
      <c r="AF13" s="228"/>
      <c r="AG13" s="228"/>
      <c r="AH13" s="228"/>
      <c r="AI13" s="228"/>
      <c r="AJ13" s="228"/>
      <c r="AK13" s="228"/>
      <c r="AL13" s="228"/>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7"/>
      <c r="AA14" s="228"/>
      <c r="AB14" s="228"/>
      <c r="AC14" s="228"/>
      <c r="AD14" s="228"/>
      <c r="AE14" s="228"/>
      <c r="AF14" s="228"/>
      <c r="AG14" s="228"/>
      <c r="AH14" s="228"/>
      <c r="AI14" s="228"/>
      <c r="AJ14" s="228"/>
      <c r="AK14" s="228"/>
      <c r="AL14" s="228"/>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7"/>
      <c r="AA15" s="228"/>
      <c r="AB15" s="228"/>
      <c r="AC15" s="228"/>
      <c r="AD15" s="228"/>
      <c r="AE15" s="228"/>
      <c r="AF15" s="228"/>
      <c r="AG15" s="228"/>
      <c r="AH15" s="228"/>
      <c r="AI15" s="228"/>
      <c r="AJ15" s="228"/>
      <c r="AK15" s="228"/>
      <c r="AL15" s="228"/>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7"/>
      <c r="AA16" s="228"/>
      <c r="AB16" s="228"/>
      <c r="AC16" s="228"/>
      <c r="AD16" s="228"/>
      <c r="AE16" s="228"/>
      <c r="AF16" s="228"/>
      <c r="AG16" s="228"/>
      <c r="AH16" s="228"/>
      <c r="AI16" s="228"/>
      <c r="AJ16" s="228"/>
      <c r="AK16" s="228"/>
      <c r="AL16" s="228"/>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7"/>
      <c r="AA17" s="228"/>
      <c r="AB17" s="228"/>
      <c r="AC17" s="228"/>
      <c r="AD17" s="228"/>
      <c r="AE17" s="228"/>
      <c r="AF17" s="228"/>
      <c r="AG17" s="228"/>
      <c r="AH17" s="228"/>
      <c r="AI17" s="228"/>
      <c r="AJ17" s="228"/>
      <c r="AK17" s="228"/>
      <c r="AL17" s="228"/>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7"/>
      <c r="AA18" s="228"/>
      <c r="AB18" s="228"/>
      <c r="AC18" s="228"/>
      <c r="AD18" s="228"/>
      <c r="AE18" s="228"/>
      <c r="AF18" s="228"/>
      <c r="AG18" s="228"/>
      <c r="AH18" s="228"/>
      <c r="AI18" s="228"/>
      <c r="AJ18" s="228"/>
      <c r="AK18" s="228"/>
      <c r="AL18" s="228"/>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7"/>
      <c r="AA19" s="228"/>
      <c r="AB19" s="228"/>
      <c r="AC19" s="228"/>
      <c r="AD19" s="228"/>
      <c r="AE19" s="228"/>
      <c r="AF19" s="228"/>
      <c r="AG19" s="228"/>
      <c r="AH19" s="228"/>
      <c r="AI19" s="228"/>
      <c r="AJ19" s="228"/>
      <c r="AK19" s="228"/>
      <c r="AL19" s="228"/>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7"/>
      <c r="AA20" s="228"/>
      <c r="AB20" s="228"/>
      <c r="AC20" s="228"/>
      <c r="AD20" s="228"/>
      <c r="AE20" s="228"/>
      <c r="AF20" s="228"/>
      <c r="AG20" s="228"/>
      <c r="AH20" s="228"/>
      <c r="AI20" s="228"/>
      <c r="AJ20" s="228"/>
      <c r="AK20" s="228"/>
      <c r="AL20" s="228"/>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7"/>
      <c r="AA21" s="228"/>
      <c r="AB21" s="228"/>
      <c r="AC21" s="228"/>
      <c r="AD21" s="228"/>
      <c r="AE21" s="228"/>
      <c r="AF21" s="228"/>
      <c r="AG21" s="228"/>
      <c r="AH21" s="228"/>
      <c r="AI21" s="228"/>
      <c r="AJ21" s="228"/>
      <c r="AK21" s="228"/>
      <c r="AL21" s="228"/>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7"/>
      <c r="AA22" s="228"/>
      <c r="AB22" s="228"/>
      <c r="AC22" s="228"/>
      <c r="AD22" s="228"/>
      <c r="AE22" s="228"/>
      <c r="AF22" s="228"/>
      <c r="AG22" s="228"/>
      <c r="AH22" s="228"/>
      <c r="AI22" s="228"/>
      <c r="AJ22" s="228"/>
      <c r="AK22" s="228"/>
      <c r="AL22" s="228"/>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7"/>
      <c r="AA23" s="228"/>
      <c r="AB23" s="228"/>
      <c r="AC23" s="228"/>
      <c r="AD23" s="228"/>
      <c r="AE23" s="228"/>
      <c r="AF23" s="228"/>
      <c r="AG23" s="228"/>
      <c r="AH23" s="228"/>
      <c r="AI23" s="228"/>
      <c r="AJ23" s="228"/>
      <c r="AK23" s="228"/>
      <c r="AL23" s="228"/>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7"/>
      <c r="AA24" s="228"/>
      <c r="AB24" s="228"/>
      <c r="AC24" s="228"/>
      <c r="AD24" s="228"/>
      <c r="AE24" s="228"/>
      <c r="AF24" s="228"/>
      <c r="AG24" s="228"/>
      <c r="AH24" s="228"/>
      <c r="AI24" s="228"/>
      <c r="AJ24" s="228"/>
      <c r="AK24" s="228"/>
      <c r="AL24" s="228"/>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7"/>
      <c r="AA25" s="228"/>
      <c r="AB25" s="228"/>
      <c r="AC25" s="228"/>
      <c r="AD25" s="228"/>
      <c r="AE25" s="228"/>
      <c r="AF25" s="228"/>
      <c r="AG25" s="228"/>
      <c r="AH25" s="228"/>
      <c r="AI25" s="228"/>
      <c r="AJ25" s="228"/>
      <c r="AK25" s="228"/>
      <c r="AL25" s="228"/>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7"/>
      <c r="AA26" s="228"/>
      <c r="AB26" s="228"/>
      <c r="AC26" s="228"/>
      <c r="AD26" s="228"/>
      <c r="AE26" s="228"/>
      <c r="AF26" s="228"/>
      <c r="AG26" s="228"/>
      <c r="AH26" s="228"/>
      <c r="AI26" s="228"/>
      <c r="AJ26" s="228"/>
      <c r="AK26" s="228"/>
      <c r="AL26" s="228"/>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7"/>
      <c r="AA27" s="228"/>
      <c r="AB27" s="228"/>
      <c r="AC27" s="228"/>
      <c r="AD27" s="228"/>
      <c r="AE27" s="228"/>
      <c r="AF27" s="228"/>
      <c r="AG27" s="228"/>
      <c r="AH27" s="228"/>
      <c r="AI27" s="228"/>
      <c r="AJ27" s="228"/>
      <c r="AK27" s="228"/>
      <c r="AL27" s="228"/>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7"/>
      <c r="AA28" s="228"/>
      <c r="AB28" s="228"/>
      <c r="AC28" s="228"/>
      <c r="AD28" s="228"/>
      <c r="AE28" s="228"/>
      <c r="AF28" s="228"/>
      <c r="AG28" s="228"/>
      <c r="AH28" s="228"/>
      <c r="AI28" s="228"/>
      <c r="AJ28" s="228"/>
      <c r="AK28" s="228"/>
      <c r="AL28" s="228"/>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7"/>
      <c r="AA29" s="228"/>
      <c r="AB29" s="228"/>
      <c r="AC29" s="228"/>
      <c r="AD29" s="228"/>
      <c r="AE29" s="228"/>
      <c r="AF29" s="228"/>
      <c r="AG29" s="228"/>
      <c r="AH29" s="228"/>
      <c r="AI29" s="228"/>
      <c r="AJ29" s="228"/>
      <c r="AK29" s="228"/>
      <c r="AL29" s="228"/>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7"/>
      <c r="AA30" s="228"/>
      <c r="AB30" s="228"/>
      <c r="AC30" s="228"/>
      <c r="AD30" s="228"/>
      <c r="AE30" s="228"/>
      <c r="AF30" s="228"/>
      <c r="AG30" s="228"/>
      <c r="AH30" s="228"/>
      <c r="AI30" s="228"/>
      <c r="AJ30" s="228"/>
      <c r="AK30" s="228"/>
      <c r="AL30" s="228"/>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7"/>
      <c r="AA31" s="228"/>
      <c r="AB31" s="228"/>
      <c r="AC31" s="228"/>
      <c r="AD31" s="228"/>
      <c r="AE31" s="228"/>
      <c r="AF31" s="228"/>
      <c r="AG31" s="228"/>
      <c r="AH31" s="228"/>
      <c r="AI31" s="228"/>
      <c r="AJ31" s="228"/>
      <c r="AK31" s="228"/>
      <c r="AL31" s="228"/>
    </row>
    <row r="32" spans="1:38">
      <c r="A32" s="667"/>
      <c r="B32" s="667"/>
      <c r="C32" s="667"/>
      <c r="D32" s="667"/>
      <c r="E32" s="667"/>
      <c r="F32" s="667"/>
      <c r="G32" s="667"/>
      <c r="H32" s="667"/>
      <c r="I32" s="127"/>
      <c r="J32" s="127"/>
      <c r="K32" s="127"/>
      <c r="L32" s="127"/>
      <c r="M32" s="127"/>
      <c r="N32" s="127"/>
      <c r="O32" s="127"/>
      <c r="P32" s="127"/>
      <c r="Q32" s="127"/>
      <c r="R32" s="127"/>
      <c r="S32" s="127"/>
      <c r="T32" s="127"/>
      <c r="U32" s="127"/>
      <c r="V32" s="127"/>
      <c r="W32" s="127"/>
      <c r="X32" s="127"/>
      <c r="Y32" s="127"/>
      <c r="Z32" s="227"/>
      <c r="AA32" s="228"/>
      <c r="AB32" s="228"/>
      <c r="AC32" s="228"/>
      <c r="AD32" s="228"/>
      <c r="AE32" s="228"/>
      <c r="AF32" s="228"/>
      <c r="AG32" s="228"/>
      <c r="AH32" s="228"/>
      <c r="AI32" s="228"/>
      <c r="AJ32" s="228"/>
      <c r="AK32" s="228"/>
      <c r="AL32" s="228"/>
    </row>
    <row r="33" spans="1:38">
      <c r="A33" s="667"/>
      <c r="B33" s="667"/>
      <c r="C33" s="667"/>
      <c r="D33" s="667"/>
      <c r="E33" s="667"/>
      <c r="F33" s="667"/>
      <c r="G33" s="667"/>
      <c r="H33" s="667"/>
      <c r="I33" s="127"/>
      <c r="J33" s="127"/>
      <c r="K33" s="127"/>
      <c r="L33" s="127"/>
      <c r="M33" s="127"/>
      <c r="N33" s="127"/>
      <c r="O33" s="127"/>
      <c r="P33" s="127"/>
      <c r="Q33" s="127"/>
      <c r="R33" s="127"/>
      <c r="S33" s="127"/>
      <c r="T33" s="127"/>
      <c r="U33" s="127"/>
      <c r="V33" s="127"/>
      <c r="W33" s="127"/>
      <c r="X33" s="127"/>
      <c r="Y33" s="127"/>
      <c r="Z33" s="227"/>
      <c r="AA33" s="228"/>
      <c r="AB33" s="228"/>
      <c r="AC33" s="228"/>
      <c r="AD33" s="228"/>
      <c r="AE33" s="228"/>
      <c r="AF33" s="228"/>
      <c r="AG33" s="228"/>
      <c r="AH33" s="228"/>
      <c r="AI33" s="228"/>
      <c r="AJ33" s="228"/>
      <c r="AK33" s="228"/>
      <c r="AL33" s="228"/>
    </row>
    <row r="34" spans="1:38">
      <c r="A34" s="667"/>
      <c r="B34" s="667"/>
      <c r="C34" s="667"/>
      <c r="D34" s="667"/>
      <c r="E34" s="667"/>
      <c r="F34" s="667"/>
      <c r="G34" s="667"/>
      <c r="H34" s="667"/>
      <c r="I34" s="127"/>
      <c r="J34" s="127"/>
      <c r="K34" s="127"/>
      <c r="L34" s="127"/>
      <c r="M34" s="127"/>
      <c r="N34" s="127"/>
      <c r="O34" s="127"/>
      <c r="P34" s="127"/>
      <c r="Q34" s="127"/>
      <c r="R34" s="127"/>
      <c r="S34" s="127"/>
      <c r="T34" s="127"/>
      <c r="U34" s="127"/>
      <c r="V34" s="127"/>
      <c r="W34" s="127"/>
      <c r="X34" s="127"/>
      <c r="Y34" s="127"/>
      <c r="Z34" s="227"/>
      <c r="AA34" s="228"/>
      <c r="AB34" s="228"/>
      <c r="AC34" s="228"/>
      <c r="AD34" s="228"/>
      <c r="AE34" s="228"/>
      <c r="AF34" s="228"/>
      <c r="AG34" s="228"/>
      <c r="AH34" s="228"/>
      <c r="AI34" s="228"/>
      <c r="AJ34" s="228"/>
      <c r="AK34" s="228"/>
      <c r="AL34" s="228"/>
    </row>
    <row r="35" spans="1:38">
      <c r="A35" s="667"/>
      <c r="B35" s="667"/>
      <c r="C35" s="667"/>
      <c r="D35" s="667"/>
      <c r="E35" s="667"/>
      <c r="F35" s="667"/>
      <c r="G35" s="667"/>
      <c r="H35" s="667"/>
      <c r="I35" s="127"/>
      <c r="J35" s="127"/>
      <c r="K35" s="127"/>
      <c r="L35" s="127"/>
      <c r="M35" s="127"/>
      <c r="N35" s="127"/>
      <c r="O35" s="127"/>
      <c r="P35" s="127"/>
      <c r="Q35" s="127"/>
      <c r="R35" s="127"/>
      <c r="S35" s="127"/>
      <c r="T35" s="127"/>
      <c r="U35" s="127"/>
      <c r="V35" s="127"/>
      <c r="W35" s="127"/>
      <c r="X35" s="127"/>
      <c r="Y35" s="127"/>
      <c r="Z35" s="227"/>
      <c r="AA35" s="228"/>
      <c r="AB35" s="228"/>
      <c r="AC35" s="228"/>
      <c r="AD35" s="228"/>
      <c r="AE35" s="228"/>
      <c r="AF35" s="228"/>
      <c r="AG35" s="228"/>
      <c r="AH35" s="228"/>
      <c r="AI35" s="228"/>
      <c r="AJ35" s="228"/>
      <c r="AK35" s="228"/>
      <c r="AL35" s="228"/>
    </row>
    <row r="36" spans="1:38">
      <c r="A36" s="667"/>
      <c r="B36" s="667"/>
      <c r="C36" s="667"/>
      <c r="D36" s="667"/>
      <c r="E36" s="667"/>
      <c r="F36" s="667"/>
      <c r="G36" s="667"/>
      <c r="H36" s="667"/>
      <c r="I36" s="127"/>
      <c r="J36" s="127"/>
      <c r="K36" s="127"/>
      <c r="L36" s="127"/>
      <c r="M36" s="127"/>
      <c r="N36" s="127"/>
      <c r="O36" s="127"/>
      <c r="P36" s="127"/>
      <c r="Q36" s="127"/>
      <c r="R36" s="127"/>
      <c r="S36" s="127"/>
      <c r="T36" s="127"/>
      <c r="U36" s="127"/>
      <c r="V36" s="127"/>
      <c r="W36" s="127"/>
      <c r="X36" s="127"/>
      <c r="Y36" s="127"/>
      <c r="Z36" s="227"/>
      <c r="AA36" s="228"/>
      <c r="AB36" s="228"/>
      <c r="AC36" s="228"/>
      <c r="AD36" s="228"/>
      <c r="AE36" s="228"/>
      <c r="AF36" s="228"/>
      <c r="AG36" s="228"/>
      <c r="AH36" s="228"/>
      <c r="AI36" s="228"/>
      <c r="AJ36" s="228"/>
      <c r="AK36" s="228"/>
      <c r="AL36" s="228"/>
    </row>
    <row r="37" spans="1:38">
      <c r="A37" s="667"/>
      <c r="B37" s="667"/>
      <c r="C37" s="667"/>
      <c r="D37" s="667"/>
      <c r="E37" s="667"/>
      <c r="F37" s="667"/>
      <c r="G37" s="667"/>
      <c r="H37" s="667"/>
      <c r="I37" s="127"/>
      <c r="J37" s="127"/>
      <c r="K37" s="127"/>
      <c r="L37" s="127"/>
      <c r="M37" s="127"/>
      <c r="N37" s="127"/>
      <c r="O37" s="127"/>
      <c r="P37" s="127"/>
      <c r="Q37" s="127"/>
      <c r="R37" s="127"/>
      <c r="S37" s="127"/>
      <c r="T37" s="127"/>
      <c r="U37" s="127"/>
      <c r="V37" s="127"/>
      <c r="W37" s="127"/>
      <c r="X37" s="127"/>
      <c r="Y37" s="127"/>
      <c r="Z37" s="227"/>
      <c r="AA37" s="228"/>
      <c r="AB37" s="228"/>
      <c r="AC37" s="228"/>
      <c r="AD37" s="228"/>
      <c r="AE37" s="228"/>
      <c r="AF37" s="228"/>
      <c r="AG37" s="228"/>
      <c r="AH37" s="228"/>
      <c r="AI37" s="228"/>
      <c r="AJ37" s="228"/>
      <c r="AK37" s="228"/>
      <c r="AL37" s="228"/>
    </row>
    <row r="38" spans="1:38">
      <c r="A38" s="667"/>
      <c r="B38" s="667"/>
      <c r="C38" s="667"/>
      <c r="D38" s="667"/>
      <c r="E38" s="667"/>
      <c r="F38" s="667"/>
      <c r="G38" s="667"/>
      <c r="H38" s="667"/>
      <c r="I38" s="127"/>
      <c r="J38" s="127"/>
      <c r="K38" s="127"/>
      <c r="L38" s="127"/>
      <c r="M38" s="127"/>
      <c r="N38" s="127"/>
      <c r="O38" s="127"/>
      <c r="P38" s="127"/>
      <c r="Q38" s="127"/>
      <c r="R38" s="127"/>
      <c r="S38" s="127"/>
      <c r="T38" s="127"/>
      <c r="U38" s="127"/>
      <c r="V38" s="127"/>
      <c r="W38" s="127"/>
      <c r="X38" s="127"/>
      <c r="Y38" s="127"/>
      <c r="Z38" s="227"/>
      <c r="AA38" s="228"/>
      <c r="AB38" s="228"/>
      <c r="AC38" s="228"/>
      <c r="AD38" s="228"/>
      <c r="AE38" s="228"/>
      <c r="AF38" s="228"/>
      <c r="AG38" s="228"/>
      <c r="AH38" s="228"/>
      <c r="AI38" s="228"/>
      <c r="AJ38" s="228"/>
      <c r="AK38" s="228"/>
      <c r="AL38" s="228"/>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7"/>
      <c r="AA39" s="228"/>
      <c r="AB39" s="228"/>
      <c r="AC39" s="228"/>
      <c r="AD39" s="228"/>
      <c r="AE39" s="228"/>
      <c r="AF39" s="228"/>
      <c r="AG39" s="228"/>
      <c r="AH39" s="228"/>
      <c r="AI39" s="228"/>
      <c r="AJ39" s="228"/>
      <c r="AK39" s="228"/>
      <c r="AL39" s="228"/>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7"/>
      <c r="AA40" s="228"/>
      <c r="AB40" s="228"/>
      <c r="AC40" s="228"/>
      <c r="AD40" s="228"/>
      <c r="AE40" s="228"/>
      <c r="AF40" s="228"/>
      <c r="AG40" s="228"/>
      <c r="AH40" s="228"/>
      <c r="AI40" s="228"/>
      <c r="AJ40" s="228"/>
      <c r="AK40" s="228"/>
      <c r="AL40" s="228"/>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7"/>
      <c r="AA41" s="228"/>
      <c r="AB41" s="228"/>
      <c r="AC41" s="228"/>
      <c r="AD41" s="228"/>
      <c r="AE41" s="228"/>
      <c r="AF41" s="228"/>
      <c r="AG41" s="228"/>
      <c r="AH41" s="228"/>
      <c r="AI41" s="228"/>
      <c r="AJ41" s="228"/>
      <c r="AK41" s="228"/>
      <c r="AL41" s="228"/>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7"/>
      <c r="AA42" s="228"/>
      <c r="AB42" s="228"/>
      <c r="AC42" s="228"/>
      <c r="AD42" s="228"/>
      <c r="AE42" s="228"/>
      <c r="AF42" s="228"/>
      <c r="AG42" s="228"/>
      <c r="AH42" s="228"/>
      <c r="AI42" s="228"/>
      <c r="AJ42" s="228"/>
      <c r="AK42" s="228"/>
      <c r="AL42" s="228"/>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7"/>
      <c r="AA43" s="228"/>
      <c r="AB43" s="228"/>
      <c r="AC43" s="228"/>
      <c r="AD43" s="228"/>
      <c r="AE43" s="228"/>
      <c r="AF43" s="228"/>
      <c r="AG43" s="228"/>
      <c r="AH43" s="228"/>
      <c r="AI43" s="228"/>
      <c r="AJ43" s="228"/>
      <c r="AK43" s="228"/>
      <c r="AL43" s="228"/>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7"/>
      <c r="AA44" s="228"/>
      <c r="AB44" s="228"/>
      <c r="AC44" s="228"/>
      <c r="AD44" s="228"/>
      <c r="AE44" s="228"/>
      <c r="AF44" s="228"/>
      <c r="AG44" s="228"/>
      <c r="AH44" s="228"/>
      <c r="AI44" s="228"/>
      <c r="AJ44" s="228"/>
      <c r="AK44" s="228"/>
      <c r="AL44" s="228"/>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7"/>
      <c r="AA45" s="228"/>
      <c r="AB45" s="228"/>
      <c r="AC45" s="228"/>
      <c r="AD45" s="228"/>
      <c r="AE45" s="228"/>
      <c r="AF45" s="228"/>
      <c r="AG45" s="228"/>
      <c r="AH45" s="228"/>
      <c r="AI45" s="228"/>
      <c r="AJ45" s="228"/>
      <c r="AK45" s="228"/>
      <c r="AL45" s="228"/>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7"/>
      <c r="AA46" s="228"/>
      <c r="AB46" s="228"/>
      <c r="AC46" s="228"/>
      <c r="AD46" s="228"/>
      <c r="AE46" s="228"/>
      <c r="AF46" s="228"/>
      <c r="AG46" s="228"/>
      <c r="AH46" s="228"/>
      <c r="AI46" s="228"/>
      <c r="AJ46" s="228"/>
      <c r="AK46" s="228"/>
      <c r="AL46" s="228"/>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7"/>
      <c r="AA47" s="228"/>
      <c r="AB47" s="228"/>
      <c r="AC47" s="228"/>
      <c r="AD47" s="228"/>
      <c r="AE47" s="228"/>
      <c r="AF47" s="228"/>
      <c r="AG47" s="228"/>
      <c r="AH47" s="228"/>
      <c r="AI47" s="228"/>
      <c r="AJ47" s="228"/>
      <c r="AK47" s="228"/>
      <c r="AL47" s="228"/>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7"/>
      <c r="AA48" s="228"/>
      <c r="AB48" s="228"/>
      <c r="AC48" s="228"/>
      <c r="AD48" s="228"/>
      <c r="AE48" s="228"/>
      <c r="AF48" s="228"/>
      <c r="AG48" s="228"/>
      <c r="AH48" s="228"/>
      <c r="AI48" s="228"/>
      <c r="AJ48" s="228"/>
      <c r="AK48" s="228"/>
      <c r="AL48" s="228"/>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7"/>
      <c r="AA49" s="228"/>
      <c r="AB49" s="228"/>
      <c r="AC49" s="228"/>
      <c r="AD49" s="228"/>
      <c r="AE49" s="228"/>
      <c r="AF49" s="228"/>
      <c r="AG49" s="228"/>
      <c r="AH49" s="228"/>
      <c r="AI49" s="228"/>
      <c r="AJ49" s="228"/>
      <c r="AK49" s="228"/>
      <c r="AL49" s="228"/>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7"/>
      <c r="AA50" s="228"/>
      <c r="AB50" s="228"/>
      <c r="AC50" s="228"/>
      <c r="AD50" s="228"/>
      <c r="AE50" s="228"/>
      <c r="AF50" s="228"/>
      <c r="AG50" s="228"/>
      <c r="AH50" s="228"/>
      <c r="AI50" s="228"/>
      <c r="AJ50" s="228"/>
      <c r="AK50" s="228"/>
      <c r="AL50" s="228"/>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7"/>
      <c r="AA51" s="228"/>
      <c r="AB51" s="228"/>
      <c r="AC51" s="228"/>
      <c r="AD51" s="228"/>
      <c r="AE51" s="228"/>
      <c r="AF51" s="228"/>
      <c r="AG51" s="228"/>
      <c r="AH51" s="228"/>
      <c r="AI51" s="228"/>
      <c r="AJ51" s="228"/>
      <c r="AK51" s="228"/>
      <c r="AL51" s="228"/>
    </row>
    <row r="52" spans="1:38">
      <c r="V52" s="166"/>
      <c r="W52" s="127"/>
      <c r="X52" s="166"/>
      <c r="Y52" s="166"/>
      <c r="Z52" s="227"/>
      <c r="AA52" s="228"/>
      <c r="AB52" s="228"/>
      <c r="AC52" s="228"/>
      <c r="AD52" s="228"/>
      <c r="AE52" s="228"/>
      <c r="AF52" s="228"/>
      <c r="AG52" s="228"/>
      <c r="AH52" s="228"/>
      <c r="AI52" s="228"/>
      <c r="AJ52" s="228"/>
      <c r="AK52" s="228"/>
      <c r="AL52" s="228"/>
    </row>
    <row r="53" spans="1:38">
      <c r="V53" s="166"/>
      <c r="W53" s="127"/>
      <c r="X53" s="166"/>
      <c r="Y53" s="166"/>
      <c r="Z53" s="227"/>
      <c r="AA53" s="228"/>
      <c r="AB53" s="228"/>
      <c r="AC53" s="228"/>
      <c r="AD53" s="228"/>
      <c r="AE53" s="228"/>
      <c r="AF53" s="228"/>
      <c r="AG53" s="228"/>
      <c r="AH53" s="228"/>
      <c r="AI53" s="228"/>
      <c r="AJ53" s="228"/>
      <c r="AK53" s="228"/>
      <c r="AL53" s="228"/>
    </row>
    <row r="54" spans="1:38">
      <c r="V54" s="166"/>
      <c r="W54" s="127"/>
      <c r="X54" s="166"/>
      <c r="Y54" s="166"/>
      <c r="Z54" s="227"/>
      <c r="AA54" s="228"/>
      <c r="AB54" s="228"/>
      <c r="AC54" s="228"/>
      <c r="AD54" s="228"/>
      <c r="AE54" s="228"/>
      <c r="AF54" s="228"/>
      <c r="AG54" s="228"/>
      <c r="AH54" s="228"/>
      <c r="AI54" s="228"/>
      <c r="AJ54" s="228"/>
      <c r="AK54" s="228"/>
      <c r="AL54" s="228"/>
    </row>
    <row r="55" spans="1:38">
      <c r="Z55" s="228"/>
      <c r="AA55" s="228"/>
      <c r="AB55" s="228"/>
      <c r="AC55" s="228"/>
      <c r="AD55" s="228"/>
      <c r="AE55" s="228"/>
      <c r="AF55" s="228"/>
      <c r="AG55" s="228"/>
      <c r="AH55" s="228"/>
      <c r="AI55" s="228"/>
      <c r="AJ55" s="228"/>
      <c r="AK55" s="228"/>
      <c r="AL55" s="228"/>
    </row>
    <row r="56" spans="1:38">
      <c r="Z56" s="228"/>
      <c r="AA56" s="228"/>
      <c r="AB56" s="228"/>
      <c r="AC56" s="228"/>
      <c r="AD56" s="228"/>
      <c r="AE56" s="228"/>
      <c r="AF56" s="228"/>
      <c r="AG56" s="228"/>
      <c r="AH56" s="228"/>
      <c r="AI56" s="228"/>
      <c r="AJ56" s="228"/>
      <c r="AK56" s="228"/>
      <c r="AL56" s="228"/>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7" customWidth="1"/>
    <col min="2" max="2" width="108.28515625" style="116" customWidth="1"/>
    <col min="3" max="3" width="16.42578125" style="147" customWidth="1"/>
    <col min="4" max="4" width="24.5703125" style="187" customWidth="1"/>
    <col min="5" max="5" width="30" style="209" customWidth="1"/>
    <col min="6" max="7" width="11.42578125" customWidth="1"/>
    <col min="8" max="8" width="1.28515625" customWidth="1"/>
    <col min="10" max="10" width="34.42578125" customWidth="1"/>
  </cols>
  <sheetData>
    <row r="1" spans="1:10" ht="96" customHeight="1" thickTop="1" thickBot="1">
      <c r="A1" s="668" t="s">
        <v>1849</v>
      </c>
      <c r="B1" s="669"/>
      <c r="C1" s="669"/>
      <c r="D1" s="670"/>
    </row>
    <row r="2" spans="1:10" ht="56.25" customHeight="1" thickTop="1" thickBot="1">
      <c r="A2" s="196" t="s">
        <v>943</v>
      </c>
      <c r="B2" s="197" t="s">
        <v>1437</v>
      </c>
      <c r="C2" s="197" t="s">
        <v>982</v>
      </c>
      <c r="D2" s="226" t="s">
        <v>1847</v>
      </c>
    </row>
    <row r="3" spans="1:10" ht="54" thickTop="1" thickBot="1">
      <c r="A3" s="134" t="s">
        <v>983</v>
      </c>
      <c r="B3" s="135" t="s">
        <v>1220</v>
      </c>
      <c r="C3" s="136" t="str">
        <f>'200.1'!L31</f>
        <v>Ha</v>
      </c>
      <c r="D3" s="183">
        <f>VLOOKUP('200.1'!A88,'200.1'!A36:N107,14,FALSE)</f>
        <v>2851102.6486953124</v>
      </c>
      <c r="G3" t="s">
        <v>980</v>
      </c>
      <c r="J3" s="1"/>
    </row>
    <row r="4" spans="1:10" ht="54" thickTop="1" thickBot="1">
      <c r="A4" s="137" t="s">
        <v>985</v>
      </c>
      <c r="B4" s="138" t="s">
        <v>1169</v>
      </c>
      <c r="C4" s="136" t="s">
        <v>984</v>
      </c>
      <c r="D4" s="183">
        <f>VLOOKUP('200.2'!A88,'200.2'!A37:N108,14,FALSE)</f>
        <v>224083.04215450305</v>
      </c>
      <c r="J4" s="1"/>
    </row>
    <row r="5" spans="1:10" ht="54" thickTop="1" thickBot="1">
      <c r="A5" s="137" t="s">
        <v>986</v>
      </c>
      <c r="B5" s="138" t="s">
        <v>1170</v>
      </c>
      <c r="C5" s="139" t="s">
        <v>987</v>
      </c>
      <c r="D5" s="183">
        <f>VLOOKUP('201.1'!A88,'201.1'!A38:N109,14,FALSE)</f>
        <v>162801.98939722759</v>
      </c>
    </row>
    <row r="6" spans="1:10" ht="54" thickTop="1" thickBot="1">
      <c r="A6" s="137" t="s">
        <v>988</v>
      </c>
      <c r="B6" s="138" t="s">
        <v>1171</v>
      </c>
      <c r="C6" s="139" t="s">
        <v>987</v>
      </c>
      <c r="D6" s="183">
        <f>VLOOKUP('201.2'!A88,'201.2'!A39:N110,14,FALSE)</f>
        <v>159142.51748101669</v>
      </c>
    </row>
    <row r="7" spans="1:10" ht="70.5" customHeight="1" thickTop="1" thickBot="1">
      <c r="A7" s="137" t="s">
        <v>989</v>
      </c>
      <c r="B7" s="138" t="s">
        <v>1172</v>
      </c>
      <c r="C7" s="139" t="s">
        <v>987</v>
      </c>
      <c r="D7" s="183">
        <f>VLOOKUP('201.3'!A88,'201.3'!A40:N111,14,FALSE)</f>
        <v>38621.851835519177</v>
      </c>
    </row>
    <row r="8" spans="1:10" ht="54" thickTop="1" thickBot="1">
      <c r="A8" s="137" t="s">
        <v>990</v>
      </c>
      <c r="B8" s="138" t="s">
        <v>1173</v>
      </c>
      <c r="C8" s="139" t="s">
        <v>987</v>
      </c>
      <c r="D8" s="184">
        <f>VLOOKUP('201.4'!A88,'201.4'!A41:N112,14,FALSE)</f>
        <v>64338.076059159721</v>
      </c>
    </row>
    <row r="9" spans="1:10" ht="54" thickTop="1" thickBot="1">
      <c r="A9" s="137" t="s">
        <v>991</v>
      </c>
      <c r="B9" s="138" t="s">
        <v>1170</v>
      </c>
      <c r="C9" s="139" t="s">
        <v>1845</v>
      </c>
      <c r="D9" s="184">
        <f>VLOOKUP('201.5'!A88,'201.5'!A42:N113,14,FALSE)</f>
        <v>162801.98939722759</v>
      </c>
    </row>
    <row r="10" spans="1:10" ht="54" thickTop="1" thickBot="1">
      <c r="A10" s="137" t="s">
        <v>992</v>
      </c>
      <c r="B10" s="138" t="s">
        <v>1171</v>
      </c>
      <c r="C10" s="139" t="s">
        <v>1845</v>
      </c>
      <c r="D10" s="184">
        <f>VLOOKUP('201.6'!A88,'201.6'!A43:N114,14,FALSE)</f>
        <v>159142.51748101669</v>
      </c>
    </row>
    <row r="11" spans="1:10" ht="54" thickTop="1" thickBot="1">
      <c r="A11" s="137" t="s">
        <v>993</v>
      </c>
      <c r="B11" s="138" t="s">
        <v>1171</v>
      </c>
      <c r="C11" s="139" t="s">
        <v>387</v>
      </c>
      <c r="D11" s="184">
        <f>VLOOKUP('201.7'!A88,'201.7'!A44:N115,14,FALSE)</f>
        <v>155959.51345201509</v>
      </c>
    </row>
    <row r="12" spans="1:10" ht="54" thickTop="1" thickBot="1">
      <c r="A12" s="137" t="s">
        <v>994</v>
      </c>
      <c r="B12" s="138" t="s">
        <v>1174</v>
      </c>
      <c r="C12" s="139" t="s">
        <v>233</v>
      </c>
      <c r="D12" s="184">
        <f>VLOOKUP('201.8'!A88,'201.8'!A45:N116,14,FALSE)</f>
        <v>16238.271929398976</v>
      </c>
    </row>
    <row r="13" spans="1:10" ht="54" thickTop="1" thickBot="1">
      <c r="A13" s="137" t="s">
        <v>995</v>
      </c>
      <c r="B13" s="138" t="s">
        <v>1175</v>
      </c>
      <c r="C13" s="139" t="s">
        <v>233</v>
      </c>
      <c r="D13" s="184">
        <f>VLOOKUP('201.9'!A88,'201.9'!A46:N117,14,FALSE)</f>
        <v>16025.184262124814</v>
      </c>
    </row>
    <row r="14" spans="1:10" ht="54" thickTop="1" thickBot="1">
      <c r="A14" s="137" t="s">
        <v>996</v>
      </c>
      <c r="B14" s="138" t="s">
        <v>1176</v>
      </c>
      <c r="C14" s="139" t="s">
        <v>144</v>
      </c>
      <c r="D14" s="184">
        <f>VLOOKUP('201.10'!A88,'201.10'!A47:N118,14,FALSE)</f>
        <v>7029.0062394076449</v>
      </c>
    </row>
    <row r="15" spans="1:10" ht="54" thickTop="1" thickBot="1">
      <c r="A15" s="137" t="s">
        <v>997</v>
      </c>
      <c r="B15" s="138" t="s">
        <v>1177</v>
      </c>
      <c r="C15" s="139" t="s">
        <v>998</v>
      </c>
      <c r="D15" s="184">
        <f>VLOOKUP('201.11'!A88,'201.11'!A48:N119,14,FALSE)</f>
        <v>2961.1020766860074</v>
      </c>
    </row>
    <row r="16" spans="1:10" ht="54" thickTop="1" thickBot="1">
      <c r="A16" s="137" t="s">
        <v>999</v>
      </c>
      <c r="B16" s="138" t="s">
        <v>1178</v>
      </c>
      <c r="C16" s="139" t="s">
        <v>1845</v>
      </c>
      <c r="D16" s="184">
        <f>VLOOKUP('201.12'!A88,'201.12'!A49:N120,14,FALSE)</f>
        <v>101960.79983629702</v>
      </c>
    </row>
    <row r="17" spans="1:4" ht="64.5" thickTop="1" thickBot="1">
      <c r="A17" s="140" t="s">
        <v>1000</v>
      </c>
      <c r="B17" s="141" t="s">
        <v>1179</v>
      </c>
      <c r="C17" s="139" t="s">
        <v>1845</v>
      </c>
      <c r="D17" s="184">
        <f>VLOOKUP('201.13'!A88,'201.13'!A50:N121,14,FALSE)</f>
        <v>115580.77896768822</v>
      </c>
    </row>
    <row r="18" spans="1:4" ht="54" thickTop="1" thickBot="1">
      <c r="A18" s="137" t="s">
        <v>1001</v>
      </c>
      <c r="B18" s="138" t="s">
        <v>1180</v>
      </c>
      <c r="C18" s="139" t="s">
        <v>144</v>
      </c>
      <c r="D18" s="184">
        <f>VLOOKUP('201.14'!A88,'201.14'!A51:N122,14,FALSE)</f>
        <v>32520.854804208746</v>
      </c>
    </row>
    <row r="19" spans="1:4" ht="54" thickTop="1" thickBot="1">
      <c r="A19" s="137" t="s">
        <v>1002</v>
      </c>
      <c r="B19" s="138" t="s">
        <v>1181</v>
      </c>
      <c r="C19" s="139" t="s">
        <v>144</v>
      </c>
      <c r="D19" s="184">
        <f>VLOOKUP('201.15'!A88,'201.15'!A52:N123,14,FALSE)</f>
        <v>40173.35835302862</v>
      </c>
    </row>
    <row r="20" spans="1:4" ht="54" thickTop="1" thickBot="1">
      <c r="A20" s="137" t="s">
        <v>1003</v>
      </c>
      <c r="B20" s="138" t="s">
        <v>1182</v>
      </c>
      <c r="C20" s="139" t="s">
        <v>144</v>
      </c>
      <c r="D20" s="184">
        <f>VLOOKUP('201.16'!A88,'201.16'!A53:N124,14,FALSE)</f>
        <v>2064.1954666666666</v>
      </c>
    </row>
    <row r="21" spans="1:4" ht="54" thickTop="1" thickBot="1">
      <c r="A21" s="137" t="s">
        <v>1004</v>
      </c>
      <c r="B21" s="138" t="s">
        <v>1183</v>
      </c>
      <c r="C21" s="139" t="s">
        <v>1845</v>
      </c>
      <c r="D21" s="184">
        <f>VLOOKUP('201.17'!A88,'201.17'!A54:N125,14,FALSE)</f>
        <v>83414.919311880833</v>
      </c>
    </row>
    <row r="22" spans="1:4" ht="54" thickTop="1" thickBot="1">
      <c r="A22" s="137" t="s">
        <v>1005</v>
      </c>
      <c r="B22" s="138" t="s">
        <v>1184</v>
      </c>
      <c r="C22" s="139" t="s">
        <v>1845</v>
      </c>
      <c r="D22" s="184">
        <f>VLOOKUP('201.18'!A88,'201.18'!A55:N126,14,FALSE)</f>
        <v>83414.919311880833</v>
      </c>
    </row>
    <row r="23" spans="1:4" ht="54" thickTop="1" thickBot="1">
      <c r="A23" s="137" t="s">
        <v>1006</v>
      </c>
      <c r="B23" s="138" t="s">
        <v>1185</v>
      </c>
      <c r="C23" s="139" t="s">
        <v>144</v>
      </c>
      <c r="D23" s="184">
        <f>VLOOKUP('201.19'!A88,'201.19'!A56:N127,14,FALSE)</f>
        <v>36789.641953769504</v>
      </c>
    </row>
    <row r="24" spans="1:4" ht="54" thickTop="1" thickBot="1">
      <c r="A24" s="137" t="s">
        <v>1007</v>
      </c>
      <c r="B24" s="138" t="s">
        <v>1186</v>
      </c>
      <c r="C24" s="139" t="s">
        <v>144</v>
      </c>
      <c r="D24" s="184">
        <f>VLOOKUP('201.20'!A88,'201.20'!A57:N128,14,FALSE)</f>
        <v>10044.20388225593</v>
      </c>
    </row>
    <row r="25" spans="1:4" ht="54" thickTop="1" thickBot="1">
      <c r="A25" s="137" t="s">
        <v>1008</v>
      </c>
      <c r="B25" s="138" t="s">
        <v>1187</v>
      </c>
      <c r="C25" s="139" t="s">
        <v>144</v>
      </c>
      <c r="D25" s="184">
        <f>VLOOKUP('201.21'!A88,'201.21'!A58:N129,14,FALSE)</f>
        <v>6286.7373235548257</v>
      </c>
    </row>
    <row r="26" spans="1:4" ht="54" thickTop="1" thickBot="1">
      <c r="A26" s="137" t="s">
        <v>1425</v>
      </c>
      <c r="B26" s="138" t="s">
        <v>1413</v>
      </c>
      <c r="C26" s="139" t="s">
        <v>1845</v>
      </c>
      <c r="D26" s="184">
        <f>VLOOKUP('203.1'!A88,'203.1'!A59:N130,14,FALSE)</f>
        <v>869417.42578743584</v>
      </c>
    </row>
    <row r="27" spans="1:4" ht="54" thickTop="1" thickBot="1">
      <c r="A27" s="137" t="s">
        <v>1426</v>
      </c>
      <c r="B27" s="138" t="s">
        <v>1417</v>
      </c>
      <c r="C27" s="139" t="s">
        <v>1845</v>
      </c>
      <c r="D27" s="184">
        <f>VLOOKUP('203.2'!A88,'203.2'!A60:N131,14,FALSE)</f>
        <v>1045216.5160392938</v>
      </c>
    </row>
    <row r="28" spans="1:4" ht="54" thickTop="1" thickBot="1">
      <c r="A28" s="137" t="s">
        <v>1427</v>
      </c>
      <c r="B28" s="138" t="s">
        <v>1418</v>
      </c>
      <c r="C28" s="139" t="s">
        <v>1845</v>
      </c>
      <c r="D28" s="184">
        <f>VLOOKUP('203.3'!A88,'203.3'!A61:N132,14,FALSE)</f>
        <v>1170787.2947906211</v>
      </c>
    </row>
    <row r="29" spans="1:4" ht="54" thickTop="1" thickBot="1">
      <c r="A29" s="137" t="s">
        <v>1428</v>
      </c>
      <c r="B29" s="138" t="s">
        <v>1419</v>
      </c>
      <c r="C29" s="139" t="s">
        <v>1845</v>
      </c>
      <c r="D29" s="184">
        <f>VLOOKUP('203.4'!A88,'203.4'!A62:N133,14,FALSE)</f>
        <v>533374.14582115831</v>
      </c>
    </row>
    <row r="30" spans="1:4" ht="54" thickTop="1" thickBot="1">
      <c r="A30" s="137" t="s">
        <v>1429</v>
      </c>
      <c r="B30" s="138" t="s">
        <v>1420</v>
      </c>
      <c r="C30" s="139" t="s">
        <v>1845</v>
      </c>
      <c r="D30" s="184">
        <f>VLOOKUP('203.5'!A88,'203.5'!A63:N134,14,FALSE)</f>
        <v>615328.74082204304</v>
      </c>
    </row>
    <row r="31" spans="1:4" ht="54" thickTop="1" thickBot="1">
      <c r="A31" s="137" t="s">
        <v>1430</v>
      </c>
      <c r="B31" s="138" t="s">
        <v>1421</v>
      </c>
      <c r="C31" s="139" t="s">
        <v>1845</v>
      </c>
      <c r="D31" s="184">
        <f>VLOOKUP('203.6'!A88,'203.6'!A64:N135,14,FALSE)</f>
        <v>667481.66491351533</v>
      </c>
    </row>
    <row r="32" spans="1:4" ht="54" thickTop="1" thickBot="1">
      <c r="A32" s="137" t="s">
        <v>1431</v>
      </c>
      <c r="B32" s="138" t="s">
        <v>1422</v>
      </c>
      <c r="C32" s="139" t="s">
        <v>1845</v>
      </c>
      <c r="D32" s="184">
        <f>VLOOKUP('203.7'!A88,'203.7'!A65:N136,14,FALSE)</f>
        <v>247001.82457434316</v>
      </c>
    </row>
    <row r="33" spans="1:4" ht="54" thickTop="1" thickBot="1">
      <c r="A33" s="137" t="s">
        <v>1432</v>
      </c>
      <c r="B33" s="138" t="s">
        <v>1871</v>
      </c>
      <c r="C33" s="139" t="s">
        <v>1845</v>
      </c>
      <c r="D33" s="184">
        <f>VLOOKUP('203.8'!A88,'203.8'!A66:N137,14,FALSE)</f>
        <v>339641.64038389095</v>
      </c>
    </row>
    <row r="34" spans="1:4" ht="54" thickTop="1" thickBot="1">
      <c r="A34" s="137" t="s">
        <v>1433</v>
      </c>
      <c r="B34" s="138" t="s">
        <v>1424</v>
      </c>
      <c r="C34" s="139" t="s">
        <v>1845</v>
      </c>
      <c r="D34" s="184">
        <f>VLOOKUP('203.9'!A88,'203.9'!A67:N138,14,FALSE)</f>
        <v>359507.97802176035</v>
      </c>
    </row>
    <row r="35" spans="1:4" ht="54" thickTop="1" thickBot="1">
      <c r="A35" s="137" t="s">
        <v>1434</v>
      </c>
      <c r="B35" s="138" t="s">
        <v>1414</v>
      </c>
      <c r="C35" s="139" t="s">
        <v>1845</v>
      </c>
      <c r="D35" s="184">
        <f>VLOOKUP('203.10'!A88,'203.10'!A68:N139,14,FALSE)</f>
        <v>195663.01238471974</v>
      </c>
    </row>
    <row r="36" spans="1:4" ht="54" thickTop="1" thickBot="1">
      <c r="A36" s="137" t="s">
        <v>1435</v>
      </c>
      <c r="B36" s="138" t="s">
        <v>1415</v>
      </c>
      <c r="C36" s="139" t="s">
        <v>1845</v>
      </c>
      <c r="D36" s="184">
        <f>VLOOKUP('203.11'!A88,'203.11'!A69:N140,14,FALSE)</f>
        <v>258370.25913806149</v>
      </c>
    </row>
    <row r="37" spans="1:4" ht="54" thickTop="1" thickBot="1">
      <c r="A37" s="137" t="s">
        <v>1436</v>
      </c>
      <c r="B37" s="223" t="s">
        <v>1416</v>
      </c>
      <c r="C37" s="139" t="s">
        <v>1845</v>
      </c>
      <c r="D37" s="184">
        <f>VLOOKUP('203.12'!A88,'203.12'!A70:N141,14,FALSE)</f>
        <v>268690.43453435734</v>
      </c>
    </row>
    <row r="38" spans="1:4" ht="54" thickTop="1" thickBot="1">
      <c r="A38" s="137" t="s">
        <v>1009</v>
      </c>
      <c r="B38" s="138" t="s">
        <v>1188</v>
      </c>
      <c r="C38" s="139" t="s">
        <v>387</v>
      </c>
      <c r="D38" s="184">
        <f>VLOOKUP('210.1.1'!A88,'210.1.1'!A71:N142,14,FALSE)</f>
        <v>10239.619822895085</v>
      </c>
    </row>
    <row r="39" spans="1:4" ht="54" thickTop="1" thickBot="1">
      <c r="A39" s="137" t="s">
        <v>1010</v>
      </c>
      <c r="B39" s="138" t="s">
        <v>1189</v>
      </c>
      <c r="C39" s="139" t="s">
        <v>387</v>
      </c>
      <c r="D39" s="184">
        <f>VLOOKUP('210.1.2'!A88,'210.1.2'!A72:N143,14,FALSE)</f>
        <v>3274.1014853392962</v>
      </c>
    </row>
    <row r="40" spans="1:4" ht="54" thickTop="1" thickBot="1">
      <c r="A40" s="137" t="s">
        <v>1011</v>
      </c>
      <c r="B40" s="138" t="s">
        <v>1190</v>
      </c>
      <c r="C40" s="139" t="s">
        <v>387</v>
      </c>
      <c r="D40" s="184">
        <f>VLOOKUP('210.2.1'!A90,'210.2.1'!A73:N144,14,FALSE)</f>
        <v>39410.092624265046</v>
      </c>
    </row>
    <row r="41" spans="1:4" ht="54" thickTop="1" thickBot="1">
      <c r="A41" s="137" t="s">
        <v>1012</v>
      </c>
      <c r="B41" s="138" t="s">
        <v>1191</v>
      </c>
      <c r="C41" s="139" t="s">
        <v>387</v>
      </c>
      <c r="D41" s="184">
        <f>VLOOKUP('210.2.2'!A88,'210.2.2'!A74:N145,14,FALSE)</f>
        <v>10239.619822895085</v>
      </c>
    </row>
    <row r="42" spans="1:4" ht="54" thickTop="1" thickBot="1">
      <c r="A42" s="137" t="s">
        <v>1013</v>
      </c>
      <c r="B42" s="138" t="s">
        <v>1192</v>
      </c>
      <c r="C42" s="139" t="s">
        <v>387</v>
      </c>
      <c r="D42" s="184">
        <f>VLOOKUP('210.2.3'!A91,'210.2.3'!A91:N146,14,FALSE)</f>
        <v>32444.574286709259</v>
      </c>
    </row>
    <row r="43" spans="1:4" ht="54" thickTop="1" thickBot="1">
      <c r="A43" s="137" t="s">
        <v>1014</v>
      </c>
      <c r="B43" s="138" t="s">
        <v>1193</v>
      </c>
      <c r="C43" s="139" t="s">
        <v>387</v>
      </c>
      <c r="D43" s="184">
        <f>VLOOKUP('210.2.4'!A88,'210.2.4'!A88:N147,14,FALSE)</f>
        <v>3274.1014853392962</v>
      </c>
    </row>
    <row r="44" spans="1:4" ht="54" thickTop="1" thickBot="1">
      <c r="A44" s="137" t="s">
        <v>1015</v>
      </c>
      <c r="B44" s="138" t="s">
        <v>1194</v>
      </c>
      <c r="C44" s="139" t="s">
        <v>387</v>
      </c>
      <c r="D44" s="184">
        <f>VLOOKUP('211.1'!A88,'211.1'!A88:N148,14,FALSE)</f>
        <v>8063.4371524840517</v>
      </c>
    </row>
    <row r="45" spans="1:4" ht="54" thickTop="1" thickBot="1">
      <c r="A45" s="137" t="s">
        <v>1016</v>
      </c>
      <c r="B45" s="138" t="s">
        <v>1195</v>
      </c>
      <c r="C45" s="139" t="s">
        <v>387</v>
      </c>
      <c r="D45" s="184">
        <f>VLOOKUP('220.1'!A88,'220.1'!A88:N149,14,FALSE)</f>
        <v>12361.685071117878</v>
      </c>
    </row>
    <row r="46" spans="1:4" ht="54" thickTop="1" thickBot="1">
      <c r="A46" s="137" t="s">
        <v>1017</v>
      </c>
      <c r="B46" s="138" t="s">
        <v>1196</v>
      </c>
      <c r="C46" s="139" t="s">
        <v>387</v>
      </c>
      <c r="D46" s="184">
        <f>VLOOKUP('221.1'!A88,'221.1'!A88:N150,14,FALSE)</f>
        <v>8361.6142103496586</v>
      </c>
    </row>
    <row r="47" spans="1:4" ht="54" thickTop="1" thickBot="1">
      <c r="A47" s="137" t="s">
        <v>1018</v>
      </c>
      <c r="B47" s="138" t="s">
        <v>1197</v>
      </c>
      <c r="C47" s="139" t="s">
        <v>387</v>
      </c>
      <c r="D47" s="184">
        <f>VLOOKUP('221.2'!A88,'221.2'!A88:N151,14,FALSE)</f>
        <v>5173.8227079282206</v>
      </c>
    </row>
    <row r="48" spans="1:4" ht="64.5" thickTop="1" thickBot="1">
      <c r="A48" s="137" t="s">
        <v>1441</v>
      </c>
      <c r="B48" s="138" t="s">
        <v>1438</v>
      </c>
      <c r="C48" s="139" t="s">
        <v>233</v>
      </c>
      <c r="D48" s="184">
        <f>VLOOKUP('223.1'!A88,'223.1'!A88:N152,14,FALSE)</f>
        <v>8250.704965063398</v>
      </c>
    </row>
    <row r="49" spans="1:4" ht="54" thickTop="1" thickBot="1">
      <c r="A49" s="137" t="s">
        <v>1442</v>
      </c>
      <c r="B49" s="138" t="s">
        <v>1439</v>
      </c>
      <c r="C49" s="139" t="s">
        <v>233</v>
      </c>
      <c r="D49" s="184">
        <f>VLOOKUP('223.2'!A88,'223.2'!A88:N153,14,FALSE)</f>
        <v>14283.075253418348</v>
      </c>
    </row>
    <row r="50" spans="1:4" ht="54" thickTop="1" thickBot="1">
      <c r="A50" s="137" t="s">
        <v>1443</v>
      </c>
      <c r="B50" s="138" t="s">
        <v>1440</v>
      </c>
      <c r="C50" s="139" t="s">
        <v>387</v>
      </c>
      <c r="D50" s="184">
        <f>VLOOKUP('223.3.1'!A88,'223.3.1'!A88:N154,14,FALSE)</f>
        <v>59220</v>
      </c>
    </row>
    <row r="51" spans="1:4" ht="64.5" thickTop="1" thickBot="1">
      <c r="A51" s="137" t="s">
        <v>1444</v>
      </c>
      <c r="B51" s="138" t="s">
        <v>1446</v>
      </c>
      <c r="C51" s="139" t="s">
        <v>387</v>
      </c>
      <c r="D51" s="184">
        <f>VLOOKUP('223.3.2'!A88,'223.3.2'!A88:N155,14,FALSE)</f>
        <v>91982.821219455349</v>
      </c>
    </row>
    <row r="52" spans="1:4" ht="54" thickTop="1" thickBot="1">
      <c r="A52" s="137" t="s">
        <v>1445</v>
      </c>
      <c r="B52" s="138" t="s">
        <v>1447</v>
      </c>
      <c r="C52" s="139" t="s">
        <v>387</v>
      </c>
      <c r="D52" s="184">
        <f>VLOOKUP('223.3.3'!A88,'223.3.3'!A88:N156,14,FALSE)</f>
        <v>99396.733514058142</v>
      </c>
    </row>
    <row r="53" spans="1:4" ht="54" thickTop="1" thickBot="1">
      <c r="A53" s="143" t="s">
        <v>1019</v>
      </c>
      <c r="B53" s="144" t="s">
        <v>1956</v>
      </c>
      <c r="C53" s="139" t="s">
        <v>233</v>
      </c>
      <c r="D53" s="184">
        <f>VLOOKUP('230.1'!A88,'230.1'!A88:N157,14,FALSE)</f>
        <v>2685.8453486637345</v>
      </c>
    </row>
    <row r="54" spans="1:4" ht="54" thickTop="1" thickBot="1">
      <c r="A54" s="143" t="s">
        <v>1020</v>
      </c>
      <c r="B54" s="144" t="s">
        <v>1198</v>
      </c>
      <c r="C54" s="139" t="s">
        <v>233</v>
      </c>
      <c r="D54" s="184">
        <f>VLOOKUP('231.1'!A88,'231.1'!A88:N159,14,FALSE)</f>
        <v>8956.6656084798487</v>
      </c>
    </row>
    <row r="55" spans="1:4" ht="54" thickTop="1" thickBot="1">
      <c r="A55" s="143" t="s">
        <v>1021</v>
      </c>
      <c r="B55" s="144" t="s">
        <v>1448</v>
      </c>
      <c r="C55" s="139" t="s">
        <v>233</v>
      </c>
      <c r="D55" s="184">
        <f>VLOOKUP('232.1'!A88,'232.1'!A88:N160,14,FALSE)</f>
        <v>7543.1950438657186</v>
      </c>
    </row>
    <row r="56" spans="1:4" ht="54" thickTop="1" thickBot="1">
      <c r="A56" s="143" t="s">
        <v>1449</v>
      </c>
      <c r="B56" s="144" t="s">
        <v>1872</v>
      </c>
      <c r="C56" s="139" t="s">
        <v>233</v>
      </c>
      <c r="D56" s="184">
        <f>VLOOKUP('233.1'!A88,'233.1'!A88:N161,14,FALSE)</f>
        <v>12051.055973634597</v>
      </c>
    </row>
    <row r="57" spans="1:4" ht="54" thickTop="1" thickBot="1">
      <c r="A57" s="143" t="s">
        <v>1451</v>
      </c>
      <c r="B57" s="144" t="s">
        <v>1452</v>
      </c>
      <c r="C57" s="139" t="s">
        <v>233</v>
      </c>
      <c r="D57" s="184">
        <f>VLOOKUP('233.10'!A88,'233.10'!A88:N162,14,FALSE)</f>
        <v>23802.975666435421</v>
      </c>
    </row>
    <row r="58" spans="1:4" ht="54" thickTop="1" thickBot="1">
      <c r="A58" s="143" t="s">
        <v>1022</v>
      </c>
      <c r="B58" s="144" t="s">
        <v>1453</v>
      </c>
      <c r="C58" s="139" t="s">
        <v>233</v>
      </c>
      <c r="D58" s="184">
        <f>VLOOKUP('234.1'!A88,'234.1'!A88:N163,14,FALSE)</f>
        <v>1111.0760761590336</v>
      </c>
    </row>
    <row r="59" spans="1:4" ht="54" thickTop="1" thickBot="1">
      <c r="A59" s="143" t="s">
        <v>1456</v>
      </c>
      <c r="B59" s="144" t="s">
        <v>1457</v>
      </c>
      <c r="C59" s="139" t="s">
        <v>387</v>
      </c>
      <c r="D59" s="184">
        <f>VLOOKUP('235.1'!A88,'235.1'!A88:N164,14,FALSE)</f>
        <v>71303.022350809464</v>
      </c>
    </row>
    <row r="60" spans="1:4" ht="54" thickTop="1" thickBot="1">
      <c r="A60" s="145" t="s">
        <v>1458</v>
      </c>
      <c r="B60" s="144" t="s">
        <v>1459</v>
      </c>
      <c r="C60" s="139" t="s">
        <v>387</v>
      </c>
      <c r="D60" s="184">
        <f>VLOOKUP('235.10'!A88,'235.10'!A88:N165,14,FALSE)</f>
        <v>14878.197952946002</v>
      </c>
    </row>
    <row r="61" spans="1:4" ht="54" thickTop="1" thickBot="1">
      <c r="A61" s="145" t="s">
        <v>1460</v>
      </c>
      <c r="B61" s="144" t="s">
        <v>1461</v>
      </c>
      <c r="C61" s="139" t="s">
        <v>377</v>
      </c>
      <c r="D61" s="184">
        <f>VLOOKUP('235.11'!A88,'235.11'!A88:N166,14,FALSE)</f>
        <v>705.31030497329334</v>
      </c>
    </row>
    <row r="62" spans="1:4" ht="54" thickTop="1" thickBot="1">
      <c r="A62" s="145" t="s">
        <v>1462</v>
      </c>
      <c r="B62" s="144" t="s">
        <v>1873</v>
      </c>
      <c r="C62" s="139" t="s">
        <v>387</v>
      </c>
      <c r="D62" s="184">
        <f>VLOOKUP('236.1'!A88,'236.1'!A88:N167,14,FALSE)</f>
        <v>130815.52234891868</v>
      </c>
    </row>
    <row r="63" spans="1:4" ht="54" thickTop="1" thickBot="1">
      <c r="A63" s="145" t="s">
        <v>1465</v>
      </c>
      <c r="B63" s="144" t="s">
        <v>1874</v>
      </c>
      <c r="C63" s="139" t="s">
        <v>387</v>
      </c>
      <c r="D63" s="184">
        <f>VLOOKUP('236.10'!A87,'236.10'!A87:N168,14,FALSE)</f>
        <v>14878.197952946002</v>
      </c>
    </row>
    <row r="64" spans="1:4" ht="54" thickTop="1" thickBot="1">
      <c r="A64" s="145" t="s">
        <v>1466</v>
      </c>
      <c r="B64" s="146" t="s">
        <v>1467</v>
      </c>
      <c r="C64" s="180" t="s">
        <v>377</v>
      </c>
      <c r="D64" s="184">
        <f>VLOOKUP('236.11'!A88,'236.11'!A88:N169,14,FALSE)</f>
        <v>1449.2165549496585</v>
      </c>
    </row>
    <row r="65" spans="1:4" ht="54" thickTop="1" thickBot="1">
      <c r="A65" s="143" t="s">
        <v>1023</v>
      </c>
      <c r="B65" s="144" t="s">
        <v>1199</v>
      </c>
      <c r="C65" s="139" t="s">
        <v>233</v>
      </c>
      <c r="D65" s="184">
        <f>VLOOKUP('310.1'!A87,'310.1'!A87:N170,14,FALSE)</f>
        <v>997.65476405751394</v>
      </c>
    </row>
    <row r="66" spans="1:4" ht="54" thickTop="1" thickBot="1">
      <c r="A66" s="143" t="s">
        <v>1024</v>
      </c>
      <c r="B66" s="144" t="s">
        <v>1200</v>
      </c>
      <c r="C66" s="139" t="s">
        <v>387</v>
      </c>
      <c r="D66" s="184">
        <f>VLOOKUP('311.1'!A87,'311.1'!A87:N171,14,FALSE)</f>
        <v>49882.772552329378</v>
      </c>
    </row>
    <row r="67" spans="1:4" ht="54" thickTop="1" thickBot="1">
      <c r="A67" s="143" t="s">
        <v>1025</v>
      </c>
      <c r="B67" s="144" t="s">
        <v>1201</v>
      </c>
      <c r="C67" s="139" t="s">
        <v>998</v>
      </c>
      <c r="D67" s="184">
        <f>VLOOKUP('312.1'!A88,'312.1'!A88:N172,14,FALSE)</f>
        <v>5551.866137845951</v>
      </c>
    </row>
    <row r="68" spans="1:4" ht="54" thickTop="1" thickBot="1">
      <c r="A68" s="143" t="s">
        <v>1026</v>
      </c>
      <c r="B68" s="144" t="s">
        <v>1202</v>
      </c>
      <c r="C68" s="139" t="s">
        <v>998</v>
      </c>
      <c r="D68" s="184">
        <f>VLOOKUP('312.2'!A88,'312.2'!A88:N173,14,FALSE)</f>
        <v>5030.4979979974742</v>
      </c>
    </row>
    <row r="69" spans="1:4" ht="54" thickTop="1" thickBot="1">
      <c r="A69" s="143" t="s">
        <v>1027</v>
      </c>
      <c r="B69" s="144" t="s">
        <v>1203</v>
      </c>
      <c r="C69" s="139" t="s">
        <v>1464</v>
      </c>
      <c r="D69" s="184">
        <f>VLOOKUP('312.3'!A87,'312.3'!A87:N174,14,FALSE)</f>
        <v>1895.5254641193842</v>
      </c>
    </row>
    <row r="70" spans="1:4" ht="54" thickTop="1" thickBot="1">
      <c r="A70" s="143" t="s">
        <v>1028</v>
      </c>
      <c r="B70" s="144" t="s">
        <v>1204</v>
      </c>
      <c r="C70" s="139" t="s">
        <v>387</v>
      </c>
      <c r="D70" s="185">
        <f>VLOOKUP('312.4'!A88,'312.4'!A88:N175,14,FALSE)</f>
        <v>49875.010532421082</v>
      </c>
    </row>
    <row r="71" spans="1:4" ht="54" thickTop="1" thickBot="1">
      <c r="A71" s="143" t="s">
        <v>1029</v>
      </c>
      <c r="B71" s="144" t="s">
        <v>1469</v>
      </c>
      <c r="C71" s="139" t="s">
        <v>387</v>
      </c>
      <c r="D71" s="185">
        <f>VLOOKUP('320.1'!A88,'320.1'!A88:N176,14,FALSE)</f>
        <v>93107.407792410231</v>
      </c>
    </row>
    <row r="72" spans="1:4" ht="54" thickTop="1" thickBot="1">
      <c r="A72" s="143" t="s">
        <v>1030</v>
      </c>
      <c r="B72" s="144" t="s">
        <v>1470</v>
      </c>
      <c r="C72" s="139" t="s">
        <v>387</v>
      </c>
      <c r="D72" s="185">
        <f>VLOOKUP('320.2'!A88,'320.2'!A88:N177,14,FALSE)</f>
        <v>93107.407792410231</v>
      </c>
    </row>
    <row r="73" spans="1:4" ht="54" thickTop="1" thickBot="1">
      <c r="A73" s="143" t="s">
        <v>1473</v>
      </c>
      <c r="B73" s="144" t="s">
        <v>1474</v>
      </c>
      <c r="C73" s="139" t="s">
        <v>387</v>
      </c>
      <c r="D73" s="185">
        <f>VLOOKUP('320.3'!A88,'320.3'!A88:N178,14,FALSE)</f>
        <v>93107.407792410231</v>
      </c>
    </row>
    <row r="74" spans="1:4" ht="54" thickTop="1" thickBot="1">
      <c r="A74" s="143" t="s">
        <v>1475</v>
      </c>
      <c r="B74" s="144" t="s">
        <v>1476</v>
      </c>
      <c r="C74" s="139" t="s">
        <v>387</v>
      </c>
      <c r="D74" s="185">
        <f>VLOOKUP('320.4'!A88,'320.4'!A88:N179,14,FALSE)</f>
        <v>108807.85497090677</v>
      </c>
    </row>
    <row r="75" spans="1:4" ht="54" thickTop="1" thickBot="1">
      <c r="A75" s="143" t="s">
        <v>1477</v>
      </c>
      <c r="B75" s="144" t="s">
        <v>1478</v>
      </c>
      <c r="C75" s="139" t="s">
        <v>387</v>
      </c>
      <c r="D75" s="185">
        <f>VLOOKUP('320.5'!A88,'320.5'!A88:N180,14,FALSE)</f>
        <v>108807.85497090677</v>
      </c>
    </row>
    <row r="76" spans="1:4" ht="54" thickTop="1" thickBot="1">
      <c r="A76" s="143" t="s">
        <v>1479</v>
      </c>
      <c r="B76" s="144" t="s">
        <v>1480</v>
      </c>
      <c r="C76" s="139" t="s">
        <v>387</v>
      </c>
      <c r="D76" s="185">
        <f>VLOOKUP('320.6'!A88,'320.6'!A88:N181,14,FALSE)</f>
        <v>108807.85497090677</v>
      </c>
    </row>
    <row r="77" spans="1:4" ht="54" thickTop="1" thickBot="1">
      <c r="A77" s="143" t="s">
        <v>1031</v>
      </c>
      <c r="B77" s="144" t="s">
        <v>1481</v>
      </c>
      <c r="C77" s="139" t="s">
        <v>387</v>
      </c>
      <c r="D77" s="185">
        <f>VLOOKUP('330.1'!A88,'330.1'!A88:N182,14,FALSE)</f>
        <v>100817.87657879712</v>
      </c>
    </row>
    <row r="78" spans="1:4" ht="54" thickTop="1" thickBot="1">
      <c r="A78" s="145" t="s">
        <v>1032</v>
      </c>
      <c r="B78" s="144" t="s">
        <v>1482</v>
      </c>
      <c r="C78" s="139" t="s">
        <v>387</v>
      </c>
      <c r="D78" s="185">
        <f>VLOOKUP('330.2'!A88,'330.1'!A88:N183,14,FALSE)</f>
        <v>100817.87657879712</v>
      </c>
    </row>
    <row r="79" spans="1:4" ht="54" thickTop="1" thickBot="1">
      <c r="A79" s="145" t="s">
        <v>1483</v>
      </c>
      <c r="B79" s="146" t="s">
        <v>1484</v>
      </c>
      <c r="C79" s="139" t="s">
        <v>387</v>
      </c>
      <c r="D79" s="185">
        <f>VLOOKUP('330.3'!A88,'330.3'!A88:N184,14,FALSE)</f>
        <v>100817.87657879712</v>
      </c>
    </row>
    <row r="80" spans="1:4" ht="54" thickTop="1" thickBot="1">
      <c r="A80" s="145" t="s">
        <v>1485</v>
      </c>
      <c r="B80" s="146" t="s">
        <v>1486</v>
      </c>
      <c r="C80" s="139" t="s">
        <v>387</v>
      </c>
      <c r="D80" s="185">
        <f>VLOOKUP('330.4'!A88,'330.4'!A88:N185,14,FALSE)</f>
        <v>116518.32375729366</v>
      </c>
    </row>
    <row r="81" spans="1:4" ht="54" thickTop="1" thickBot="1">
      <c r="A81" s="145" t="s">
        <v>1487</v>
      </c>
      <c r="B81" s="146" t="s">
        <v>1488</v>
      </c>
      <c r="C81" s="139" t="s">
        <v>387</v>
      </c>
      <c r="D81" s="185">
        <f>VLOOKUP('330.5'!A88,'330.5'!A88:N186,14,FALSE)</f>
        <v>116518.32375729366</v>
      </c>
    </row>
    <row r="82" spans="1:4" ht="54" thickTop="1" thickBot="1">
      <c r="A82" s="145" t="s">
        <v>1489</v>
      </c>
      <c r="B82" s="146" t="s">
        <v>1490</v>
      </c>
      <c r="C82" s="139" t="s">
        <v>387</v>
      </c>
      <c r="D82" s="185">
        <f>VLOOKUP('330.6'!A88,'330.6'!A88:N187,14,FALSE)</f>
        <v>116518.32375729366</v>
      </c>
    </row>
    <row r="83" spans="1:4" ht="54" thickTop="1" thickBot="1">
      <c r="A83" s="143" t="s">
        <v>1033</v>
      </c>
      <c r="B83" s="144" t="s">
        <v>1491</v>
      </c>
      <c r="C83" s="139" t="s">
        <v>387</v>
      </c>
      <c r="D83" s="185">
        <f>VLOOKUP('340.1'!A88,'340.1'!A88:N188,14,FALSE)</f>
        <v>100601.41543009074</v>
      </c>
    </row>
    <row r="84" spans="1:4" ht="54" thickTop="1" thickBot="1">
      <c r="A84" s="143" t="s">
        <v>1034</v>
      </c>
      <c r="B84" s="144" t="s">
        <v>1492</v>
      </c>
      <c r="C84" s="139" t="s">
        <v>387</v>
      </c>
      <c r="D84" s="185">
        <f>VLOOKUP('340.2'!A88,'340.2'!A88:N190,14,FALSE)</f>
        <v>100601.41543009074</v>
      </c>
    </row>
    <row r="85" spans="1:4" ht="54" thickTop="1" thickBot="1">
      <c r="A85" s="143" t="s">
        <v>1035</v>
      </c>
      <c r="B85" s="144" t="s">
        <v>1493</v>
      </c>
      <c r="C85" s="139" t="s">
        <v>387</v>
      </c>
      <c r="D85" s="185">
        <f>VLOOKUP('340.3'!A88,'340.3'!A88:N191,14,FALSE)</f>
        <v>100601.41543009074</v>
      </c>
    </row>
    <row r="86" spans="1:4" ht="54" thickTop="1" thickBot="1">
      <c r="A86" s="143" t="s">
        <v>1494</v>
      </c>
      <c r="B86" s="144" t="s">
        <v>2021</v>
      </c>
      <c r="C86" s="139" t="s">
        <v>387</v>
      </c>
      <c r="D86" s="185">
        <f>VLOOKUP('350.1'!A88,'350.1'!A88:N192,14,FALSE)</f>
        <v>161794.92625956936</v>
      </c>
    </row>
    <row r="87" spans="1:4" ht="54" thickTop="1" thickBot="1">
      <c r="A87" s="202" t="s">
        <v>1495</v>
      </c>
      <c r="B87" s="144" t="s">
        <v>2022</v>
      </c>
      <c r="C87" s="139" t="s">
        <v>387</v>
      </c>
      <c r="D87" s="185">
        <f>VLOOKUP('350.2'!A88,'350.2'!A88:N193,14,FALSE)</f>
        <v>161794.92625956936</v>
      </c>
    </row>
    <row r="88" spans="1:4" ht="54" thickTop="1" thickBot="1">
      <c r="A88" s="145" t="s">
        <v>1496</v>
      </c>
      <c r="B88" s="146" t="s">
        <v>1497</v>
      </c>
      <c r="C88" s="139" t="s">
        <v>387</v>
      </c>
      <c r="D88" s="185">
        <f>VLOOKUP('350.3'!A88,'350.3'!A88:N194,14,FALSE)</f>
        <v>161794.92625956936</v>
      </c>
    </row>
    <row r="89" spans="1:4" ht="54" thickTop="1" thickBot="1">
      <c r="A89" s="143" t="s">
        <v>1498</v>
      </c>
      <c r="B89" s="144" t="s">
        <v>1499</v>
      </c>
      <c r="C89" s="139" t="s">
        <v>387</v>
      </c>
      <c r="D89" s="185">
        <f>VLOOKUP('350.4'!A88,'350.4'!A88:N195,14,FALSE)</f>
        <v>161794.92625956936</v>
      </c>
    </row>
    <row r="90" spans="1:4" ht="54" thickTop="1" thickBot="1">
      <c r="A90" s="145" t="s">
        <v>1500</v>
      </c>
      <c r="B90" s="146" t="s">
        <v>1501</v>
      </c>
      <c r="C90" s="139" t="s">
        <v>387</v>
      </c>
      <c r="D90" s="185">
        <f>VLOOKUP('350.10'!A88,'350.10'!A88:N196,14,FALSE)</f>
        <v>98316.998811972953</v>
      </c>
    </row>
    <row r="91" spans="1:4" ht="54" thickTop="1" thickBot="1">
      <c r="A91" s="145" t="s">
        <v>1502</v>
      </c>
      <c r="B91" s="146" t="s">
        <v>1503</v>
      </c>
      <c r="C91" s="139" t="s">
        <v>387</v>
      </c>
      <c r="D91" s="185">
        <f>VLOOKUP('350.11'!A88,'350.11'!A88:N197,14,FALSE)</f>
        <v>98316.998811972953</v>
      </c>
    </row>
    <row r="92" spans="1:4" ht="54" thickTop="1" thickBot="1">
      <c r="A92" s="145" t="s">
        <v>1504</v>
      </c>
      <c r="B92" s="146" t="s">
        <v>1505</v>
      </c>
      <c r="C92" s="139" t="s">
        <v>387</v>
      </c>
      <c r="D92" s="185">
        <f>VLOOKUP('350.12'!A88,'350.12'!A88:N198,14,FALSE)</f>
        <v>98316.998811972953</v>
      </c>
    </row>
    <row r="93" spans="1:4" ht="54" thickTop="1" thickBot="1">
      <c r="A93" s="145" t="s">
        <v>1506</v>
      </c>
      <c r="B93" s="146" t="s">
        <v>1507</v>
      </c>
      <c r="C93" s="139" t="s">
        <v>387</v>
      </c>
      <c r="D93" s="185">
        <f>VLOOKUP('350.13'!A88,'350.13'!A88:N199,14,FALSE)</f>
        <v>98316.998811972953</v>
      </c>
    </row>
    <row r="94" spans="1:4" ht="54" thickTop="1" thickBot="1">
      <c r="A94" s="143" t="s">
        <v>1508</v>
      </c>
      <c r="B94" s="144" t="s">
        <v>1509</v>
      </c>
      <c r="C94" s="139" t="s">
        <v>998</v>
      </c>
      <c r="D94" s="185">
        <f>VLOOKUP('350.14'!A88,'350.14'!A88:N200,14,FALSE)</f>
        <v>705.31030497329334</v>
      </c>
    </row>
    <row r="95" spans="1:4" ht="54" thickTop="1" thickBot="1">
      <c r="A95" s="145" t="s">
        <v>1510</v>
      </c>
      <c r="B95" s="146" t="s">
        <v>1511</v>
      </c>
      <c r="C95" s="139" t="s">
        <v>387</v>
      </c>
      <c r="D95" s="185">
        <f>VLOOKUP('351.1'!A88,'351.1'!A88:N201,14,FALSE)</f>
        <v>161794.92625956936</v>
      </c>
    </row>
    <row r="96" spans="1:4" ht="54" thickTop="1" thickBot="1">
      <c r="A96" s="145" t="s">
        <v>1512</v>
      </c>
      <c r="B96" s="146" t="s">
        <v>1513</v>
      </c>
      <c r="C96" s="139" t="s">
        <v>387</v>
      </c>
      <c r="D96" s="185">
        <f>VLOOKUP('351.2'!A88,'351.2'!A88:N202,14,FALSE)</f>
        <v>161794.92625956936</v>
      </c>
    </row>
    <row r="97" spans="1:4" ht="54" thickTop="1" thickBot="1">
      <c r="A97" s="145" t="s">
        <v>1514</v>
      </c>
      <c r="B97" s="146" t="s">
        <v>1515</v>
      </c>
      <c r="C97" s="139" t="s">
        <v>387</v>
      </c>
      <c r="D97" s="185">
        <f>VLOOKUP('351.10'!A88,'351.10'!A88:N203,14,FALSE)</f>
        <v>98316.998811972953</v>
      </c>
    </row>
    <row r="98" spans="1:4" ht="54" thickTop="1" thickBot="1">
      <c r="A98" s="145" t="s">
        <v>1516</v>
      </c>
      <c r="B98" s="146" t="s">
        <v>1517</v>
      </c>
      <c r="C98" s="139" t="s">
        <v>387</v>
      </c>
      <c r="D98" s="185">
        <f>VLOOKUP('351.11'!A88,'351.11'!A88:N204,14,FALSE)</f>
        <v>98316.998811972953</v>
      </c>
    </row>
    <row r="99" spans="1:4" ht="54" thickTop="1" thickBot="1">
      <c r="A99" s="145" t="s">
        <v>1518</v>
      </c>
      <c r="B99" s="146" t="s">
        <v>1519</v>
      </c>
      <c r="C99" s="139" t="s">
        <v>998</v>
      </c>
      <c r="D99" s="185">
        <f>VLOOKUP('351.12'!A88,'351.12'!A88:N205,14,FALSE)</f>
        <v>705.31030497329334</v>
      </c>
    </row>
    <row r="100" spans="1:4" ht="54" thickTop="1" thickBot="1">
      <c r="A100" s="145" t="s">
        <v>1522</v>
      </c>
      <c r="B100" s="146" t="s">
        <v>1520</v>
      </c>
      <c r="C100" s="139" t="s">
        <v>998</v>
      </c>
      <c r="D100" s="185">
        <f>VLOOKUP('410.1'!A88,'410.1'!A88:N206,14,FALSE)</f>
        <v>2226.3828674610668</v>
      </c>
    </row>
    <row r="101" spans="1:4" ht="54" thickTop="1" thickBot="1">
      <c r="A101" s="145" t="s">
        <v>1523</v>
      </c>
      <c r="B101" s="146" t="s">
        <v>1521</v>
      </c>
      <c r="C101" s="139" t="s">
        <v>998</v>
      </c>
      <c r="D101" s="185">
        <f>VLOOKUP('410.2'!A88,'410.2'!A88:N207,14,FALSE)</f>
        <v>2226.3828674610668</v>
      </c>
    </row>
    <row r="102" spans="1:4" ht="54" thickTop="1" thickBot="1">
      <c r="A102" s="145" t="s">
        <v>1525</v>
      </c>
      <c r="B102" s="146" t="s">
        <v>1524</v>
      </c>
      <c r="C102" s="139" t="s">
        <v>377</v>
      </c>
      <c r="D102" s="185">
        <f>VLOOKUP('410.3'!A88,'410.3'!A88:N208,14,FALSE)</f>
        <v>2226.3828674610668</v>
      </c>
    </row>
    <row r="103" spans="1:4" ht="54" thickTop="1" thickBot="1">
      <c r="A103" s="145" t="s">
        <v>1527</v>
      </c>
      <c r="B103" s="146" t="s">
        <v>1526</v>
      </c>
      <c r="C103" s="139" t="s">
        <v>1464</v>
      </c>
      <c r="D103" s="185">
        <f>VLOOKUP('411.1'!A88,'411.1'!A88:N209,14,FALSE)</f>
        <v>2494.1124527886636</v>
      </c>
    </row>
    <row r="104" spans="1:4" ht="54" thickTop="1" thickBot="1">
      <c r="A104" s="143" t="s">
        <v>1036</v>
      </c>
      <c r="B104" s="144" t="s">
        <v>1958</v>
      </c>
      <c r="C104" s="139" t="s">
        <v>1464</v>
      </c>
      <c r="D104" s="185">
        <f>VLOOKUP('411.2'!A88,'411.2'!A88:N210,14,FALSE)</f>
        <v>2550.476576015526</v>
      </c>
    </row>
    <row r="105" spans="1:4" ht="54" thickTop="1" thickBot="1">
      <c r="A105" s="143" t="s">
        <v>1037</v>
      </c>
      <c r="B105" s="144" t="s">
        <v>2054</v>
      </c>
      <c r="C105" s="139" t="s">
        <v>1464</v>
      </c>
      <c r="D105" s="185">
        <f>VLOOKUP('411.3'!A88,'411.3'!A88:N211,14,FALSE)</f>
        <v>2494.1124527886636</v>
      </c>
    </row>
    <row r="106" spans="1:4" ht="54" thickTop="1" thickBot="1">
      <c r="A106" s="143" t="s">
        <v>1528</v>
      </c>
      <c r="B106" s="144" t="s">
        <v>2055</v>
      </c>
      <c r="C106" s="139" t="s">
        <v>1464</v>
      </c>
      <c r="D106" s="185">
        <f>VLOOKUP('411.4'!A88,'411.4'!A88:N212,14,FALSE)</f>
        <v>2494.1124527886636</v>
      </c>
    </row>
    <row r="107" spans="1:4" ht="54" thickTop="1" thickBot="1">
      <c r="A107" s="143" t="s">
        <v>1535</v>
      </c>
      <c r="B107" s="198" t="s">
        <v>1606</v>
      </c>
      <c r="C107" s="139" t="s">
        <v>998</v>
      </c>
      <c r="D107" s="185">
        <f>VLOOKUP('413.1'!A88,'413.1'!A88:N213,14,FALSE)</f>
        <v>3255.0281163513073</v>
      </c>
    </row>
    <row r="108" spans="1:4" ht="54" thickTop="1" thickBot="1">
      <c r="A108" s="143" t="s">
        <v>1537</v>
      </c>
      <c r="B108" s="144" t="s">
        <v>1607</v>
      </c>
      <c r="C108" s="139" t="s">
        <v>998</v>
      </c>
      <c r="D108" s="185">
        <f>VLOOKUP('413.2'!A88,'413.2'!A88:N214,14,FALSE)</f>
        <v>3255.0281163513073</v>
      </c>
    </row>
    <row r="109" spans="1:4" ht="54" thickTop="1" thickBot="1">
      <c r="A109" s="143" t="s">
        <v>1539</v>
      </c>
      <c r="B109" s="144" t="s">
        <v>1608</v>
      </c>
      <c r="C109" s="139" t="s">
        <v>998</v>
      </c>
      <c r="D109" s="185">
        <f>VLOOKUP('413.3'!A88,'413.3'!A88:N215,14,FALSE)</f>
        <v>3255.0281163513073</v>
      </c>
    </row>
    <row r="110" spans="1:4" ht="54" thickTop="1" thickBot="1">
      <c r="A110" s="143" t="s">
        <v>1038</v>
      </c>
      <c r="B110" s="144" t="s">
        <v>1205</v>
      </c>
      <c r="C110" s="139" t="s">
        <v>998</v>
      </c>
      <c r="D110" s="185">
        <f>VLOOKUP('414.1'!A88,'414.1'!A88:N216,14,FALSE)</f>
        <v>4001.852749107235</v>
      </c>
    </row>
    <row r="111" spans="1:4" ht="54" thickTop="1" thickBot="1">
      <c r="A111" s="143" t="s">
        <v>1039</v>
      </c>
      <c r="B111" s="144" t="s">
        <v>1959</v>
      </c>
      <c r="C111" s="139" t="s">
        <v>998</v>
      </c>
      <c r="D111" s="185">
        <f>VLOOKUP('414.2'!A88,'414.2'!A88:N217,14,FALSE)</f>
        <v>4001.852749107235</v>
      </c>
    </row>
    <row r="112" spans="1:4" ht="54" thickTop="1" thickBot="1">
      <c r="A112" s="143" t="s">
        <v>1040</v>
      </c>
      <c r="B112" s="144" t="s">
        <v>1960</v>
      </c>
      <c r="C112" s="139" t="s">
        <v>998</v>
      </c>
      <c r="D112" s="185">
        <f>VLOOKUP('414.3'!A88,'414.3'!A88:N218,14,FALSE)</f>
        <v>4001.852749107235</v>
      </c>
    </row>
    <row r="113" spans="1:4" ht="54" thickTop="1" thickBot="1">
      <c r="A113" s="143" t="s">
        <v>1041</v>
      </c>
      <c r="B113" s="144" t="s">
        <v>1206</v>
      </c>
      <c r="C113" s="139" t="s">
        <v>998</v>
      </c>
      <c r="D113" s="185">
        <f>VLOOKUP('414.4'!A88,'414.4'!A88:N219,14,FALSE)</f>
        <v>4001.852749107235</v>
      </c>
    </row>
    <row r="114" spans="1:4" ht="54" thickTop="1" thickBot="1">
      <c r="A114" s="143" t="s">
        <v>1042</v>
      </c>
      <c r="B114" s="144" t="s">
        <v>1207</v>
      </c>
      <c r="C114" s="139" t="s">
        <v>998</v>
      </c>
      <c r="D114" s="185">
        <f>VLOOKUP('414.5'!A88,'414.5'!A88:N220,14,FALSE)</f>
        <v>4001.852749107235</v>
      </c>
    </row>
    <row r="115" spans="1:4" ht="54" thickTop="1" thickBot="1">
      <c r="A115" s="143" t="s">
        <v>1546</v>
      </c>
      <c r="B115" s="144" t="s">
        <v>2056</v>
      </c>
      <c r="C115" s="139" t="s">
        <v>998</v>
      </c>
      <c r="D115" s="185">
        <f>VLOOKUP('414.6'!A88,'414.6'!A88:N221,14,FALSE)</f>
        <v>4001.852749107235</v>
      </c>
    </row>
    <row r="116" spans="1:4" ht="54" thickTop="1" thickBot="1">
      <c r="A116" s="143" t="s">
        <v>1043</v>
      </c>
      <c r="B116" s="144" t="s">
        <v>1961</v>
      </c>
      <c r="C116" s="139" t="s">
        <v>1464</v>
      </c>
      <c r="D116" s="185">
        <f>VLOOKUP('415.1'!A88,'415.1'!A88:N222,14,FALSE)</f>
        <v>3325.4832703848851</v>
      </c>
    </row>
    <row r="117" spans="1:4" ht="54" thickTop="1" thickBot="1">
      <c r="A117" s="143" t="s">
        <v>1044</v>
      </c>
      <c r="B117" s="144" t="s">
        <v>2058</v>
      </c>
      <c r="C117" s="139" t="s">
        <v>233</v>
      </c>
      <c r="D117" s="185">
        <f>VLOOKUP('420.1'!A87,'420.1'!A87:N223,14,FALSE)</f>
        <v>2995.8995952355685</v>
      </c>
    </row>
    <row r="118" spans="1:4" ht="54" thickTop="1" thickBot="1">
      <c r="A118" s="143" t="s">
        <v>1045</v>
      </c>
      <c r="B118" s="144" t="s">
        <v>2057</v>
      </c>
      <c r="C118" s="148" t="s">
        <v>233</v>
      </c>
      <c r="D118" s="185">
        <f>VLOOKUP('420.2 '!A88,'420.2 '!A59:N107,14,FALSE)</f>
        <v>2995.8995952355685</v>
      </c>
    </row>
    <row r="119" spans="1:4" ht="54" thickTop="1" thickBot="1">
      <c r="A119" s="143" t="s">
        <v>1551</v>
      </c>
      <c r="B119" s="144" t="s">
        <v>1552</v>
      </c>
      <c r="C119" s="139" t="s">
        <v>233</v>
      </c>
      <c r="D119" s="185">
        <f>VLOOKUP('420.3'!A88,'420.3'!A88:N225,14,FALSE)</f>
        <v>4069.6361427072989</v>
      </c>
    </row>
    <row r="120" spans="1:4" ht="54" thickTop="1" thickBot="1">
      <c r="A120" s="143" t="s">
        <v>1046</v>
      </c>
      <c r="B120" s="144" t="s">
        <v>1208</v>
      </c>
      <c r="C120" s="139" t="s">
        <v>233</v>
      </c>
      <c r="D120" s="185">
        <f>VLOOKUP('421.1'!A88,'421.1'!A88:N226,14,FALSE)</f>
        <v>1624.1377462018045</v>
      </c>
    </row>
    <row r="121" spans="1:4" ht="54" thickTop="1" thickBot="1">
      <c r="A121" s="143" t="s">
        <v>1047</v>
      </c>
      <c r="B121" s="144" t="s">
        <v>1209</v>
      </c>
      <c r="C121" s="139" t="s">
        <v>233</v>
      </c>
      <c r="D121" s="185">
        <f>VLOOKUP('421.2'!A88,'421.2'!A88:N227,14,FALSE)</f>
        <v>1624.1377462018045</v>
      </c>
    </row>
    <row r="122" spans="1:4" ht="54" thickTop="1" thickBot="1">
      <c r="A122" s="143" t="s">
        <v>1048</v>
      </c>
      <c r="B122" s="144" t="s">
        <v>1962</v>
      </c>
      <c r="C122" s="139" t="s">
        <v>233</v>
      </c>
      <c r="D122" s="185">
        <f>VLOOKUP('421.3'!A88,'421.3'!A88:N228,14,FALSE)</f>
        <v>1624.1377462018045</v>
      </c>
    </row>
    <row r="123" spans="1:4" ht="54" thickTop="1" thickBot="1">
      <c r="A123" s="143" t="s">
        <v>1049</v>
      </c>
      <c r="B123" s="144" t="s">
        <v>1963</v>
      </c>
      <c r="C123" s="139" t="s">
        <v>233</v>
      </c>
      <c r="D123" s="185">
        <f>VLOOKUP('421.4'!A88,'421.4'!A88:N229,14,FALSE)</f>
        <v>1624.1377462018045</v>
      </c>
    </row>
    <row r="124" spans="1:4" ht="54" thickTop="1" thickBot="1">
      <c r="A124" s="143" t="s">
        <v>1556</v>
      </c>
      <c r="B124" s="146" t="s">
        <v>1557</v>
      </c>
      <c r="C124" s="139" t="s">
        <v>233</v>
      </c>
      <c r="D124" s="185">
        <f>VLOOKUP('430.1.1'!A87,'430.1.1'!A87:N230,14,FALSE)</f>
        <v>7636.7725505483495</v>
      </c>
    </row>
    <row r="125" spans="1:4" ht="54" thickTop="1" thickBot="1">
      <c r="A125" s="143" t="s">
        <v>1558</v>
      </c>
      <c r="B125" s="144" t="s">
        <v>1559</v>
      </c>
      <c r="C125" s="139" t="s">
        <v>233</v>
      </c>
      <c r="D125" s="185">
        <f>VLOOKUP('430.1.2'!A88,'430.1.2'!A88:N231,14,FALSE)</f>
        <v>6265.0675864658742</v>
      </c>
    </row>
    <row r="126" spans="1:4" ht="54" thickTop="1" thickBot="1">
      <c r="A126" s="143" t="s">
        <v>1560</v>
      </c>
      <c r="B126" s="144" t="s">
        <v>1609</v>
      </c>
      <c r="C126" s="139" t="s">
        <v>233</v>
      </c>
      <c r="D126" s="185">
        <f>VLOOKUP('430.2.1'!A88,'430.2.1'!A88:N232,14,FALSE)</f>
        <v>7636.7725505483495</v>
      </c>
    </row>
    <row r="127" spans="1:4" ht="54" thickTop="1" thickBot="1">
      <c r="A127" s="143" t="s">
        <v>1562</v>
      </c>
      <c r="B127" s="144" t="s">
        <v>1610</v>
      </c>
      <c r="C127" s="139" t="s">
        <v>233</v>
      </c>
      <c r="D127" s="185">
        <f>VLOOKUP('430.2.2'!A88,'430.2.2'!A88:N233,14,FALSE)</f>
        <v>6265.0675864658742</v>
      </c>
    </row>
    <row r="128" spans="1:4" ht="54" thickTop="1" thickBot="1">
      <c r="A128" s="143" t="s">
        <v>1563</v>
      </c>
      <c r="B128" s="144" t="s">
        <v>1611</v>
      </c>
      <c r="C128" s="139" t="s">
        <v>233</v>
      </c>
      <c r="D128" s="185">
        <f>VLOOKUP('431.1.1'!A88,'431.1.1'!A88:N234,14,FALSE)</f>
        <v>15991.860202524265</v>
      </c>
    </row>
    <row r="129" spans="1:4" ht="54" thickTop="1" thickBot="1">
      <c r="A129" s="143" t="s">
        <v>1565</v>
      </c>
      <c r="B129" s="144" t="s">
        <v>1612</v>
      </c>
      <c r="C129" s="139" t="s">
        <v>233</v>
      </c>
      <c r="D129" s="185">
        <f>VLOOKUP('431.1.2'!A88,'431.1.2'!A88:N235,14,FALSE)</f>
        <v>12674.77596774228</v>
      </c>
    </row>
    <row r="130" spans="1:4" ht="54" thickTop="1" thickBot="1">
      <c r="A130" s="143" t="s">
        <v>1568</v>
      </c>
      <c r="B130" s="144" t="s">
        <v>1613</v>
      </c>
      <c r="C130" s="139" t="s">
        <v>233</v>
      </c>
      <c r="D130" s="185">
        <f>VLOOKUP('431.2.1'!A88,'431.2.1'!A88:N236,14,FALSE)</f>
        <v>15991.860202524265</v>
      </c>
    </row>
    <row r="131" spans="1:4" ht="54" thickTop="1" thickBot="1">
      <c r="A131" s="143" t="s">
        <v>1569</v>
      </c>
      <c r="B131" s="144" t="s">
        <v>1614</v>
      </c>
      <c r="C131" s="139" t="s">
        <v>233</v>
      </c>
      <c r="D131" s="185">
        <f>VLOOKUP('431.2.2'!A88,'431.2.2'!A88:N237,14,FALSE)</f>
        <v>12674.77596774228</v>
      </c>
    </row>
    <row r="132" spans="1:4" ht="54" thickTop="1" thickBot="1">
      <c r="A132" s="143" t="s">
        <v>1050</v>
      </c>
      <c r="B132" s="144" t="s">
        <v>1210</v>
      </c>
      <c r="C132" s="139" t="s">
        <v>233</v>
      </c>
      <c r="D132" s="185">
        <f>VLOOKUP('432.1'!A88,'432.1'!A88:N238,14,FALSE)</f>
        <v>4756.8832799055253</v>
      </c>
    </row>
    <row r="133" spans="1:4" ht="54" thickTop="1" thickBot="1">
      <c r="A133" s="143" t="s">
        <v>1051</v>
      </c>
      <c r="B133" s="144" t="s">
        <v>1964</v>
      </c>
      <c r="C133" s="139" t="s">
        <v>233</v>
      </c>
      <c r="D133" s="185">
        <f>VLOOKUP('432.2'!A88,'432.2'!A88:N239,14,FALSE)</f>
        <v>4756.8832799055253</v>
      </c>
    </row>
    <row r="134" spans="1:4" ht="54" thickTop="1" thickBot="1">
      <c r="A134" s="143" t="s">
        <v>1052</v>
      </c>
      <c r="B134" s="144" t="s">
        <v>1965</v>
      </c>
      <c r="C134" s="139" t="s">
        <v>233</v>
      </c>
      <c r="D134" s="185">
        <f>VLOOKUP('433.1'!A88,'433.1'!A88:N240,14,FALSE)</f>
        <v>5410.4437160262605</v>
      </c>
    </row>
    <row r="135" spans="1:4" ht="54" thickTop="1" thickBot="1">
      <c r="A135" s="143" t="s">
        <v>1053</v>
      </c>
      <c r="B135" s="144" t="s">
        <v>1966</v>
      </c>
      <c r="C135" s="139" t="s">
        <v>233</v>
      </c>
      <c r="D135" s="185">
        <f>VLOOKUP('433.2'!A88,'433.2'!A88:N241,14,FALSE)</f>
        <v>5007.0494692633392</v>
      </c>
    </row>
    <row r="136" spans="1:4" ht="54" thickTop="1" thickBot="1">
      <c r="A136" s="143" t="s">
        <v>1054</v>
      </c>
      <c r="B136" s="144" t="s">
        <v>1967</v>
      </c>
      <c r="C136" s="139" t="s">
        <v>233</v>
      </c>
      <c r="D136" s="185">
        <f>VLOOKUP('433.3'!A88,'433.3'!A88:N242,14,FALSE)</f>
        <v>5753.4126207603476</v>
      </c>
    </row>
    <row r="137" spans="1:4" ht="54" thickTop="1" thickBot="1">
      <c r="A137" s="143" t="s">
        <v>1055</v>
      </c>
      <c r="B137" s="144" t="s">
        <v>1211</v>
      </c>
      <c r="C137" s="139" t="s">
        <v>233</v>
      </c>
      <c r="D137" s="185">
        <f>VLOOKUP('433.4'!A88,'433.4'!A88:N243,14,FALSE)</f>
        <v>3719.7167921353621</v>
      </c>
    </row>
    <row r="138" spans="1:4" ht="54" thickTop="1" thickBot="1">
      <c r="A138" s="143" t="s">
        <v>1056</v>
      </c>
      <c r="B138" s="144" t="s">
        <v>1968</v>
      </c>
      <c r="C138" s="139" t="s">
        <v>233</v>
      </c>
      <c r="D138" s="185">
        <f>VLOOKUP('433.5'!A88,'433.5'!A88:N244,14,FALSE)</f>
        <v>5410.4437160262605</v>
      </c>
    </row>
    <row r="139" spans="1:4" ht="54" thickTop="1" thickBot="1">
      <c r="A139" s="143" t="s">
        <v>1057</v>
      </c>
      <c r="B139" s="144" t="s">
        <v>1969</v>
      </c>
      <c r="C139" s="139" t="s">
        <v>233</v>
      </c>
      <c r="D139" s="185">
        <f>VLOOKUP('433.6'!A88,'433.6'!A88:N245,14,FALSE)</f>
        <v>5007.0494692633392</v>
      </c>
    </row>
    <row r="140" spans="1:4" ht="54" thickTop="1" thickBot="1">
      <c r="A140" s="143" t="s">
        <v>1058</v>
      </c>
      <c r="B140" s="144" t="s">
        <v>1970</v>
      </c>
      <c r="C140" s="139" t="s">
        <v>233</v>
      </c>
      <c r="D140" s="185">
        <f>VLOOKUP('433.7'!A88,'433.7'!A88:N246,14,FALSE)</f>
        <v>5753.4126207603476</v>
      </c>
    </row>
    <row r="141" spans="1:4" ht="54" thickTop="1" thickBot="1">
      <c r="A141" s="143" t="s">
        <v>1059</v>
      </c>
      <c r="B141" s="144" t="s">
        <v>1212</v>
      </c>
      <c r="C141" s="139" t="s">
        <v>233</v>
      </c>
      <c r="D141" s="185">
        <f>VLOOKUP('433.8'!A88,'433.8'!A88:N247,14,FALSE)</f>
        <v>3719.7167921353621</v>
      </c>
    </row>
    <row r="142" spans="1:4" ht="54" thickTop="1" thickBot="1">
      <c r="A142" s="143" t="s">
        <v>1060</v>
      </c>
      <c r="B142" s="144" t="s">
        <v>1971</v>
      </c>
      <c r="C142" s="139" t="s">
        <v>387</v>
      </c>
      <c r="D142" s="185">
        <f>VLOOKUP('440.1'!A89,'440.1'!A89:N248,14,FALSE)</f>
        <v>249382.40334135899</v>
      </c>
    </row>
    <row r="143" spans="1:4" ht="54" thickTop="1" thickBot="1">
      <c r="A143" s="143" t="s">
        <v>1061</v>
      </c>
      <c r="B143" s="144" t="s">
        <v>1972</v>
      </c>
      <c r="C143" s="139" t="s">
        <v>387</v>
      </c>
      <c r="D143" s="185">
        <f>VLOOKUP('440.2'!A93,'440.2'!A93:N250,14,FALSE)</f>
        <v>249382.40334135899</v>
      </c>
    </row>
    <row r="144" spans="1:4" ht="54" thickTop="1" thickBot="1">
      <c r="A144" s="143" t="s">
        <v>1062</v>
      </c>
      <c r="B144" s="144" t="s">
        <v>1973</v>
      </c>
      <c r="C144" s="139" t="s">
        <v>387</v>
      </c>
      <c r="D144" s="185">
        <f>VLOOKUP('440.3'!A93,'440.3'!A93:N252,14,FALSE)</f>
        <v>249382.40334135899</v>
      </c>
    </row>
    <row r="145" spans="1:4" ht="54" thickTop="1" thickBot="1">
      <c r="A145" s="143" t="s">
        <v>1063</v>
      </c>
      <c r="B145" s="144" t="s">
        <v>1213</v>
      </c>
      <c r="C145" s="139" t="s">
        <v>387</v>
      </c>
      <c r="D145" s="185">
        <f>VLOOKUP('440.4'!A93,'440.4'!A93:N254,14,FALSE)</f>
        <v>270753.21040656941</v>
      </c>
    </row>
    <row r="146" spans="1:4" ht="54" thickTop="1" thickBot="1">
      <c r="A146" s="143" t="s">
        <v>1064</v>
      </c>
      <c r="B146" s="144" t="s">
        <v>1974</v>
      </c>
      <c r="C146" s="139" t="s">
        <v>387</v>
      </c>
      <c r="D146" s="185">
        <f>VLOOKUP('441.1'!A93,'441.1'!A93:N256,14,FALSE)</f>
        <v>249382.40334135899</v>
      </c>
    </row>
    <row r="147" spans="1:4" ht="54" thickTop="1" thickBot="1">
      <c r="A147" s="143" t="s">
        <v>1065</v>
      </c>
      <c r="B147" s="144" t="s">
        <v>1975</v>
      </c>
      <c r="C147" s="139" t="s">
        <v>387</v>
      </c>
      <c r="D147" s="185">
        <f>VLOOKUP('441.2'!A92,'441.2'!A92:N258,14,FALSE)</f>
        <v>249382.40334135899</v>
      </c>
    </row>
    <row r="148" spans="1:4" ht="54" thickTop="1" thickBot="1">
      <c r="A148" s="143" t="s">
        <v>1066</v>
      </c>
      <c r="B148" s="144" t="s">
        <v>1976</v>
      </c>
      <c r="C148" s="139" t="s">
        <v>387</v>
      </c>
      <c r="D148" s="185">
        <f>VLOOKUP('441.3'!A93,'441.3'!A93:N260,14,FALSE)</f>
        <v>249382.40334135899</v>
      </c>
    </row>
    <row r="149" spans="1:4" ht="54" thickTop="1" thickBot="1">
      <c r="A149" s="143" t="s">
        <v>1067</v>
      </c>
      <c r="B149" s="144" t="s">
        <v>1977</v>
      </c>
      <c r="C149" s="139" t="s">
        <v>387</v>
      </c>
      <c r="D149" s="185">
        <f>VLOOKUP('441.4'!A92,'441.4'!A92:N262,14,FALSE)</f>
        <v>271471.91868969041</v>
      </c>
    </row>
    <row r="150" spans="1:4" ht="54" thickTop="1" thickBot="1">
      <c r="A150" s="143" t="s">
        <v>1068</v>
      </c>
      <c r="B150" s="144" t="s">
        <v>1957</v>
      </c>
      <c r="C150" s="139" t="s">
        <v>387</v>
      </c>
      <c r="D150" s="185">
        <f>VLOOKUP('450.1'!A95,'450.1'!A95:N264,14,FALSE)</f>
        <v>282402.02048973745</v>
      </c>
    </row>
    <row r="151" spans="1:4" ht="54" thickTop="1" thickBot="1">
      <c r="A151" s="143" t="s">
        <v>1069</v>
      </c>
      <c r="B151" s="144" t="s">
        <v>1978</v>
      </c>
      <c r="C151" s="139" t="s">
        <v>387</v>
      </c>
      <c r="D151" s="185">
        <f>VLOOKUP('450.2'!A93,'450.2'!A93:N266,14,FALSE)</f>
        <v>282402.02048973745</v>
      </c>
    </row>
    <row r="152" spans="1:4" ht="54" thickTop="1" thickBot="1">
      <c r="A152" s="143" t="s">
        <v>1070</v>
      </c>
      <c r="B152" s="144" t="s">
        <v>1979</v>
      </c>
      <c r="C152" s="139" t="s">
        <v>387</v>
      </c>
      <c r="D152" s="185">
        <f>VLOOKUP('450.3'!A93,'450.3'!A93:N268,14,FALSE)</f>
        <v>282402.02048973745</v>
      </c>
    </row>
    <row r="153" spans="1:4" ht="54" thickTop="1" thickBot="1">
      <c r="A153" s="143" t="s">
        <v>1071</v>
      </c>
      <c r="B153" s="144" t="s">
        <v>1980</v>
      </c>
      <c r="C153" s="139" t="s">
        <v>387</v>
      </c>
      <c r="D153" s="185">
        <f>VLOOKUP('450.4'!A92,'450.4'!A92:N270,14,FALSE)</f>
        <v>282402.02048973745</v>
      </c>
    </row>
    <row r="154" spans="1:4" ht="63.75" customHeight="1" thickTop="1" thickBot="1">
      <c r="A154" s="143" t="s">
        <v>1072</v>
      </c>
      <c r="B154" s="144" t="s">
        <v>1981</v>
      </c>
      <c r="C154" s="139" t="s">
        <v>387</v>
      </c>
      <c r="D154" s="185">
        <f>VLOOKUP('450.5'!A92,'450.5'!A92:N272,14,FALSE)</f>
        <v>282402.02048973745</v>
      </c>
    </row>
    <row r="155" spans="1:4" ht="54" thickTop="1" thickBot="1">
      <c r="A155" s="143" t="s">
        <v>1073</v>
      </c>
      <c r="B155" s="144" t="s">
        <v>1982</v>
      </c>
      <c r="C155" s="139" t="s">
        <v>387</v>
      </c>
      <c r="D155" s="185">
        <f>VLOOKUP('450.6'!A93,'450.6'!A93:N274,14,FALSE)</f>
        <v>282402.02048973745</v>
      </c>
    </row>
    <row r="156" spans="1:4" ht="54" thickTop="1" thickBot="1">
      <c r="A156" s="143" t="s">
        <v>1074</v>
      </c>
      <c r="B156" s="144" t="s">
        <v>1983</v>
      </c>
      <c r="C156" s="139" t="s">
        <v>387</v>
      </c>
      <c r="D156" s="185">
        <f>VLOOKUP('450.7'!A93,'450.7'!A93:N275,14,FALSE)</f>
        <v>282402.02048973745</v>
      </c>
    </row>
    <row r="157" spans="1:4" ht="54" thickTop="1" thickBot="1">
      <c r="A157" s="143" t="s">
        <v>1075</v>
      </c>
      <c r="B157" s="144" t="s">
        <v>1984</v>
      </c>
      <c r="C157" s="139" t="s">
        <v>387</v>
      </c>
      <c r="D157" s="185">
        <f>VLOOKUP('450.8'!A93,'450.8'!A93:N276,14,FALSE)</f>
        <v>282402.02048973745</v>
      </c>
    </row>
    <row r="158" spans="1:4" ht="54" thickTop="1" thickBot="1">
      <c r="A158" s="143" t="s">
        <v>1584</v>
      </c>
      <c r="B158" s="144" t="s">
        <v>1615</v>
      </c>
      <c r="C158" s="139" t="s">
        <v>387</v>
      </c>
      <c r="D158" s="185">
        <f>VLOOKUP('450.10'!A92,'450.10'!A92:N277,14,FALSE)</f>
        <v>321377.66151476209</v>
      </c>
    </row>
    <row r="159" spans="1:4" ht="54" thickTop="1" thickBot="1">
      <c r="A159" s="143" t="s">
        <v>1586</v>
      </c>
      <c r="B159" s="144" t="s">
        <v>1616</v>
      </c>
      <c r="C159" s="139" t="s">
        <v>387</v>
      </c>
      <c r="D159" s="185">
        <f>VLOOKUP('450.11'!A92,'450.11'!A92:N278,14,FALSE)</f>
        <v>321377.66151476209</v>
      </c>
    </row>
    <row r="160" spans="1:4" ht="54" thickTop="1" thickBot="1">
      <c r="A160" s="143" t="s">
        <v>1588</v>
      </c>
      <c r="B160" s="144" t="s">
        <v>1617</v>
      </c>
      <c r="C160" s="139" t="s">
        <v>387</v>
      </c>
      <c r="D160" s="185">
        <f>VLOOKUP('450.12'!A92,'450.11'!A92:N279,14,FALSE)</f>
        <v>321377.66151476209</v>
      </c>
    </row>
    <row r="161" spans="1:4" ht="54" thickTop="1" thickBot="1">
      <c r="A161" s="143" t="s">
        <v>1076</v>
      </c>
      <c r="B161" s="144" t="s">
        <v>1985</v>
      </c>
      <c r="C161" s="139" t="s">
        <v>387</v>
      </c>
      <c r="D161" s="185">
        <f>VLOOKUP('451.1'!A92,'451.1'!A92:N280,14,FALSE)</f>
        <v>282402.02048973745</v>
      </c>
    </row>
    <row r="162" spans="1:4" ht="54" thickTop="1" thickBot="1">
      <c r="A162" s="143" t="s">
        <v>1077</v>
      </c>
      <c r="B162" s="144" t="s">
        <v>1986</v>
      </c>
      <c r="C162" s="139" t="s">
        <v>387</v>
      </c>
      <c r="D162" s="185">
        <f>VLOOKUP('451.2'!A93,'451.2'!A93:N281,14,FALSE)</f>
        <v>282402.02048973745</v>
      </c>
    </row>
    <row r="163" spans="1:4" ht="54" thickTop="1" thickBot="1">
      <c r="A163" s="143" t="s">
        <v>1078</v>
      </c>
      <c r="B163" s="144" t="s">
        <v>1987</v>
      </c>
      <c r="C163" s="139" t="s">
        <v>387</v>
      </c>
      <c r="D163" s="185">
        <f>VLOOKUP('451.3'!A92,'451.3'!A92:N282,14,FALSE)</f>
        <v>282402.02048973745</v>
      </c>
    </row>
    <row r="164" spans="1:4" ht="54" thickTop="1" thickBot="1">
      <c r="A164" s="143" t="s">
        <v>1079</v>
      </c>
      <c r="B164" s="144" t="s">
        <v>1988</v>
      </c>
      <c r="C164" s="139" t="s">
        <v>387</v>
      </c>
      <c r="D164" s="185">
        <f>VLOOKUP('451.4'!A92,'451.4'!A92:N283,14,FALSE)</f>
        <v>321377.66151476209</v>
      </c>
    </row>
    <row r="165" spans="1:4" ht="54" thickTop="1" thickBot="1">
      <c r="A165" s="143" t="s">
        <v>1080</v>
      </c>
      <c r="B165" s="144" t="s">
        <v>1989</v>
      </c>
      <c r="C165" s="139" t="s">
        <v>387</v>
      </c>
      <c r="D165" s="185">
        <f>VLOOKUP('452.1'!A93,'452.1'!A93:N284,14,FALSE)</f>
        <v>282402.02048973745</v>
      </c>
    </row>
    <row r="166" spans="1:4" ht="54" thickTop="1" thickBot="1">
      <c r="A166" s="143" t="s">
        <v>1081</v>
      </c>
      <c r="B166" s="144" t="s">
        <v>1990</v>
      </c>
      <c r="C166" s="139" t="s">
        <v>387</v>
      </c>
      <c r="D166" s="185">
        <f>VLOOKUP('452.2'!A93,'452.2'!A93:N285,14,FALSE)</f>
        <v>282402.02048973745</v>
      </c>
    </row>
    <row r="167" spans="1:4" ht="54" thickTop="1" thickBot="1">
      <c r="A167" s="143" t="s">
        <v>1082</v>
      </c>
      <c r="B167" s="144" t="s">
        <v>1991</v>
      </c>
      <c r="C167" s="139" t="s">
        <v>387</v>
      </c>
      <c r="D167" s="185">
        <f>VLOOKUP('452.3'!A92,'452.3'!A92:N286,14,FALSE)</f>
        <v>282402.02048973745</v>
      </c>
    </row>
    <row r="168" spans="1:4" ht="54" thickTop="1" thickBot="1">
      <c r="A168" s="143" t="s">
        <v>1083</v>
      </c>
      <c r="B168" s="144" t="s">
        <v>1992</v>
      </c>
      <c r="C168" s="139" t="s">
        <v>387</v>
      </c>
      <c r="D168" s="185">
        <f>VLOOKUP('452.4'!A93,'452.4'!A93:N287,14,FALSE)</f>
        <v>282402.02048973745</v>
      </c>
    </row>
    <row r="169" spans="1:4" ht="54" thickTop="1" thickBot="1">
      <c r="A169" s="143" t="s">
        <v>1084</v>
      </c>
      <c r="B169" s="144" t="s">
        <v>1214</v>
      </c>
      <c r="C169" s="139" t="s">
        <v>387</v>
      </c>
      <c r="D169" s="185">
        <f>VLOOKUP('453.1'!A92,'453.1'!A92:N288,14,FALSE)</f>
        <v>283309.41803815361</v>
      </c>
    </row>
    <row r="170" spans="1:4" ht="54" thickTop="1" thickBot="1">
      <c r="A170" s="143" t="s">
        <v>1085</v>
      </c>
      <c r="B170" s="144" t="s">
        <v>1993</v>
      </c>
      <c r="C170" s="139" t="s">
        <v>233</v>
      </c>
      <c r="D170" s="185">
        <f>VLOOKUP('460.1'!A87,'460.1'!A87:N289,14,FALSE)</f>
        <v>5686.7290396164572</v>
      </c>
    </row>
    <row r="171" spans="1:4" ht="54" thickTop="1" thickBot="1">
      <c r="A171" s="203" t="s">
        <v>2017</v>
      </c>
      <c r="B171" s="144" t="s">
        <v>2073</v>
      </c>
      <c r="C171" s="139" t="s">
        <v>233</v>
      </c>
      <c r="D171" s="185">
        <f>VLOOKUP('460.2'!A87,'460.2'!A87:N290,14,FALSE)</f>
        <v>2843.3645198082286</v>
      </c>
    </row>
    <row r="172" spans="1:4" ht="51.75" customHeight="1" thickTop="1" thickBot="1">
      <c r="A172" s="143" t="s">
        <v>1086</v>
      </c>
      <c r="B172" s="144" t="s">
        <v>1215</v>
      </c>
      <c r="C172" s="139" t="s">
        <v>387</v>
      </c>
      <c r="D172" s="185">
        <f>VLOOKUP('461.1'!A87,'461.1'!A87:N291,14,FALSE)</f>
        <v>96914.779115491809</v>
      </c>
    </row>
    <row r="173" spans="1:4" ht="54" thickTop="1" thickBot="1">
      <c r="A173" s="143" t="s">
        <v>1087</v>
      </c>
      <c r="B173" s="144" t="s">
        <v>1216</v>
      </c>
      <c r="C173" s="139" t="s">
        <v>387</v>
      </c>
      <c r="D173" s="185">
        <f>VLOOKUP('461.2'!A89,'461.2'!A89:N294,14,FALSE)</f>
        <v>117755.76930170319</v>
      </c>
    </row>
    <row r="174" spans="1:4" ht="54" thickTop="1" thickBot="1">
      <c r="A174" s="143" t="s">
        <v>1598</v>
      </c>
      <c r="B174" s="144" t="s">
        <v>2078</v>
      </c>
      <c r="C174" s="139" t="s">
        <v>387</v>
      </c>
      <c r="D174" s="185">
        <f>VLOOKUP('462.1.1'!A88,'462.1.1'!A88:N293,14,FALSE)</f>
        <v>147895.58766619806</v>
      </c>
    </row>
    <row r="175" spans="1:4" ht="54" thickTop="1" thickBot="1">
      <c r="A175" s="143" t="s">
        <v>1599</v>
      </c>
      <c r="B175" s="144" t="s">
        <v>2079</v>
      </c>
      <c r="C175" s="139" t="s">
        <v>387</v>
      </c>
      <c r="D175" s="185">
        <f>VLOOKUP('462.1.2'!A88,'462.1.2'!A88:N294,14,FALSE)</f>
        <v>147895.58766619806</v>
      </c>
    </row>
    <row r="176" spans="1:4" ht="54" thickTop="1" thickBot="1">
      <c r="A176" s="143" t="s">
        <v>1600</v>
      </c>
      <c r="B176" s="144" t="s">
        <v>2082</v>
      </c>
      <c r="C176" s="139" t="s">
        <v>387</v>
      </c>
      <c r="D176" s="185">
        <f>VLOOKUP('462.2.1'!A88,'462.2.1'!A88:N295,14,FALSE)</f>
        <v>162275.33489202295</v>
      </c>
    </row>
    <row r="177" spans="1:4" ht="54" thickTop="1" thickBot="1">
      <c r="A177" s="143" t="s">
        <v>1601</v>
      </c>
      <c r="B177" s="144" t="s">
        <v>2083</v>
      </c>
      <c r="C177" s="139" t="s">
        <v>387</v>
      </c>
      <c r="D177" s="185">
        <f>VLOOKUP('462.2.2'!A88,'462.2.2'!A88:N296,14,FALSE)</f>
        <v>162275.33489202295</v>
      </c>
    </row>
    <row r="178" spans="1:4" ht="54" thickTop="1" thickBot="1">
      <c r="A178" s="143" t="s">
        <v>1088</v>
      </c>
      <c r="B178" s="144" t="s">
        <v>1618</v>
      </c>
      <c r="C178" s="139" t="s">
        <v>233</v>
      </c>
      <c r="D178" s="185">
        <f>VLOOKUP('464.1'!A88,'464.1'!A88:N297,14,FALSE)</f>
        <v>8073.8719939136281</v>
      </c>
    </row>
    <row r="179" spans="1:4" ht="54" thickTop="1" thickBot="1">
      <c r="A179" s="143" t="s">
        <v>1089</v>
      </c>
      <c r="B179" s="144" t="s">
        <v>1619</v>
      </c>
      <c r="C179" s="139" t="s">
        <v>387</v>
      </c>
      <c r="D179" s="185">
        <f>VLOOKUP('465.1'!A92,'465.1'!A92:N298,14,FALSE)</f>
        <v>93376.400200107659</v>
      </c>
    </row>
    <row r="180" spans="1:4" ht="54" thickTop="1" thickBot="1">
      <c r="A180" s="143" t="s">
        <v>1602</v>
      </c>
      <c r="B180" s="144" t="s">
        <v>1620</v>
      </c>
      <c r="C180" s="139" t="s">
        <v>387</v>
      </c>
      <c r="D180" s="185">
        <f>VLOOKUP('465.2'!A92,'465.2'!A92:N299,14,FALSE)</f>
        <v>28528.562430855007</v>
      </c>
    </row>
    <row r="181" spans="1:4" ht="54" thickTop="1" thickBot="1">
      <c r="A181" s="143" t="s">
        <v>1090</v>
      </c>
      <c r="B181" s="144" t="s">
        <v>1621</v>
      </c>
      <c r="C181" s="139" t="s">
        <v>144</v>
      </c>
      <c r="D181" s="185">
        <f>VLOOKUP('466.1'!A92,'466.1'!A92:N300,14,FALSE)</f>
        <v>3733.9104717331256</v>
      </c>
    </row>
    <row r="182" spans="1:4" ht="54" thickTop="1" thickBot="1">
      <c r="A182" s="143" t="s">
        <v>1091</v>
      </c>
      <c r="B182" s="144" t="s">
        <v>1622</v>
      </c>
      <c r="C182" s="139" t="s">
        <v>144</v>
      </c>
      <c r="D182" s="185">
        <f>VLOOKUP('466.2'!A96,'466.2'!A96:N301,14,FALSE)</f>
        <v>4357.2586893694051</v>
      </c>
    </row>
    <row r="183" spans="1:4" ht="54" thickTop="1" thickBot="1">
      <c r="A183" s="145" t="s">
        <v>1092</v>
      </c>
      <c r="B183" s="146" t="s">
        <v>1735</v>
      </c>
      <c r="C183" s="139" t="s">
        <v>387</v>
      </c>
      <c r="D183" s="185">
        <f>VLOOKUP('500.1'!A95,'500.1'!A95:N302,14,FALSE)</f>
        <v>638049.82552517299</v>
      </c>
    </row>
    <row r="184" spans="1:4" ht="54" thickTop="1" thickBot="1">
      <c r="A184" s="143" t="s">
        <v>1624</v>
      </c>
      <c r="B184" s="144" t="s">
        <v>1736</v>
      </c>
      <c r="C184" s="139" t="s">
        <v>387</v>
      </c>
      <c r="D184" s="185">
        <f>VLOOKUP('500.2'!A95,'500.2'!A95:N303,14,FALSE)</f>
        <v>663774.41136591299</v>
      </c>
    </row>
    <row r="185" spans="1:4" ht="57.75" thickTop="1" thickBot="1">
      <c r="A185" s="143" t="s">
        <v>1093</v>
      </c>
      <c r="B185" s="144" t="s">
        <v>1875</v>
      </c>
      <c r="C185" s="139" t="s">
        <v>377</v>
      </c>
      <c r="D185" s="185">
        <f>VLOOKUP('501.1'!A88,'501.1'!A88:N304,14,FALSE)</f>
        <v>930.00803324323056</v>
      </c>
    </row>
    <row r="186" spans="1:4" ht="57.75" thickTop="1" thickBot="1">
      <c r="A186" s="143" t="s">
        <v>1626</v>
      </c>
      <c r="B186" s="144" t="s">
        <v>1876</v>
      </c>
      <c r="C186" s="139" t="s">
        <v>377</v>
      </c>
      <c r="D186" s="185">
        <f>VLOOKUP('501.10'!A88,'501.10'!A88:N305,14,FALSE)</f>
        <v>972.28112566337745</v>
      </c>
    </row>
    <row r="187" spans="1:4" ht="57.75" thickTop="1" thickBot="1">
      <c r="A187" s="143" t="s">
        <v>1627</v>
      </c>
      <c r="B187" s="144" t="s">
        <v>1877</v>
      </c>
      <c r="C187" s="139" t="s">
        <v>377</v>
      </c>
      <c r="D187" s="185">
        <f>VLOOKUP('501.20'!A88,'501.20'!A88:N306,14,FALSE)</f>
        <v>705.31030497329334</v>
      </c>
    </row>
    <row r="188" spans="1:4" ht="54" thickTop="1" thickBot="1">
      <c r="A188" s="143" t="s">
        <v>1628</v>
      </c>
      <c r="B188" s="144" t="s">
        <v>1737</v>
      </c>
      <c r="C188" s="139" t="s">
        <v>387</v>
      </c>
      <c r="D188" s="185">
        <f>VLOOKUP('505.1'!A84,'505.1'!A84:N307,14,FALSE)</f>
        <v>567013.12615285337</v>
      </c>
    </row>
    <row r="189" spans="1:4" ht="54" thickTop="1" thickBot="1">
      <c r="A189" s="143" t="s">
        <v>1094</v>
      </c>
      <c r="B189" s="144" t="s">
        <v>1738</v>
      </c>
      <c r="C189" s="139" t="s">
        <v>233</v>
      </c>
      <c r="D189" s="185">
        <f>VLOOKUP('510.1'!A84,'510.1'!A84:N308,14,FALSE)</f>
        <v>90786.440697494589</v>
      </c>
    </row>
    <row r="190" spans="1:4" ht="54" thickTop="1" thickBot="1">
      <c r="A190" s="143" t="s">
        <v>1632</v>
      </c>
      <c r="B190" s="144" t="s">
        <v>1217</v>
      </c>
      <c r="C190" s="139" t="s">
        <v>387</v>
      </c>
      <c r="D190" s="185">
        <f>VLOOKUP('600.1.1'!A85,'600.1.1'!A85:N311,14,FALSE)</f>
        <v>18962.027783710037</v>
      </c>
    </row>
    <row r="191" spans="1:4" ht="54" thickTop="1" thickBot="1">
      <c r="A191" s="143" t="s">
        <v>1633</v>
      </c>
      <c r="B191" s="144" t="s">
        <v>1739</v>
      </c>
      <c r="C191" s="139" t="s">
        <v>387</v>
      </c>
      <c r="D191" s="185">
        <f>VLOOKUP('600.2.1'!A88,'600.2.1'!A88:N310,14,FALSE)</f>
        <v>107854.44746011568</v>
      </c>
    </row>
    <row r="192" spans="1:4" ht="54" thickTop="1" thickBot="1">
      <c r="A192" s="143" t="s">
        <v>1634</v>
      </c>
      <c r="B192" s="144" t="s">
        <v>1740</v>
      </c>
      <c r="C192" s="139" t="s">
        <v>387</v>
      </c>
      <c r="D192" s="185">
        <f>VLOOKUP('600.2.2'!A90,'600.2.2'!A90:N312,14,FALSE)</f>
        <v>147310.63274496474</v>
      </c>
    </row>
    <row r="193" spans="1:4" ht="54" thickTop="1" thickBot="1">
      <c r="A193" s="143" t="s">
        <v>1635</v>
      </c>
      <c r="B193" s="144" t="s">
        <v>1741</v>
      </c>
      <c r="C193" s="139" t="s">
        <v>387</v>
      </c>
      <c r="D193" s="185">
        <f>VLOOKUP('600.2.3'!A89,'600.2.3'!A89:N312,14,FALSE)</f>
        <v>17352.949783031931</v>
      </c>
    </row>
    <row r="194" spans="1:4" ht="54" thickTop="1" thickBot="1">
      <c r="A194" s="143" t="s">
        <v>1636</v>
      </c>
      <c r="B194" s="144" t="s">
        <v>1742</v>
      </c>
      <c r="C194" s="139" t="s">
        <v>387</v>
      </c>
      <c r="D194" s="185">
        <f>VLOOKUP('600.2.4'!A88,'600.2.4'!A88:N312,14,FALSE)</f>
        <v>22304.009209151871</v>
      </c>
    </row>
    <row r="195" spans="1:4" ht="54" thickTop="1" thickBot="1">
      <c r="A195" s="143" t="s">
        <v>1095</v>
      </c>
      <c r="B195" s="144" t="s">
        <v>2094</v>
      </c>
      <c r="C195" s="139" t="s">
        <v>387</v>
      </c>
      <c r="D195" s="185">
        <f>VLOOKUP('610.1'!A89,'610.1'!A89:N314,14,FALSE)</f>
        <v>64266.396850370278</v>
      </c>
    </row>
    <row r="196" spans="1:4" ht="54" thickTop="1" thickBot="1">
      <c r="A196" s="143" t="s">
        <v>1096</v>
      </c>
      <c r="B196" s="144" t="s">
        <v>1743</v>
      </c>
      <c r="C196" s="139" t="s">
        <v>387</v>
      </c>
      <c r="D196" s="185">
        <f>VLOOKUP('610.2'!A89,'610.2'!A89:N315,14,FALSE)</f>
        <v>62104.832724620101</v>
      </c>
    </row>
    <row r="197" spans="1:4" ht="54" thickTop="1" thickBot="1">
      <c r="A197" s="143" t="s">
        <v>1638</v>
      </c>
      <c r="B197" s="144" t="s">
        <v>1744</v>
      </c>
      <c r="C197" s="139" t="s">
        <v>387</v>
      </c>
      <c r="D197" s="185">
        <f>VLOOKUP('610.3'!A89,'610.3'!A89:N316,14,FALSE)</f>
        <v>89948.70959869014</v>
      </c>
    </row>
    <row r="198" spans="1:4" ht="54" thickTop="1" thickBot="1">
      <c r="A198" s="143" t="s">
        <v>1640</v>
      </c>
      <c r="B198" s="144" t="s">
        <v>1745</v>
      </c>
      <c r="C198" s="139" t="s">
        <v>387</v>
      </c>
      <c r="D198" s="185">
        <f>VLOOKUP('610.4'!A89,'610.4'!A89:N317,14,FALSE)</f>
        <v>95792.260074235091</v>
      </c>
    </row>
    <row r="199" spans="1:4" ht="54" thickTop="1" thickBot="1">
      <c r="A199" s="143" t="s">
        <v>1642</v>
      </c>
      <c r="B199" s="144" t="s">
        <v>1218</v>
      </c>
      <c r="C199" s="139" t="s">
        <v>387</v>
      </c>
      <c r="D199" s="185">
        <f>VLOOKUP('610.5'!A89,'610.5'!A89:N318,14,FALSE)</f>
        <v>100190.71919798045</v>
      </c>
    </row>
    <row r="200" spans="1:4" ht="54" thickTop="1" thickBot="1">
      <c r="A200" s="143" t="s">
        <v>1644</v>
      </c>
      <c r="B200" s="144" t="s">
        <v>1746</v>
      </c>
      <c r="C200" s="139" t="s">
        <v>387</v>
      </c>
      <c r="D200" s="185">
        <f>VLOOKUP('610.6'!A89,'610.6'!A89:N319,14,FALSE)</f>
        <v>48832.688303758259</v>
      </c>
    </row>
    <row r="201" spans="1:4" ht="54" thickTop="1" thickBot="1">
      <c r="A201" s="143" t="s">
        <v>1646</v>
      </c>
      <c r="B201" s="144" t="s">
        <v>1747</v>
      </c>
      <c r="C201" s="139" t="s">
        <v>387</v>
      </c>
      <c r="D201" s="185">
        <f>VLOOKUP('610.7'!A89,'610.7'!A89:N320,14,FALSE)</f>
        <v>87458.322111640242</v>
      </c>
    </row>
    <row r="202" spans="1:4" ht="54" thickTop="1" thickBot="1">
      <c r="A202" s="143" t="s">
        <v>1097</v>
      </c>
      <c r="B202" s="144" t="s">
        <v>1748</v>
      </c>
      <c r="C202" s="139" t="s">
        <v>144</v>
      </c>
      <c r="D202" s="185">
        <f>VLOOKUP('620.1'!A88,'620.1'!A88:N321,14,FALSE)</f>
        <v>341081.31401977543</v>
      </c>
    </row>
    <row r="203" spans="1:4" ht="54" thickTop="1" thickBot="1">
      <c r="A203" s="143" t="s">
        <v>1098</v>
      </c>
      <c r="B203" s="144" t="s">
        <v>1878</v>
      </c>
      <c r="C203" s="139" t="s">
        <v>144</v>
      </c>
      <c r="D203" s="185">
        <f>VLOOKUP('620.2'!A88,'620.2'!A88:N322,14,FALSE)</f>
        <v>341081.31401977543</v>
      </c>
    </row>
    <row r="204" spans="1:4" ht="54" thickTop="1" thickBot="1">
      <c r="A204" s="143" t="s">
        <v>1099</v>
      </c>
      <c r="B204" s="144" t="s">
        <v>1749</v>
      </c>
      <c r="C204" s="139" t="s">
        <v>1845</v>
      </c>
      <c r="D204" s="185">
        <f>VLOOKUP('620.3'!A91,'620.3'!A91:N321,14,FALSE)</f>
        <v>85308043.327539906</v>
      </c>
    </row>
    <row r="205" spans="1:4" ht="54" thickTop="1" thickBot="1">
      <c r="A205" s="143" t="s">
        <v>1650</v>
      </c>
      <c r="B205" s="144" t="s">
        <v>1750</v>
      </c>
      <c r="C205" s="139" t="s">
        <v>144</v>
      </c>
      <c r="D205" s="185">
        <f>VLOOKUP('621.1.1'!A95,'621.1.1'!A95:N325,14,FALSE)</f>
        <v>2392981.3756659329</v>
      </c>
    </row>
    <row r="206" spans="1:4" ht="54" thickTop="1" thickBot="1">
      <c r="A206" s="143" t="s">
        <v>1652</v>
      </c>
      <c r="B206" s="144" t="s">
        <v>1751</v>
      </c>
      <c r="C206" s="139" t="s">
        <v>144</v>
      </c>
      <c r="D206" s="185">
        <f>VLOOKUP('621.1.2'!A99,'621.1.2'!A99:N326,14,FALSE)</f>
        <v>3572645.8900014674</v>
      </c>
    </row>
    <row r="207" spans="1:4" ht="54" thickTop="1" thickBot="1">
      <c r="A207" s="143" t="s">
        <v>1100</v>
      </c>
      <c r="B207" s="144" t="s">
        <v>1752</v>
      </c>
      <c r="C207" s="139" t="s">
        <v>387</v>
      </c>
      <c r="D207" s="185">
        <f>VLOOKUP('621.2'!A89,'621.2'!A89:N326,14,FALSE)</f>
        <v>2555907.547836334</v>
      </c>
    </row>
    <row r="208" spans="1:4" ht="54" thickTop="1" thickBot="1">
      <c r="A208" s="143" t="s">
        <v>1101</v>
      </c>
      <c r="B208" s="144" t="s">
        <v>1753</v>
      </c>
      <c r="C208" s="139" t="s">
        <v>144</v>
      </c>
      <c r="D208" s="185">
        <f>VLOOKUP('621.3'!A93,'621.3'!A93:N327,14,FALSE)</f>
        <v>80474963.787880629</v>
      </c>
    </row>
    <row r="209" spans="1:4" ht="54" thickTop="1" thickBot="1">
      <c r="A209" s="143" t="s">
        <v>1102</v>
      </c>
      <c r="B209" s="144" t="s">
        <v>1754</v>
      </c>
      <c r="C209" s="139" t="s">
        <v>387</v>
      </c>
      <c r="D209" s="185">
        <f>VLOOKUP('621.4'!A93,'621.4'!A93:N328,14,FALSE)</f>
        <v>71471483.828563303</v>
      </c>
    </row>
    <row r="210" spans="1:4" ht="54" thickTop="1" thickBot="1">
      <c r="A210" s="143" t="s">
        <v>1103</v>
      </c>
      <c r="B210" s="144" t="s">
        <v>1755</v>
      </c>
      <c r="C210" s="139" t="s">
        <v>144</v>
      </c>
      <c r="D210" s="185">
        <f>VLOOKUP('621.5'!A89,'621.5'!A89:N329,14,FALSE)</f>
        <v>3970458.0868514953</v>
      </c>
    </row>
    <row r="211" spans="1:4" ht="54" thickTop="1" thickBot="1">
      <c r="A211" s="143" t="s">
        <v>1656</v>
      </c>
      <c r="B211" s="144" t="s">
        <v>1756</v>
      </c>
      <c r="C211" s="139" t="s">
        <v>144</v>
      </c>
      <c r="D211" s="185">
        <f>VLOOKUP('621.5.1'!A89,'621.5.1'!A89:N330,14,FALSE)</f>
        <v>621795.10129068326</v>
      </c>
    </row>
    <row r="212" spans="1:4" ht="54" thickTop="1" thickBot="1">
      <c r="A212" s="143" t="s">
        <v>1104</v>
      </c>
      <c r="B212" s="144" t="s">
        <v>1757</v>
      </c>
      <c r="C212" s="139" t="s">
        <v>1845</v>
      </c>
      <c r="D212" s="185">
        <f>VLOOKUP('621.6'!A98,'621.6'!A98:N331,14,FALSE)</f>
        <v>80487129.003559813</v>
      </c>
    </row>
    <row r="213" spans="1:4" ht="54" thickTop="1" thickBot="1">
      <c r="A213" s="143" t="s">
        <v>1731</v>
      </c>
      <c r="B213" s="144" t="s">
        <v>1758</v>
      </c>
      <c r="C213" s="139" t="s">
        <v>1845</v>
      </c>
      <c r="D213" s="185">
        <f>VLOOKUP('621.7'!A89,'621.7'!A89:N332,14,FALSE)</f>
        <v>636690.92613454885</v>
      </c>
    </row>
    <row r="214" spans="1:4" ht="54" thickTop="1" thickBot="1">
      <c r="A214" s="143" t="s">
        <v>1105</v>
      </c>
      <c r="B214" s="144" t="s">
        <v>1994</v>
      </c>
      <c r="C214" s="139" t="s">
        <v>233</v>
      </c>
      <c r="D214" s="185">
        <f>VLOOKUP('622.1'!A89,'622.1'!A89:N333,14,FALSE)</f>
        <v>83854.021018564454</v>
      </c>
    </row>
    <row r="215" spans="1:4" ht="54" thickTop="1" thickBot="1">
      <c r="A215" s="143" t="s">
        <v>1106</v>
      </c>
      <c r="B215" s="144" t="s">
        <v>1759</v>
      </c>
      <c r="C215" s="139" t="s">
        <v>233</v>
      </c>
      <c r="D215" s="185">
        <f>VLOOKUP('622.2'!A89,'622.2'!A89:N335,14,FALSE)</f>
        <v>418056.3056944597</v>
      </c>
    </row>
    <row r="216" spans="1:4" ht="54" thickTop="1" thickBot="1">
      <c r="A216" s="143" t="s">
        <v>1107</v>
      </c>
      <c r="B216" s="144" t="s">
        <v>1760</v>
      </c>
      <c r="C216" s="139" t="s">
        <v>233</v>
      </c>
      <c r="D216" s="185">
        <f>VLOOKUP('622.3'!A89,'622.3'!A89:N336,14,FALSE)</f>
        <v>858026.21824253327</v>
      </c>
    </row>
    <row r="217" spans="1:4" ht="54" thickTop="1" thickBot="1">
      <c r="A217" s="143" t="s">
        <v>1108</v>
      </c>
      <c r="B217" s="144" t="s">
        <v>1761</v>
      </c>
      <c r="C217" s="139" t="s">
        <v>233</v>
      </c>
      <c r="D217" s="185">
        <f>VLOOKUP('622.4'!A89,'622.4'!A89:N337,14,FALSE)</f>
        <v>849860.61604310479</v>
      </c>
    </row>
    <row r="218" spans="1:4" ht="54" thickTop="1" thickBot="1">
      <c r="A218" s="143" t="s">
        <v>1109</v>
      </c>
      <c r="B218" s="144" t="s">
        <v>1762</v>
      </c>
      <c r="C218" s="139" t="s">
        <v>144</v>
      </c>
      <c r="D218" s="185">
        <f>VLOOKUP('622.5'!A89,'622.5'!A89:N338,14,FALSE)</f>
        <v>102816.87522276712</v>
      </c>
    </row>
    <row r="219" spans="1:4" ht="54" thickTop="1" thickBot="1">
      <c r="A219" s="143" t="s">
        <v>1110</v>
      </c>
      <c r="B219" s="144" t="s">
        <v>1763</v>
      </c>
      <c r="C219" s="139" t="s">
        <v>144</v>
      </c>
      <c r="D219" s="185">
        <f>VLOOKUP('623.1'!A103,'623.1'!A103:N339,14,FALSE)</f>
        <v>443362.35011166142</v>
      </c>
    </row>
    <row r="220" spans="1:4" ht="54" thickTop="1" thickBot="1">
      <c r="A220" s="143" t="s">
        <v>1111</v>
      </c>
      <c r="B220" s="144" t="s">
        <v>1219</v>
      </c>
      <c r="C220" s="139" t="s">
        <v>1995</v>
      </c>
      <c r="D220" s="185">
        <f>VLOOKUP('623.2'!A89,'623.2'!A89:N340,14,FALSE)</f>
        <v>2655980.6335762478</v>
      </c>
    </row>
    <row r="221" spans="1:4" ht="54" thickTop="1" thickBot="1">
      <c r="A221" s="143" t="s">
        <v>1112</v>
      </c>
      <c r="B221" s="144" t="s">
        <v>2114</v>
      </c>
      <c r="C221" s="139" t="s">
        <v>387</v>
      </c>
      <c r="D221" s="185">
        <f>VLOOKUP('630.1'!A89,'630.1'!A89:N341,14,FALSE)</f>
        <v>1184700.9891547975</v>
      </c>
    </row>
    <row r="222" spans="1:4" ht="54" thickTop="1" thickBot="1">
      <c r="A222" s="143" t="s">
        <v>1113</v>
      </c>
      <c r="B222" s="144" t="s">
        <v>2115</v>
      </c>
      <c r="C222" s="139" t="s">
        <v>387</v>
      </c>
      <c r="D222" s="185">
        <f>VLOOKUP('630.2'!A89,'630.2'!A89:N342,14,FALSE)</f>
        <v>1142656.287470367</v>
      </c>
    </row>
    <row r="223" spans="1:4" ht="54" thickTop="1" thickBot="1">
      <c r="A223" s="143" t="s">
        <v>1114</v>
      </c>
      <c r="B223" s="144" t="s">
        <v>2116</v>
      </c>
      <c r="C223" s="139" t="s">
        <v>387</v>
      </c>
      <c r="D223" s="185">
        <f>VLOOKUP('630.3'!A89,'630.3'!A89:N343,14,FALSE)</f>
        <v>785100.99745614431</v>
      </c>
    </row>
    <row r="224" spans="1:4" ht="54" thickTop="1" thickBot="1">
      <c r="A224" s="143" t="s">
        <v>1115</v>
      </c>
      <c r="B224" s="144" t="s">
        <v>2117</v>
      </c>
      <c r="C224" s="139" t="s">
        <v>387</v>
      </c>
      <c r="D224" s="185">
        <f>VLOOKUP('630.4'!A89,'630.4'!A89:N344,14,FALSE)</f>
        <v>661655.89176471985</v>
      </c>
    </row>
    <row r="225" spans="1:4" ht="54" thickTop="1" thickBot="1">
      <c r="A225" s="143" t="s">
        <v>1116</v>
      </c>
      <c r="B225" s="144" t="s">
        <v>2118</v>
      </c>
      <c r="C225" s="139" t="s">
        <v>387</v>
      </c>
      <c r="D225" s="185">
        <f>VLOOKUP('630.5'!A93,'630.5'!A93:N345,14,FALSE)</f>
        <v>490959.68180558458</v>
      </c>
    </row>
    <row r="226" spans="1:4" ht="54" thickTop="1" thickBot="1">
      <c r="A226" s="143" t="s">
        <v>1117</v>
      </c>
      <c r="B226" s="144" t="s">
        <v>2119</v>
      </c>
      <c r="C226" s="139" t="s">
        <v>387</v>
      </c>
      <c r="D226" s="185">
        <f>VLOOKUP('630.6'!A93,'630.6'!A89:N346,14,FALSE)</f>
        <v>417691.23154292582</v>
      </c>
    </row>
    <row r="227" spans="1:4" ht="54" thickTop="1" thickBot="1">
      <c r="A227" s="143" t="s">
        <v>1118</v>
      </c>
      <c r="B227" s="144" t="s">
        <v>2120</v>
      </c>
      <c r="C227" s="139" t="s">
        <v>387</v>
      </c>
      <c r="D227" s="185">
        <f>VLOOKUP('630.7'!A93,'630.7'!A90:N347,14,FALSE)</f>
        <v>296595.62015471404</v>
      </c>
    </row>
    <row r="228" spans="1:4" ht="54" thickTop="1" thickBot="1">
      <c r="A228" s="143" t="s">
        <v>1119</v>
      </c>
      <c r="B228" s="144" t="s">
        <v>1764</v>
      </c>
      <c r="C228" s="139" t="s">
        <v>144</v>
      </c>
      <c r="D228" s="185">
        <f>VLOOKUP('632.1'!A90,'632.1'!A90:N349,14,FALSE)</f>
        <v>373173.65284777578</v>
      </c>
    </row>
    <row r="229" spans="1:4" ht="54" thickTop="1" thickBot="1">
      <c r="A229" s="143" t="s">
        <v>1659</v>
      </c>
      <c r="B229" s="144" t="s">
        <v>1765</v>
      </c>
      <c r="C229" s="139" t="s">
        <v>144</v>
      </c>
      <c r="D229" s="185">
        <f>VLOOKUP('632.2'!A90,'632.2'!A90:N350,14,FALSE)</f>
        <v>381475.29679234698</v>
      </c>
    </row>
    <row r="230" spans="1:4" ht="54" thickTop="1" thickBot="1">
      <c r="A230" s="143" t="s">
        <v>1662</v>
      </c>
      <c r="B230" s="144" t="s">
        <v>1766</v>
      </c>
      <c r="C230" s="139" t="s">
        <v>377</v>
      </c>
      <c r="D230" s="185">
        <f>VLOOKUP('640.1'!A90,'640.1'!A90:N351,14,FALSE)</f>
        <v>7424.2998377288059</v>
      </c>
    </row>
    <row r="231" spans="1:4" ht="54" thickTop="1" thickBot="1">
      <c r="A231" s="143" t="s">
        <v>1663</v>
      </c>
      <c r="B231" s="144" t="s">
        <v>1767</v>
      </c>
      <c r="C231" s="139" t="s">
        <v>377</v>
      </c>
      <c r="D231" s="185">
        <f>VLOOKUP('640.2'!A90,'640.2'!A90:N352,14,FALSE)</f>
        <v>7513.0733318111143</v>
      </c>
    </row>
    <row r="232" spans="1:4" ht="54" thickTop="1" thickBot="1">
      <c r="A232" s="143" t="s">
        <v>1120</v>
      </c>
      <c r="B232" s="144" t="s">
        <v>1768</v>
      </c>
      <c r="C232" s="139" t="s">
        <v>1664</v>
      </c>
      <c r="D232" s="185">
        <f>VLOOKUP('641.1'!A90,'641.1'!A90:N353,14,FALSE)</f>
        <v>1794.914703239348</v>
      </c>
    </row>
    <row r="233" spans="1:4" ht="54" thickTop="1" thickBot="1">
      <c r="A233" s="143" t="s">
        <v>1121</v>
      </c>
      <c r="B233" s="144" t="s">
        <v>1768</v>
      </c>
      <c r="C233" s="139" t="s">
        <v>377</v>
      </c>
      <c r="D233" s="185">
        <f>VLOOKUP('641.2'!A90,'641.2'!A90:N354,14,FALSE)</f>
        <v>37549.073541275349</v>
      </c>
    </row>
    <row r="234" spans="1:4" ht="54" thickTop="1" thickBot="1">
      <c r="A234" s="143" t="s">
        <v>1122</v>
      </c>
      <c r="B234" s="144" t="s">
        <v>1769</v>
      </c>
      <c r="C234" s="139" t="s">
        <v>1845</v>
      </c>
      <c r="D234" s="185">
        <f>VLOOKUP('642.1'!A90,'642.1'!A90:N355,14,FALSE)</f>
        <v>528943.79414877971</v>
      </c>
    </row>
    <row r="235" spans="1:4" ht="54" thickTop="1" thickBot="1">
      <c r="A235" s="143" t="s">
        <v>1123</v>
      </c>
      <c r="B235" s="144" t="s">
        <v>1770</v>
      </c>
      <c r="C235" s="139" t="s">
        <v>144</v>
      </c>
      <c r="D235" s="185">
        <f>VLOOKUP('642.2'!A90,'642.2'!A90:N356,14,FALSE)</f>
        <v>47758.357881576769</v>
      </c>
    </row>
    <row r="236" spans="1:4" ht="54" thickTop="1" thickBot="1">
      <c r="A236" s="143" t="s">
        <v>1124</v>
      </c>
      <c r="B236" s="144" t="s">
        <v>1771</v>
      </c>
      <c r="C236" s="139" t="s">
        <v>377</v>
      </c>
      <c r="D236" s="185">
        <f>VLOOKUP('650.1'!A95,'650.1'!A95:N358,14,FALSE)</f>
        <v>11569.339924219128</v>
      </c>
    </row>
    <row r="237" spans="1:4" ht="54" thickTop="1" thickBot="1">
      <c r="A237" s="143" t="s">
        <v>1125</v>
      </c>
      <c r="B237" s="144" t="s">
        <v>2127</v>
      </c>
      <c r="C237" s="139" t="s">
        <v>377</v>
      </c>
      <c r="D237" s="185">
        <f>VLOOKUP('650.2'!A93,'650.2'!A93:N359,14,FALSE)</f>
        <v>11380.70352286482</v>
      </c>
    </row>
    <row r="238" spans="1:4" ht="54" thickTop="1" thickBot="1">
      <c r="A238" s="143" t="s">
        <v>1126</v>
      </c>
      <c r="B238" s="144" t="s">
        <v>1772</v>
      </c>
      <c r="C238" s="139" t="s">
        <v>377</v>
      </c>
      <c r="D238" s="208">
        <f>VLOOKUP('650.3'!A90,'650.3'!A90:N360,14,FALSE)</f>
        <v>896.01194515233988</v>
      </c>
    </row>
    <row r="239" spans="1:4" ht="54" thickTop="1" thickBot="1">
      <c r="A239" s="143" t="s">
        <v>1127</v>
      </c>
      <c r="B239" s="144" t="s">
        <v>2131</v>
      </c>
      <c r="C239" s="139" t="s">
        <v>377</v>
      </c>
      <c r="D239" s="185">
        <f>VLOOKUP('650.4'!A93,'650.4'!A93:N361,14,FALSE)</f>
        <v>4406.8868050909496</v>
      </c>
    </row>
    <row r="240" spans="1:4" ht="57.75" thickTop="1" thickBot="1">
      <c r="A240" s="143" t="s">
        <v>1128</v>
      </c>
      <c r="B240" s="144" t="s">
        <v>1773</v>
      </c>
      <c r="C240" s="139" t="s">
        <v>233</v>
      </c>
      <c r="D240" s="185">
        <f>VLOOKUP('660.1'!A87,'660.1'!A87:N362,14,FALSE)</f>
        <v>333301.21656474314</v>
      </c>
    </row>
    <row r="241" spans="1:4" ht="76.5" thickTop="1" thickBot="1">
      <c r="A241" s="143" t="s">
        <v>1129</v>
      </c>
      <c r="B241" s="144" t="s">
        <v>1880</v>
      </c>
      <c r="C241" s="139" t="s">
        <v>144</v>
      </c>
      <c r="D241" s="185">
        <f>VLOOKUP('660.2'!A87,'660.2'!A87:N363,14,FALSE)</f>
        <v>385804.51178388344</v>
      </c>
    </row>
    <row r="242" spans="1:4" ht="54" thickTop="1" thickBot="1">
      <c r="A242" s="143" t="s">
        <v>1677</v>
      </c>
      <c r="B242" s="144" t="s">
        <v>1774</v>
      </c>
      <c r="C242" s="139" t="s">
        <v>144</v>
      </c>
      <c r="D242" s="185">
        <f>VLOOKUP('661.1'!A87,'661.1'!A87:N364,14,FALSE)</f>
        <v>692776.84715038654</v>
      </c>
    </row>
    <row r="243" spans="1:4" ht="54" thickTop="1" thickBot="1">
      <c r="A243" s="143" t="s">
        <v>1130</v>
      </c>
      <c r="B243" s="144" t="s">
        <v>1775</v>
      </c>
      <c r="C243" s="139" t="s">
        <v>144</v>
      </c>
      <c r="D243" s="185">
        <f>VLOOKUP('662.1'!A87,'662.1'!A87:N365,14,FALSE)</f>
        <v>430813.15647849237</v>
      </c>
    </row>
    <row r="244" spans="1:4" ht="54" thickTop="1" thickBot="1">
      <c r="A244" s="143" t="s">
        <v>1131</v>
      </c>
      <c r="B244" s="144" t="s">
        <v>1776</v>
      </c>
      <c r="C244" s="139" t="s">
        <v>144</v>
      </c>
      <c r="D244" s="185">
        <f>VLOOKUP('662.2'!A87,'662.2'!A87:N366,14,FALSE)</f>
        <v>467158.6885145955</v>
      </c>
    </row>
    <row r="245" spans="1:4" ht="54" thickTop="1" thickBot="1">
      <c r="A245" s="143" t="s">
        <v>1678</v>
      </c>
      <c r="B245" s="144" t="s">
        <v>1777</v>
      </c>
      <c r="C245" s="139" t="s">
        <v>144</v>
      </c>
      <c r="D245" s="185">
        <f>VLOOKUP('663.1'!A87,'663.1'!A87:N367,14,FALSE)</f>
        <v>25678.429482167823</v>
      </c>
    </row>
    <row r="246" spans="1:4" ht="54" thickTop="1" thickBot="1">
      <c r="A246" s="143" t="s">
        <v>1132</v>
      </c>
      <c r="B246" s="144" t="s">
        <v>1778</v>
      </c>
      <c r="C246" s="139" t="s">
        <v>387</v>
      </c>
      <c r="D246" s="185">
        <f>VLOOKUP('670.1'!A87,'670.1'!A87:N368,14,FALSE)</f>
        <v>264199.94272561494</v>
      </c>
    </row>
    <row r="247" spans="1:4" ht="54" thickTop="1" thickBot="1">
      <c r="A247" s="143" t="s">
        <v>1133</v>
      </c>
      <c r="B247" s="144" t="s">
        <v>1779</v>
      </c>
      <c r="C247" s="139" t="s">
        <v>387</v>
      </c>
      <c r="D247" s="185">
        <f>VLOOKUP('670.2'!A87,'670.2'!A87:N369,14,FALSE)</f>
        <v>304691.98828738043</v>
      </c>
    </row>
    <row r="248" spans="1:4" ht="54" thickTop="1" thickBot="1">
      <c r="A248" s="143" t="s">
        <v>1680</v>
      </c>
      <c r="B248" s="144" t="s">
        <v>1780</v>
      </c>
      <c r="C248" s="139" t="s">
        <v>387</v>
      </c>
      <c r="D248" s="185">
        <f>VLOOKUP('670.3'!A87,'670.3'!A87:N370,14,FALSE)</f>
        <v>313012.74197874602</v>
      </c>
    </row>
    <row r="249" spans="1:4" ht="54" thickTop="1" thickBot="1">
      <c r="A249" s="143" t="s">
        <v>1681</v>
      </c>
      <c r="B249" s="144" t="s">
        <v>1781</v>
      </c>
      <c r="C249" s="139" t="s">
        <v>387</v>
      </c>
      <c r="D249" s="185">
        <f>VLOOKUP('670.4'!A87,'670.4'!A87:N371,14,FALSE)</f>
        <v>313012.74197874602</v>
      </c>
    </row>
    <row r="250" spans="1:4" ht="54" thickTop="1" thickBot="1">
      <c r="A250" s="143" t="s">
        <v>1682</v>
      </c>
      <c r="B250" s="144" t="s">
        <v>1782</v>
      </c>
      <c r="C250" s="139" t="s">
        <v>387</v>
      </c>
      <c r="D250" s="185">
        <f>VLOOKUP('670.5'!A89,'670.5'!A89:N372,14,FALSE)</f>
        <v>336488.78216749022</v>
      </c>
    </row>
    <row r="251" spans="1:4" ht="54" thickTop="1" thickBot="1">
      <c r="A251" s="143" t="s">
        <v>1134</v>
      </c>
      <c r="B251" s="144" t="s">
        <v>1783</v>
      </c>
      <c r="C251" s="139" t="s">
        <v>387</v>
      </c>
      <c r="D251" s="185">
        <f>VLOOKUP('671.1'!A89,'671.1'!A89:N373,14,FALSE)</f>
        <v>542216.91504939506</v>
      </c>
    </row>
    <row r="252" spans="1:4" ht="54" thickTop="1" thickBot="1">
      <c r="A252" s="143" t="s">
        <v>1135</v>
      </c>
      <c r="B252" s="144" t="s">
        <v>1784</v>
      </c>
      <c r="C252" s="139" t="s">
        <v>144</v>
      </c>
      <c r="D252" s="185">
        <f>VLOOKUP('671.2'!A89,'671.2'!A89:N374,14,FALSE)</f>
        <v>41239.104134548157</v>
      </c>
    </row>
    <row r="253" spans="1:4" ht="54" thickTop="1" thickBot="1">
      <c r="A253" s="143" t="s">
        <v>1683</v>
      </c>
      <c r="B253" s="144" t="s">
        <v>1785</v>
      </c>
      <c r="C253" s="139" t="s">
        <v>387</v>
      </c>
      <c r="D253" s="185">
        <f>VLOOKUP('671.3'!A87,'671.3'!A87:N375,14,FALSE)</f>
        <v>581111.15866067982</v>
      </c>
    </row>
    <row r="254" spans="1:4" ht="54" thickTop="1" thickBot="1">
      <c r="A254" s="143" t="s">
        <v>1684</v>
      </c>
      <c r="B254" s="144" t="s">
        <v>1786</v>
      </c>
      <c r="C254" s="139" t="s">
        <v>144</v>
      </c>
      <c r="D254" s="185">
        <f>VLOOKUP('671.4'!A87,'671.4'!A87:N376,14,FALSE)</f>
        <v>44435.709155764496</v>
      </c>
    </row>
    <row r="255" spans="1:4" ht="54" thickTop="1" thickBot="1">
      <c r="A255" s="143" t="s">
        <v>1136</v>
      </c>
      <c r="B255" s="144" t="s">
        <v>1787</v>
      </c>
      <c r="C255" s="139" t="s">
        <v>144</v>
      </c>
      <c r="D255" s="185">
        <f>VLOOKUP('672.1'!A87,'672.1'!A87:N377,14,FALSE)</f>
        <v>41627.531224080361</v>
      </c>
    </row>
    <row r="256" spans="1:4" ht="54" thickTop="1" thickBot="1">
      <c r="A256" s="143" t="s">
        <v>1685</v>
      </c>
      <c r="B256" s="144" t="s">
        <v>1788</v>
      </c>
      <c r="C256" s="139" t="s">
        <v>144</v>
      </c>
      <c r="D256" s="185">
        <f>VLOOKUP('672.2'!A87,'672.2'!A87:N378,14,FALSE)</f>
        <v>49882.603243378151</v>
      </c>
    </row>
    <row r="257" spans="1:4" ht="54" thickTop="1" thickBot="1">
      <c r="A257" s="143" t="s">
        <v>1686</v>
      </c>
      <c r="B257" s="144" t="s">
        <v>1789</v>
      </c>
      <c r="C257" s="139" t="s">
        <v>144</v>
      </c>
      <c r="D257" s="185">
        <f>VLOOKUP('672.3'!A87,'672.3'!A87:N379,14,FALSE)</f>
        <v>43482.406055946631</v>
      </c>
    </row>
    <row r="258" spans="1:4" ht="54" thickTop="1" thickBot="1">
      <c r="A258" s="143" t="s">
        <v>1687</v>
      </c>
      <c r="B258" s="144" t="s">
        <v>1790</v>
      </c>
      <c r="C258" s="139" t="s">
        <v>144</v>
      </c>
      <c r="D258" s="185">
        <f>VLOOKUP('672.4'!A87,'672.3'!A87:N380,14,FALSE)</f>
        <v>43482.406055946631</v>
      </c>
    </row>
    <row r="259" spans="1:4" ht="54" thickTop="1" thickBot="1">
      <c r="A259" s="143" t="s">
        <v>1732</v>
      </c>
      <c r="B259" s="144" t="s">
        <v>1791</v>
      </c>
      <c r="C259" s="139" t="s">
        <v>233</v>
      </c>
      <c r="D259" s="185">
        <f>VLOOKUP('673.1.1'!A87,'673.1.1'!A87:N381,14,FALSE)</f>
        <v>7358.2983660134214</v>
      </c>
    </row>
    <row r="260" spans="1:4" ht="54" thickTop="1" thickBot="1">
      <c r="A260" s="143" t="s">
        <v>1733</v>
      </c>
      <c r="B260" s="144" t="s">
        <v>2046</v>
      </c>
      <c r="C260" s="139" t="s">
        <v>233</v>
      </c>
      <c r="D260" s="185">
        <f>VLOOKUP('673.1.2'!A87,'673.1.2'!A87:N382,14,FALSE)</f>
        <v>8567.3088092296202</v>
      </c>
    </row>
    <row r="261" spans="1:4" ht="54" thickTop="1" thickBot="1">
      <c r="A261" s="143" t="s">
        <v>1137</v>
      </c>
      <c r="B261" s="144" t="s">
        <v>1792</v>
      </c>
      <c r="C261" s="139" t="s">
        <v>387</v>
      </c>
      <c r="D261" s="185">
        <f>VLOOKUP('673.2'!A87,'673.2'!A87:N383,14,FALSE)</f>
        <v>84662.352560080821</v>
      </c>
    </row>
    <row r="262" spans="1:4" ht="54" thickTop="1" thickBot="1">
      <c r="A262" s="143" t="s">
        <v>1138</v>
      </c>
      <c r="B262" s="144" t="s">
        <v>1793</v>
      </c>
      <c r="C262" s="139" t="s">
        <v>387</v>
      </c>
      <c r="D262" s="185">
        <f>VLOOKUP('673.3'!A89,'673.3'!A89:N384,14,FALSE)</f>
        <v>86990.069821742974</v>
      </c>
    </row>
    <row r="263" spans="1:4" ht="54" thickTop="1" thickBot="1">
      <c r="A263" s="143" t="s">
        <v>1139</v>
      </c>
      <c r="B263" s="144" t="s">
        <v>1996</v>
      </c>
      <c r="C263" s="139" t="s">
        <v>144</v>
      </c>
      <c r="D263" s="185">
        <f>VLOOKUP('674.1'!A89,'674.1'!A89:N385,14,FALSE)</f>
        <v>109969.23989615467</v>
      </c>
    </row>
    <row r="264" spans="1:4" ht="54" thickTop="1" thickBot="1">
      <c r="A264" s="143" t="s">
        <v>1140</v>
      </c>
      <c r="B264" s="144" t="s">
        <v>1794</v>
      </c>
      <c r="C264" s="139" t="s">
        <v>144</v>
      </c>
      <c r="D264" s="185">
        <f>VLOOKUP('674.2'!A89,'674.2'!A89:N386,14,FALSE)</f>
        <v>204840.89433095255</v>
      </c>
    </row>
    <row r="265" spans="1:4" ht="54" thickTop="1" thickBot="1">
      <c r="A265" s="143" t="s">
        <v>1141</v>
      </c>
      <c r="B265" s="144" t="s">
        <v>1795</v>
      </c>
      <c r="C265" s="139" t="s">
        <v>233</v>
      </c>
      <c r="D265" s="185">
        <f>VLOOKUP('680.1'!A87,'680.1'!A87:N387,14,FALSE)</f>
        <v>176413.74810573962</v>
      </c>
    </row>
    <row r="266" spans="1:4" ht="54" thickTop="1" thickBot="1">
      <c r="A266" s="143" t="s">
        <v>1142</v>
      </c>
      <c r="B266" s="144" t="s">
        <v>1796</v>
      </c>
      <c r="C266" s="139" t="s">
        <v>144</v>
      </c>
      <c r="D266" s="185">
        <f>VLOOKUP('680.2'!A87,'680.2'!A87:N388,14,FALSE)</f>
        <v>12013.082554680568</v>
      </c>
    </row>
    <row r="267" spans="1:4" ht="54" thickTop="1" thickBot="1">
      <c r="A267" s="143" t="s">
        <v>1143</v>
      </c>
      <c r="B267" s="144" t="s">
        <v>1797</v>
      </c>
      <c r="C267" s="139" t="s">
        <v>387</v>
      </c>
      <c r="D267" s="185">
        <f>VLOOKUP('680.3'!A89,'680.3'!A89:N389,14,FALSE)</f>
        <v>65723.225622437574</v>
      </c>
    </row>
    <row r="268" spans="1:4" ht="54" thickTop="1" thickBot="1">
      <c r="A268" s="143" t="s">
        <v>1144</v>
      </c>
      <c r="B268" s="144" t="s">
        <v>1798</v>
      </c>
      <c r="C268" s="139" t="s">
        <v>387</v>
      </c>
      <c r="D268" s="185">
        <f>VLOOKUP('681.1'!A89,'681.1'!A89:N390,14,FALSE)</f>
        <v>164397.59050181095</v>
      </c>
    </row>
    <row r="269" spans="1:4" ht="54" thickTop="1" thickBot="1">
      <c r="A269" s="143" t="s">
        <v>1692</v>
      </c>
      <c r="B269" s="144" t="s">
        <v>1799</v>
      </c>
      <c r="C269" s="139" t="s">
        <v>387</v>
      </c>
      <c r="D269" s="185">
        <f>VLOOKUP('681.2'!A89,'681.2'!A89:N391,14,FALSE)</f>
        <v>204889.6360635765</v>
      </c>
    </row>
    <row r="270" spans="1:4" ht="54" thickTop="1" thickBot="1">
      <c r="A270" s="143" t="s">
        <v>1693</v>
      </c>
      <c r="B270" s="144" t="s">
        <v>1800</v>
      </c>
      <c r="C270" s="139" t="s">
        <v>387</v>
      </c>
      <c r="D270" s="185">
        <f>VLOOKUP('681.3'!A89,'681.3'!A89:N392,14,FALSE)</f>
        <v>213210.38975494209</v>
      </c>
    </row>
    <row r="271" spans="1:4" ht="54" thickTop="1" thickBot="1">
      <c r="A271" s="143" t="s">
        <v>1694</v>
      </c>
      <c r="B271" s="144" t="s">
        <v>1801</v>
      </c>
      <c r="C271" s="139" t="s">
        <v>387</v>
      </c>
      <c r="D271" s="185">
        <f>VLOOKUP('681.4'!A89,'681.4'!A89:N393,14,FALSE)</f>
        <v>213210.38975494209</v>
      </c>
    </row>
    <row r="272" spans="1:4" ht="54" thickTop="1" thickBot="1">
      <c r="A272" s="143" t="s">
        <v>1145</v>
      </c>
      <c r="B272" s="144" t="s">
        <v>1802</v>
      </c>
      <c r="C272" s="139" t="s">
        <v>387</v>
      </c>
      <c r="D272" s="185">
        <f>VLOOKUP('682.1'!A89,'682.1'!A89:N394,14,FALSE)</f>
        <v>231027.43840068363</v>
      </c>
    </row>
    <row r="273" spans="1:4" ht="54" thickTop="1" thickBot="1">
      <c r="A273" s="143" t="s">
        <v>1695</v>
      </c>
      <c r="B273" s="144" t="s">
        <v>1803</v>
      </c>
      <c r="C273" s="139" t="s">
        <v>387</v>
      </c>
      <c r="D273" s="185">
        <f>VLOOKUP('682.2'!A89,'682.2'!A89:N395,14,FALSE)</f>
        <v>231027.43840068363</v>
      </c>
    </row>
    <row r="274" spans="1:4" ht="54" thickTop="1" thickBot="1">
      <c r="A274" s="143" t="s">
        <v>1697</v>
      </c>
      <c r="B274" s="144" t="s">
        <v>1804</v>
      </c>
      <c r="C274" s="139" t="s">
        <v>387</v>
      </c>
      <c r="D274" s="185">
        <f>VLOOKUP('682.3'!A89,'682.3'!A89:N396,14,FALSE)</f>
        <v>231027.43840068363</v>
      </c>
    </row>
    <row r="275" spans="1:4" ht="54" thickTop="1" thickBot="1">
      <c r="A275" s="143" t="s">
        <v>1699</v>
      </c>
      <c r="B275" s="144" t="s">
        <v>1997</v>
      </c>
      <c r="C275" s="139" t="s">
        <v>387</v>
      </c>
      <c r="D275" s="185">
        <f>VLOOKUP('682.4'!A89,'682.4'!A89:N397,14,FALSE)</f>
        <v>231027.43840068363</v>
      </c>
    </row>
    <row r="276" spans="1:4" ht="54" thickTop="1" thickBot="1">
      <c r="A276" s="143" t="s">
        <v>1701</v>
      </c>
      <c r="B276" s="144" t="s">
        <v>1805</v>
      </c>
      <c r="C276" s="139" t="s">
        <v>233</v>
      </c>
      <c r="D276" s="185">
        <f>VLOOKUP('683.1'!A89,'683.1'!A89:N398,14,FALSE)</f>
        <v>14117.697655460726</v>
      </c>
    </row>
    <row r="277" spans="1:4" ht="54" thickTop="1" thickBot="1">
      <c r="A277" s="143" t="s">
        <v>1703</v>
      </c>
      <c r="B277" s="144" t="s">
        <v>1806</v>
      </c>
      <c r="C277" s="139" t="s">
        <v>233</v>
      </c>
      <c r="D277" s="185">
        <f>VLOOKUP('683.2'!A89,'683.2'!A89:N399,14,FALSE)</f>
        <v>25621.615206063354</v>
      </c>
    </row>
    <row r="278" spans="1:4" ht="54" thickTop="1" thickBot="1">
      <c r="A278" s="143" t="s">
        <v>1705</v>
      </c>
      <c r="B278" s="144" t="s">
        <v>1807</v>
      </c>
      <c r="C278" s="139" t="s">
        <v>233</v>
      </c>
      <c r="D278" s="185">
        <f>VLOOKUP('683.3'!A89,'683.3'!A89:N400,14,FALSE)</f>
        <v>14117.697655460726</v>
      </c>
    </row>
    <row r="279" spans="1:4" ht="54" thickTop="1" thickBot="1">
      <c r="A279" s="143" t="s">
        <v>1706</v>
      </c>
      <c r="B279" s="144" t="s">
        <v>1808</v>
      </c>
      <c r="C279" s="139" t="s">
        <v>233</v>
      </c>
      <c r="D279" s="185">
        <f>VLOOKUP('683.4'!A89,'683.4'!A89:N401,14,FALSE)</f>
        <v>25621.615206063354</v>
      </c>
    </row>
    <row r="280" spans="1:4" ht="54" thickTop="1" thickBot="1">
      <c r="A280" s="143" t="s">
        <v>1707</v>
      </c>
      <c r="B280" s="144" t="s">
        <v>1809</v>
      </c>
      <c r="C280" s="139" t="s">
        <v>233</v>
      </c>
      <c r="D280" s="185">
        <f>VLOOKUP('683.5'!A87,'683.5'!A87:N402,14,FALSE)</f>
        <v>78590.504981196311</v>
      </c>
    </row>
    <row r="281" spans="1:4" ht="54" thickTop="1" thickBot="1">
      <c r="A281" s="143" t="s">
        <v>2047</v>
      </c>
      <c r="B281" s="144" t="s">
        <v>1810</v>
      </c>
      <c r="C281" s="139" t="s">
        <v>233</v>
      </c>
      <c r="D281" s="185">
        <f>VLOOKUP('690.1.1'!A89,'690.1.1'!A89:N403,14,FALSE)</f>
        <v>13792.219336538463</v>
      </c>
    </row>
    <row r="282" spans="1:4" ht="54" thickTop="1" thickBot="1">
      <c r="A282" s="143" t="s">
        <v>1710</v>
      </c>
      <c r="B282" s="144" t="s">
        <v>1811</v>
      </c>
      <c r="C282" s="139" t="s">
        <v>233</v>
      </c>
      <c r="D282" s="185">
        <f>VLOOKUP('690.1.2'!A89,'690.1.2'!A89:N404,14,FALSE)</f>
        <v>28458.995822594912</v>
      </c>
    </row>
    <row r="283" spans="1:4" ht="54" thickTop="1" thickBot="1">
      <c r="A283" s="143" t="s">
        <v>1146</v>
      </c>
      <c r="B283" s="144" t="s">
        <v>1812</v>
      </c>
      <c r="C283" s="139" t="s">
        <v>144</v>
      </c>
      <c r="D283" s="185">
        <f>VLOOKUP('700.1'!A89,'700.1'!A89:N405,14,FALSE)</f>
        <v>2815.1534431541554</v>
      </c>
    </row>
    <row r="284" spans="1:4" ht="54" thickTop="1" thickBot="1">
      <c r="A284" s="143" t="s">
        <v>1147</v>
      </c>
      <c r="B284" s="144" t="s">
        <v>1813</v>
      </c>
      <c r="C284" s="139" t="s">
        <v>144</v>
      </c>
      <c r="D284" s="185">
        <f>VLOOKUP('700.2'!A89,'700.2'!A89:N406,14,FALSE)</f>
        <v>3515.8888763377845</v>
      </c>
    </row>
    <row r="285" spans="1:4" ht="54" thickTop="1" thickBot="1">
      <c r="A285" s="143" t="s">
        <v>1148</v>
      </c>
      <c r="B285" s="144" t="s">
        <v>1814</v>
      </c>
      <c r="C285" s="139" t="s">
        <v>233</v>
      </c>
      <c r="D285" s="185">
        <f>VLOOKUP('700.3'!A89,'700.3'!A89:N407,14,FALSE)</f>
        <v>47362.711212826413</v>
      </c>
    </row>
    <row r="286" spans="1:4" ht="54" thickTop="1" thickBot="1">
      <c r="A286" s="143" t="s">
        <v>1149</v>
      </c>
      <c r="B286" s="144" t="s">
        <v>1815</v>
      </c>
      <c r="C286" s="139" t="s">
        <v>233</v>
      </c>
      <c r="D286" s="185">
        <f>VLOOKUP('700.4'!A89,'700.4'!A89:N408,14,FALSE)</f>
        <v>63513.957896259133</v>
      </c>
    </row>
    <row r="287" spans="1:4" ht="54" thickTop="1" thickBot="1">
      <c r="A287" s="143" t="s">
        <v>1150</v>
      </c>
      <c r="B287" s="144" t="s">
        <v>1816</v>
      </c>
      <c r="C287" s="139" t="s">
        <v>1845</v>
      </c>
      <c r="D287" s="185">
        <f>VLOOKUP('701.1'!A89,'701.1'!A89:N409,14,FALSE)</f>
        <v>12840.064468955896</v>
      </c>
    </row>
    <row r="288" spans="1:4" ht="54" thickTop="1" thickBot="1">
      <c r="A288" s="143" t="s">
        <v>1713</v>
      </c>
      <c r="B288" s="144" t="s">
        <v>1817</v>
      </c>
      <c r="C288" s="139" t="s">
        <v>1845</v>
      </c>
      <c r="D288" s="185">
        <f>VLOOKUP('710.1'!A89,'710.1'!A89:N410,14,FALSE)</f>
        <v>626758.85753410775</v>
      </c>
    </row>
    <row r="289" spans="1:4" ht="54" thickTop="1" thickBot="1">
      <c r="A289" s="143" t="s">
        <v>1151</v>
      </c>
      <c r="B289" s="144" t="s">
        <v>1818</v>
      </c>
      <c r="C289" s="139" t="s">
        <v>233</v>
      </c>
      <c r="D289" s="185">
        <f>VLOOKUP('710.2'!A89,'710.2'!A89:N411,14,FALSE)</f>
        <v>562467.90470491827</v>
      </c>
    </row>
    <row r="290" spans="1:4" ht="54" thickTop="1" thickBot="1">
      <c r="A290" s="143" t="s">
        <v>1152</v>
      </c>
      <c r="B290" s="144" t="s">
        <v>1819</v>
      </c>
      <c r="C290" s="139" t="s">
        <v>1845</v>
      </c>
      <c r="D290" s="185">
        <f>VLOOKUP('720.1'!A89,'720.1'!A89:N412,14,FALSE)</f>
        <v>90391.784527586977</v>
      </c>
    </row>
    <row r="291" spans="1:4" ht="54" thickTop="1" thickBot="1">
      <c r="A291" s="143" t="s">
        <v>1153</v>
      </c>
      <c r="B291" s="144" t="s">
        <v>1820</v>
      </c>
      <c r="C291" s="139" t="s">
        <v>144</v>
      </c>
      <c r="D291" s="185">
        <f>VLOOKUP('730.1'!A89,'730.1'!A89:N413,14,FALSE)</f>
        <v>175466.7782278003</v>
      </c>
    </row>
    <row r="292" spans="1:4" ht="54" thickTop="1" thickBot="1">
      <c r="A292" s="143" t="s">
        <v>1154</v>
      </c>
      <c r="B292" s="144" t="s">
        <v>1821</v>
      </c>
      <c r="C292" s="139" t="s">
        <v>1845</v>
      </c>
      <c r="D292" s="185">
        <f>VLOOKUP('730.2'!A89,'730.2'!A89:N414,14,FALSE)</f>
        <v>75644.333886059641</v>
      </c>
    </row>
    <row r="293" spans="1:4" ht="54" thickTop="1" thickBot="1">
      <c r="A293" s="143" t="s">
        <v>1155</v>
      </c>
      <c r="B293" s="144" t="s">
        <v>1822</v>
      </c>
      <c r="C293" s="139" t="s">
        <v>1845</v>
      </c>
      <c r="D293" s="185">
        <f>VLOOKUP('730.3'!A89,'730.3'!A89:N415,14,FALSE)</f>
        <v>145811.96344646649</v>
      </c>
    </row>
    <row r="294" spans="1:4" ht="54" thickTop="1" thickBot="1">
      <c r="A294" s="143" t="s">
        <v>1714</v>
      </c>
      <c r="B294" s="144" t="s">
        <v>1823</v>
      </c>
      <c r="C294" s="139" t="s">
        <v>1845</v>
      </c>
      <c r="D294" s="185">
        <f>VLOOKUP('730.4'!A89,'730.4'!A89:N416,14,FALSE)</f>
        <v>47667.933877692238</v>
      </c>
    </row>
    <row r="295" spans="1:4" ht="54" thickTop="1" thickBot="1">
      <c r="A295" s="143" t="s">
        <v>1156</v>
      </c>
      <c r="B295" s="144" t="s">
        <v>1824</v>
      </c>
      <c r="C295" s="139" t="s">
        <v>144</v>
      </c>
      <c r="D295" s="185">
        <f>VLOOKUP('731.1'!A89,'731.1'!A89:N417,14,FALSE)</f>
        <v>167949.32628058305</v>
      </c>
    </row>
    <row r="296" spans="1:4" ht="54" thickTop="1" thickBot="1">
      <c r="A296" s="143" t="s">
        <v>1157</v>
      </c>
      <c r="B296" s="144" t="s">
        <v>1825</v>
      </c>
      <c r="C296" s="139" t="s">
        <v>1995</v>
      </c>
      <c r="D296" s="185">
        <f>VLOOKUP('740.1'!A89,'740.1'!A89:N418,14,FALSE)</f>
        <v>17783.66955999158</v>
      </c>
    </row>
    <row r="297" spans="1:4" ht="54" thickTop="1" thickBot="1">
      <c r="A297" s="143" t="s">
        <v>1717</v>
      </c>
      <c r="B297" s="144" t="s">
        <v>1826</v>
      </c>
      <c r="C297" s="139" t="s">
        <v>1845</v>
      </c>
      <c r="D297" s="185">
        <f>VLOOKUP('741.1'!A89,'741.1'!A89:N419,14,FALSE)</f>
        <v>55069.853518431904</v>
      </c>
    </row>
    <row r="298" spans="1:4" ht="54" thickTop="1" thickBot="1">
      <c r="A298" s="143" t="s">
        <v>1158</v>
      </c>
      <c r="B298" s="144" t="s">
        <v>1827</v>
      </c>
      <c r="C298" s="139" t="s">
        <v>144</v>
      </c>
      <c r="D298" s="185">
        <f>VLOOKUP('800.1'!A89,'800.1'!A89:N420,14,FALSE)</f>
        <v>9712.1366881331778</v>
      </c>
    </row>
    <row r="299" spans="1:4" ht="54" thickTop="1" thickBot="1">
      <c r="A299" s="143" t="s">
        <v>1159</v>
      </c>
      <c r="B299" s="144" t="s">
        <v>1828</v>
      </c>
      <c r="C299" s="139" t="s">
        <v>144</v>
      </c>
      <c r="D299" s="185">
        <f>VLOOKUP('800.2'!A89,'800.2'!A89:N421,14,FALSE)</f>
        <v>13448.021800094015</v>
      </c>
    </row>
    <row r="300" spans="1:4" ht="54" thickTop="1" thickBot="1">
      <c r="A300" s="143" t="s">
        <v>1160</v>
      </c>
      <c r="B300" s="144" t="s">
        <v>1829</v>
      </c>
      <c r="C300" s="139" t="s">
        <v>144</v>
      </c>
      <c r="D300" s="185">
        <f>VLOOKUP('800.3'!A89,'800.3'!A89:N422,14,FALSE)</f>
        <v>46219.680344289416</v>
      </c>
    </row>
    <row r="301" spans="1:4" ht="54" thickTop="1" thickBot="1">
      <c r="A301" s="143" t="s">
        <v>1161</v>
      </c>
      <c r="B301" s="144" t="s">
        <v>1830</v>
      </c>
      <c r="C301" s="139" t="s">
        <v>144</v>
      </c>
      <c r="D301" s="185">
        <f>VLOOKUP('800.4'!A89,'800.4'!A89:N423,14,FALSE)</f>
        <v>49622.017262048743</v>
      </c>
    </row>
    <row r="302" spans="1:4" ht="54" thickTop="1" thickBot="1">
      <c r="A302" s="143" t="s">
        <v>1718</v>
      </c>
      <c r="B302" s="144" t="s">
        <v>1831</v>
      </c>
      <c r="C302" s="139" t="s">
        <v>1845</v>
      </c>
      <c r="D302" s="185">
        <f>VLOOKUP('802.1'!A89,'802.1'!A89:N424,14,FALSE)</f>
        <v>348234.26647748635</v>
      </c>
    </row>
    <row r="303" spans="1:4" ht="54" thickTop="1" thickBot="1">
      <c r="A303" s="143" t="s">
        <v>1719</v>
      </c>
      <c r="B303" s="144" t="s">
        <v>1881</v>
      </c>
      <c r="C303" s="139" t="s">
        <v>1845</v>
      </c>
      <c r="D303" s="185">
        <f>VLOOKUP('802.2'!A89,'802.2'!A89:N425,14,FALSE)</f>
        <v>71970.452504809553</v>
      </c>
    </row>
    <row r="304" spans="1:4" ht="54" thickTop="1" thickBot="1">
      <c r="A304" s="143" t="s">
        <v>1720</v>
      </c>
      <c r="B304" s="144" t="s">
        <v>1832</v>
      </c>
      <c r="C304" s="139" t="s">
        <v>1845</v>
      </c>
      <c r="D304" s="185">
        <f>VLOOKUP('802.3'!A89,'802.3'!A89:N426,14,FALSE)</f>
        <v>46278.968683628336</v>
      </c>
    </row>
    <row r="305" spans="1:4" ht="54" thickTop="1" thickBot="1">
      <c r="A305" s="143" t="s">
        <v>1721</v>
      </c>
      <c r="B305" s="144" t="s">
        <v>1833</v>
      </c>
      <c r="C305" s="139" t="s">
        <v>1845</v>
      </c>
      <c r="D305" s="185">
        <f>VLOOKUP('802.4'!A89,'802.4'!A89:N427,14,FALSE)</f>
        <v>39584.226512721245</v>
      </c>
    </row>
    <row r="306" spans="1:4" ht="54" thickTop="1" thickBot="1">
      <c r="A306" s="143" t="s">
        <v>1722</v>
      </c>
      <c r="B306" s="144" t="s">
        <v>1834</v>
      </c>
      <c r="C306" s="139" t="s">
        <v>1845</v>
      </c>
      <c r="D306" s="185">
        <f>VLOOKUP('802.5'!A89,'802.5'!A89:N428,14,FALSE)</f>
        <v>262984.85744696675</v>
      </c>
    </row>
    <row r="307" spans="1:4" ht="54" thickTop="1" thickBot="1">
      <c r="A307" s="143" t="s">
        <v>1723</v>
      </c>
      <c r="B307" s="144" t="s">
        <v>1835</v>
      </c>
      <c r="C307" s="139" t="s">
        <v>1845</v>
      </c>
      <c r="D307" s="185">
        <f>VLOOKUP('802.6'!A89,'802.6'!A89:N429,14,FALSE)</f>
        <v>256756.13299875904</v>
      </c>
    </row>
    <row r="308" spans="1:4" ht="54" thickTop="1" thickBot="1">
      <c r="A308" s="143" t="s">
        <v>1724</v>
      </c>
      <c r="B308" s="144" t="s">
        <v>1836</v>
      </c>
      <c r="C308" s="139" t="s">
        <v>1845</v>
      </c>
      <c r="D308" s="185">
        <f>VLOOKUP('802.7'!A89,'802.7'!A89:N430,14,FALSE)</f>
        <v>168602.13559934607</v>
      </c>
    </row>
    <row r="309" spans="1:4" ht="54" thickTop="1" thickBot="1">
      <c r="A309" s="143" t="s">
        <v>1725</v>
      </c>
      <c r="B309" s="144" t="s">
        <v>1837</v>
      </c>
      <c r="C309" s="139" t="s">
        <v>1845</v>
      </c>
      <c r="D309" s="185">
        <f>VLOOKUP('802.8'!A89,'802.8'!A89:N431,14,FALSE)</f>
        <v>144601.75104331464</v>
      </c>
    </row>
    <row r="310" spans="1:4" ht="54" thickTop="1" thickBot="1">
      <c r="A310" s="143" t="s">
        <v>1162</v>
      </c>
      <c r="B310" s="144" t="s">
        <v>1838</v>
      </c>
      <c r="C310" s="139" t="s">
        <v>233</v>
      </c>
      <c r="D310" s="185">
        <f>VLOOKUP('810.1'!A89,'810.1'!A89:N432,14,FALSE)</f>
        <v>15473.178015046116</v>
      </c>
    </row>
    <row r="311" spans="1:4" ht="54" thickTop="1" thickBot="1">
      <c r="A311" s="143" t="s">
        <v>1163</v>
      </c>
      <c r="B311" s="144" t="s">
        <v>1839</v>
      </c>
      <c r="C311" s="139" t="s">
        <v>233</v>
      </c>
      <c r="D311" s="185">
        <f>VLOOKUP('810.2'!A89,'810.2'!A89:N433,14,FALSE)</f>
        <v>10725.695776404515</v>
      </c>
    </row>
    <row r="312" spans="1:4" ht="54" thickTop="1" thickBot="1">
      <c r="A312" s="143" t="s">
        <v>1164</v>
      </c>
      <c r="B312" s="144" t="s">
        <v>1840</v>
      </c>
      <c r="C312" s="139" t="s">
        <v>233</v>
      </c>
      <c r="D312" s="185">
        <f>VLOOKUP('810.3'!A89,'810.3'!A89:N435,14,FALSE)</f>
        <v>6385.0326437745598</v>
      </c>
    </row>
    <row r="313" spans="1:4" ht="57.75" thickTop="1" thickBot="1">
      <c r="A313" s="143" t="s">
        <v>1726</v>
      </c>
      <c r="B313" s="144" t="s">
        <v>2050</v>
      </c>
      <c r="C313" s="139" t="s">
        <v>233</v>
      </c>
      <c r="D313" s="185">
        <f>VLOOKUP('811.1'!A89,'811.1'!A89:N436,14,FALSE)</f>
        <v>41112.60464965822</v>
      </c>
    </row>
    <row r="314" spans="1:4" ht="57.75" thickTop="1" thickBot="1">
      <c r="A314" s="143" t="s">
        <v>1727</v>
      </c>
      <c r="B314" s="144" t="s">
        <v>2051</v>
      </c>
      <c r="C314" s="139" t="s">
        <v>233</v>
      </c>
      <c r="D314" s="185">
        <f>VLOOKUP('811.2'!A89,'811.2'!A89:N437,14,FALSE)</f>
        <v>47903.776946954822</v>
      </c>
    </row>
    <row r="315" spans="1:4" ht="54" thickTop="1" thickBot="1">
      <c r="A315" s="143" t="s">
        <v>1165</v>
      </c>
      <c r="B315" s="144" t="s">
        <v>2053</v>
      </c>
      <c r="C315" s="139" t="s">
        <v>233</v>
      </c>
      <c r="D315" s="185">
        <f>VLOOKUP('812.1'!A89,'812.1'!A89:N438,14,FALSE)</f>
        <v>69537.863317149953</v>
      </c>
    </row>
    <row r="316" spans="1:4" ht="54" thickTop="1" thickBot="1">
      <c r="A316" s="143" t="s">
        <v>1728</v>
      </c>
      <c r="B316" s="144" t="s">
        <v>1841</v>
      </c>
      <c r="C316" s="139" t="s">
        <v>1995</v>
      </c>
      <c r="D316" s="185">
        <f>VLOOKUP('820.1'!A89,'820.1'!A89:N439,14,FALSE)</f>
        <v>66215.723510850512</v>
      </c>
    </row>
    <row r="317" spans="1:4" ht="54" thickTop="1" thickBot="1">
      <c r="A317" s="143" t="s">
        <v>1729</v>
      </c>
      <c r="B317" s="144" t="s">
        <v>1842</v>
      </c>
      <c r="C317" s="139" t="s">
        <v>984</v>
      </c>
      <c r="D317" s="185">
        <f>VLOOKUP('820.1.2'!A88,'820.1.2'!A88:N440,14,FALSE)</f>
        <v>3985537.5873396606</v>
      </c>
    </row>
    <row r="318" spans="1:4" ht="57.75" thickTop="1" thickBot="1">
      <c r="A318" s="143" t="s">
        <v>1166</v>
      </c>
      <c r="B318" s="144" t="s">
        <v>1843</v>
      </c>
      <c r="C318" s="139" t="s">
        <v>1998</v>
      </c>
      <c r="D318" s="185">
        <f>VLOOKUP('900.1'!A88,'900.1'!A88:N441,14,FALSE)</f>
        <v>826.7951816634087</v>
      </c>
    </row>
    <row r="319" spans="1:4" ht="57.75" thickTop="1" thickBot="1">
      <c r="A319" s="143" t="s">
        <v>1167</v>
      </c>
      <c r="B319" s="144" t="s">
        <v>2195</v>
      </c>
      <c r="C319" s="139" t="s">
        <v>1999</v>
      </c>
      <c r="D319" s="185">
        <f>VLOOKUP('900.2'!A88,'900.2'!A88:N442,14,FALSE)</f>
        <v>1014.7031774960016</v>
      </c>
    </row>
    <row r="320" spans="1:4" ht="54" thickTop="1" thickBot="1">
      <c r="A320" s="143" t="s">
        <v>1168</v>
      </c>
      <c r="B320" s="144" t="s">
        <v>1844</v>
      </c>
      <c r="C320" s="139" t="s">
        <v>1999</v>
      </c>
      <c r="D320" s="185">
        <f>VLOOKUP('900.3'!A88,'900.3'!A88:N443,14,FALSE)</f>
        <v>1014.7031774960016</v>
      </c>
    </row>
    <row r="321" spans="1:4" ht="53.25" thickTop="1">
      <c r="A321" s="118"/>
      <c r="B321" s="115"/>
      <c r="C321" s="142"/>
      <c r="D321" s="186" t="s">
        <v>2018</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7109375" style="189" customWidth="1"/>
    <col min="5" max="5" width="10.42578125" customWidth="1"/>
  </cols>
  <sheetData>
    <row r="1" spans="1:4" ht="66" customHeight="1" thickTop="1">
      <c r="A1" s="672" t="s">
        <v>1850</v>
      </c>
      <c r="B1" s="673"/>
      <c r="C1" s="673"/>
      <c r="D1" s="674"/>
    </row>
    <row r="2" spans="1:4" ht="20.25" customHeight="1" thickBot="1">
      <c r="A2" s="675"/>
      <c r="B2" s="676"/>
      <c r="C2" s="676"/>
      <c r="D2" s="677"/>
    </row>
    <row r="3" spans="1:4" ht="16.5" thickTop="1" thickBot="1">
      <c r="A3" s="671" t="s">
        <v>2223</v>
      </c>
      <c r="B3" s="671"/>
      <c r="C3" s="671"/>
      <c r="D3" s="671"/>
    </row>
    <row r="4" spans="1:4" ht="16.5" thickTop="1" thickBot="1">
      <c r="A4" s="671"/>
      <c r="B4" s="671"/>
      <c r="C4" s="671"/>
      <c r="D4" s="671"/>
    </row>
    <row r="5" spans="1:4" ht="16.5" thickTop="1" thickBot="1">
      <c r="A5" s="671"/>
      <c r="B5" s="671"/>
      <c r="C5" s="671"/>
      <c r="D5" s="671"/>
    </row>
    <row r="6" spans="1:4" ht="16.5" thickTop="1" thickBot="1">
      <c r="A6" s="660" t="s">
        <v>2237</v>
      </c>
      <c r="B6" s="661" t="s">
        <v>1882</v>
      </c>
      <c r="C6" s="662" t="s">
        <v>2238</v>
      </c>
      <c r="D6" s="663">
        <v>29260</v>
      </c>
    </row>
    <row r="7" spans="1:4" ht="16.5" thickTop="1" thickBot="1">
      <c r="A7" s="6"/>
      <c r="B7" s="7"/>
      <c r="C7" s="8"/>
      <c r="D7" s="190" t="s">
        <v>1848</v>
      </c>
    </row>
    <row r="8" spans="1:4" ht="16.5" thickTop="1" thickBot="1">
      <c r="A8" s="9" t="s">
        <v>98</v>
      </c>
      <c r="B8" s="10" t="s">
        <v>1882</v>
      </c>
      <c r="C8" s="11" t="s">
        <v>99</v>
      </c>
      <c r="D8" s="659">
        <v>58677.433987924393</v>
      </c>
    </row>
    <row r="9" spans="1:4" ht="16.5" thickTop="1" thickBot="1">
      <c r="A9" s="9" t="s">
        <v>102</v>
      </c>
      <c r="B9" s="10" t="s">
        <v>1882</v>
      </c>
      <c r="C9" s="11" t="s">
        <v>103</v>
      </c>
      <c r="D9" s="659">
        <f>$D$6*1.85</f>
        <v>54131</v>
      </c>
    </row>
    <row r="10" spans="1:4" ht="16.5" thickTop="1" thickBot="1">
      <c r="A10" s="9" t="s">
        <v>0</v>
      </c>
      <c r="B10" s="10" t="s">
        <v>1882</v>
      </c>
      <c r="C10" s="11" t="s">
        <v>1</v>
      </c>
      <c r="D10" s="659">
        <v>69346.058349365194</v>
      </c>
    </row>
    <row r="11" spans="1:4" ht="16.5" thickTop="1" thickBot="1">
      <c r="A11" s="9" t="s">
        <v>1674</v>
      </c>
      <c r="B11" s="10" t="s">
        <v>1882</v>
      </c>
      <c r="C11" s="11" t="s">
        <v>1673</v>
      </c>
      <c r="D11" s="659">
        <v>320058.73084322392</v>
      </c>
    </row>
    <row r="12" spans="1:4" ht="16.5" thickTop="1" thickBot="1">
      <c r="A12" s="9" t="s">
        <v>100</v>
      </c>
      <c r="B12" s="10" t="s">
        <v>1882</v>
      </c>
      <c r="C12" s="11" t="s">
        <v>101</v>
      </c>
      <c r="D12" s="659">
        <v>80014.682710805981</v>
      </c>
    </row>
    <row r="13" spans="1:4" ht="16.5" thickTop="1" thickBot="1">
      <c r="A13" s="9" t="s">
        <v>62</v>
      </c>
      <c r="B13" s="10" t="s">
        <v>1882</v>
      </c>
      <c r="C13" s="11" t="s">
        <v>63</v>
      </c>
      <c r="D13" s="659">
        <v>586774.33987924387</v>
      </c>
    </row>
    <row r="14" spans="1:4" ht="16.5" thickTop="1" thickBot="1">
      <c r="A14" s="9" t="s">
        <v>108</v>
      </c>
      <c r="B14" s="10" t="s">
        <v>1882</v>
      </c>
      <c r="C14" s="11" t="s">
        <v>109</v>
      </c>
      <c r="D14" s="659">
        <v>320058.73084322392</v>
      </c>
    </row>
    <row r="15" spans="1:4" ht="16.5" thickTop="1" thickBot="1">
      <c r="A15" s="9" t="s">
        <v>41</v>
      </c>
      <c r="B15" s="10" t="s">
        <v>1882</v>
      </c>
      <c r="C15" s="11" t="s">
        <v>42</v>
      </c>
      <c r="D15" s="659">
        <v>213372.48722881597</v>
      </c>
    </row>
    <row r="16" spans="1:4" ht="16.5" thickTop="1" thickBot="1">
      <c r="A16" s="9" t="s">
        <v>43</v>
      </c>
      <c r="B16" s="10" t="s">
        <v>1882</v>
      </c>
      <c r="C16" s="11" t="s">
        <v>44</v>
      </c>
      <c r="D16" s="659">
        <v>320058.73084322392</v>
      </c>
    </row>
    <row r="17" spans="1:4" ht="16.5" thickTop="1" thickBot="1">
      <c r="A17" s="9" t="s">
        <v>106</v>
      </c>
      <c r="B17" s="10" t="s">
        <v>1882</v>
      </c>
      <c r="C17" s="11" t="s">
        <v>107</v>
      </c>
      <c r="D17" s="659">
        <v>106686.24361440798</v>
      </c>
    </row>
    <row r="18" spans="1:4" ht="16.5" thickTop="1" thickBot="1">
      <c r="A18" s="9" t="s">
        <v>1675</v>
      </c>
      <c r="B18" s="10" t="s">
        <v>1882</v>
      </c>
      <c r="C18" s="11" t="s">
        <v>2000</v>
      </c>
      <c r="D18" s="659">
        <v>96017.619252967183</v>
      </c>
    </row>
    <row r="19" spans="1:4" ht="16.5" thickTop="1" thickBot="1">
      <c r="A19" s="9" t="s">
        <v>96</v>
      </c>
      <c r="B19" s="10" t="s">
        <v>92</v>
      </c>
      <c r="C19" s="11" t="s">
        <v>97</v>
      </c>
      <c r="D19" s="659">
        <v>2133724.8722881596</v>
      </c>
    </row>
    <row r="20" spans="1:4" ht="16.5" thickTop="1" thickBot="1">
      <c r="A20" s="9" t="s">
        <v>76</v>
      </c>
      <c r="B20" s="10" t="s">
        <v>1882</v>
      </c>
      <c r="C20" s="11" t="s">
        <v>77</v>
      </c>
      <c r="D20" s="659">
        <v>485912.31941843667</v>
      </c>
    </row>
    <row r="21" spans="1:4" ht="16.5" thickTop="1" thickBot="1">
      <c r="A21" s="9" t="s">
        <v>74</v>
      </c>
      <c r="B21" s="10" t="s">
        <v>1882</v>
      </c>
      <c r="C21" s="11" t="s">
        <v>75</v>
      </c>
      <c r="D21" s="659">
        <v>477235.31371453602</v>
      </c>
    </row>
    <row r="22" spans="1:4" ht="16.5" thickTop="1" thickBot="1">
      <c r="A22" s="9" t="s">
        <v>84</v>
      </c>
      <c r="B22" s="10" t="s">
        <v>1882</v>
      </c>
      <c r="C22" s="11" t="s">
        <v>85</v>
      </c>
      <c r="D22" s="659">
        <v>544482.10791976599</v>
      </c>
    </row>
    <row r="23" spans="1:4" ht="16.5" thickTop="1" thickBot="1">
      <c r="A23" s="9" t="s">
        <v>78</v>
      </c>
      <c r="B23" s="10" t="s">
        <v>1882</v>
      </c>
      <c r="C23" s="11" t="s">
        <v>79</v>
      </c>
      <c r="D23" s="659">
        <v>605221.14784707059</v>
      </c>
    </row>
    <row r="24" spans="1:4" ht="16.5" thickTop="1" thickBot="1">
      <c r="A24" s="9" t="s">
        <v>64</v>
      </c>
      <c r="B24" s="10" t="s">
        <v>1882</v>
      </c>
      <c r="C24" s="11" t="s">
        <v>65</v>
      </c>
      <c r="D24" s="659">
        <v>468558.30801063532</v>
      </c>
    </row>
    <row r="25" spans="1:4" ht="16.5" thickTop="1" thickBot="1">
      <c r="A25" s="9" t="s">
        <v>80</v>
      </c>
      <c r="B25" s="10" t="s">
        <v>1882</v>
      </c>
      <c r="C25" s="11" t="s">
        <v>81</v>
      </c>
      <c r="D25" s="659">
        <v>557497.61647561705</v>
      </c>
    </row>
    <row r="26" spans="1:4" ht="16.5" thickTop="1" thickBot="1">
      <c r="A26" s="9" t="s">
        <v>82</v>
      </c>
      <c r="B26" s="10" t="s">
        <v>1882</v>
      </c>
      <c r="C26" s="11" t="s">
        <v>83</v>
      </c>
      <c r="D26" s="659">
        <v>577020.87930939358</v>
      </c>
    </row>
    <row r="27" spans="1:4" ht="16.5" thickTop="1" thickBot="1">
      <c r="A27" s="9" t="s">
        <v>104</v>
      </c>
      <c r="B27" s="10" t="s">
        <v>1882</v>
      </c>
      <c r="C27" s="11" t="s">
        <v>105</v>
      </c>
      <c r="D27" s="659">
        <v>145339.84554033595</v>
      </c>
    </row>
    <row r="28" spans="1:4" ht="16.5" thickTop="1" thickBot="1">
      <c r="A28" s="9" t="s">
        <v>4</v>
      </c>
      <c r="B28" s="10" t="s">
        <v>1882</v>
      </c>
      <c r="C28" s="11" t="s">
        <v>5</v>
      </c>
      <c r="D28" s="659">
        <v>162693.85694813728</v>
      </c>
    </row>
    <row r="29" spans="1:4" ht="16.5" customHeight="1" thickTop="1" thickBot="1">
      <c r="A29" s="9" t="s">
        <v>45</v>
      </c>
      <c r="B29" s="10" t="s">
        <v>1882</v>
      </c>
      <c r="C29" s="11" t="s">
        <v>2226</v>
      </c>
      <c r="D29" s="659">
        <f>$D$43+$D$64</f>
        <v>160817.24361440798</v>
      </c>
    </row>
    <row r="30" spans="1:4" ht="16.5" thickTop="1" thickBot="1">
      <c r="A30" s="9" t="s">
        <v>66</v>
      </c>
      <c r="B30" s="10" t="s">
        <v>1882</v>
      </c>
      <c r="C30" s="11" t="s">
        <v>67</v>
      </c>
      <c r="D30" s="659">
        <v>160029.36542161196</v>
      </c>
    </row>
    <row r="31" spans="1:4" ht="16.5" thickTop="1" thickBot="1">
      <c r="A31" s="9" t="s">
        <v>23</v>
      </c>
      <c r="B31" s="10" t="s">
        <v>1882</v>
      </c>
      <c r="C31" s="11" t="s">
        <v>24</v>
      </c>
      <c r="D31" s="659">
        <f>$D$64*10</f>
        <v>541310</v>
      </c>
    </row>
    <row r="32" spans="1:4" ht="16.5" thickTop="1" thickBot="1">
      <c r="A32" s="9" t="s">
        <v>7</v>
      </c>
      <c r="B32" s="10" t="s">
        <v>1882</v>
      </c>
      <c r="C32" s="11" t="s">
        <v>8</v>
      </c>
      <c r="D32" s="659">
        <f>$D$64*2</f>
        <v>108262</v>
      </c>
    </row>
    <row r="33" spans="1:4" ht="16.5" thickTop="1" thickBot="1">
      <c r="A33" s="9" t="s">
        <v>9</v>
      </c>
      <c r="B33" s="10" t="s">
        <v>1882</v>
      </c>
      <c r="C33" s="11" t="s">
        <v>10</v>
      </c>
      <c r="D33" s="659">
        <f>$D$64*3</f>
        <v>162393</v>
      </c>
    </row>
    <row r="34" spans="1:4" ht="16.5" thickTop="1" thickBot="1">
      <c r="A34" s="9" t="s">
        <v>11</v>
      </c>
      <c r="B34" s="10" t="s">
        <v>1882</v>
      </c>
      <c r="C34" s="11" t="s">
        <v>12</v>
      </c>
      <c r="D34" s="659">
        <f>$D$64*4</f>
        <v>216524</v>
      </c>
    </row>
    <row r="35" spans="1:4" ht="16.5" thickTop="1" thickBot="1">
      <c r="A35" s="9" t="s">
        <v>13</v>
      </c>
      <c r="B35" s="10" t="s">
        <v>1882</v>
      </c>
      <c r="C35" s="11" t="s">
        <v>14</v>
      </c>
      <c r="D35" s="659">
        <f>$D$64*5</f>
        <v>270655</v>
      </c>
    </row>
    <row r="36" spans="1:4" ht="16.5" thickTop="1" thickBot="1">
      <c r="A36" s="9" t="s">
        <v>15</v>
      </c>
      <c r="B36" s="10" t="s">
        <v>1882</v>
      </c>
      <c r="C36" s="11" t="s">
        <v>16</v>
      </c>
      <c r="D36" s="659">
        <f>$D$64*6</f>
        <v>324786</v>
      </c>
    </row>
    <row r="37" spans="1:4" ht="16.5" thickTop="1" thickBot="1">
      <c r="A37" s="9" t="s">
        <v>17</v>
      </c>
      <c r="B37" s="10" t="s">
        <v>1882</v>
      </c>
      <c r="C37" s="11" t="s">
        <v>18</v>
      </c>
      <c r="D37" s="659">
        <f>$D$64*7</f>
        <v>378917</v>
      </c>
    </row>
    <row r="38" spans="1:4" ht="16.5" thickTop="1" thickBot="1">
      <c r="A38" s="9" t="s">
        <v>19</v>
      </c>
      <c r="B38" s="10" t="s">
        <v>1882</v>
      </c>
      <c r="C38" s="11" t="s">
        <v>20</v>
      </c>
      <c r="D38" s="659">
        <f>$D$64*8</f>
        <v>433048</v>
      </c>
    </row>
    <row r="39" spans="1:4" ht="16.5" thickTop="1" thickBot="1">
      <c r="A39" s="9" t="s">
        <v>21</v>
      </c>
      <c r="B39" s="10" t="s">
        <v>1882</v>
      </c>
      <c r="C39" s="11" t="s">
        <v>22</v>
      </c>
      <c r="D39" s="659">
        <f>$D$64*9</f>
        <v>487179</v>
      </c>
    </row>
    <row r="40" spans="1:4" ht="16.5" thickTop="1" thickBot="1">
      <c r="A40" s="9" t="s">
        <v>72</v>
      </c>
      <c r="B40" s="10" t="s">
        <v>1882</v>
      </c>
      <c r="C40" s="11" t="s">
        <v>73</v>
      </c>
      <c r="D40" s="659">
        <v>58677.433987924393</v>
      </c>
    </row>
    <row r="41" spans="1:4" ht="16.5" thickTop="1" thickBot="1">
      <c r="A41" s="9" t="s">
        <v>27</v>
      </c>
      <c r="B41" s="10" t="s">
        <v>1882</v>
      </c>
      <c r="C41" s="11" t="s">
        <v>28</v>
      </c>
      <c r="D41" s="659">
        <v>117354.86797584879</v>
      </c>
    </row>
    <row r="42" spans="1:4" ht="16.5" thickTop="1" thickBot="1">
      <c r="A42" s="9" t="s">
        <v>25</v>
      </c>
      <c r="B42" s="10" t="s">
        <v>1882</v>
      </c>
      <c r="C42" s="11" t="s">
        <v>26</v>
      </c>
      <c r="D42" s="659">
        <v>117354.86797584879</v>
      </c>
    </row>
    <row r="43" spans="1:4" ht="16.5" thickTop="1" thickBot="1">
      <c r="A43" s="9" t="s">
        <v>30</v>
      </c>
      <c r="B43" s="10" t="s">
        <v>1882</v>
      </c>
      <c r="C43" s="11" t="s">
        <v>31</v>
      </c>
      <c r="D43" s="659">
        <v>106686.24361440798</v>
      </c>
    </row>
    <row r="44" spans="1:4" ht="17.25" customHeight="1" thickTop="1" thickBot="1">
      <c r="A44" s="9" t="s">
        <v>40</v>
      </c>
      <c r="B44" s="10" t="s">
        <v>1882</v>
      </c>
      <c r="C44" s="11" t="s">
        <v>2225</v>
      </c>
      <c r="D44" s="659">
        <v>266715.60903601995</v>
      </c>
    </row>
    <row r="45" spans="1:4" ht="16.5" thickTop="1" thickBot="1">
      <c r="A45" s="9" t="s">
        <v>32</v>
      </c>
      <c r="B45" s="10" t="s">
        <v>1882</v>
      </c>
      <c r="C45" s="11" t="s">
        <v>33</v>
      </c>
      <c r="D45" s="659">
        <f>D43*2</f>
        <v>213372.48722881597</v>
      </c>
    </row>
    <row r="46" spans="1:4" ht="16.5" thickTop="1" thickBot="1">
      <c r="A46" s="9" t="s">
        <v>34</v>
      </c>
      <c r="B46" s="10" t="s">
        <v>1882</v>
      </c>
      <c r="C46" s="11" t="s">
        <v>35</v>
      </c>
      <c r="D46" s="659">
        <f>D43*3</f>
        <v>320058.73084322398</v>
      </c>
    </row>
    <row r="47" spans="1:4" ht="16.5" thickTop="1" thickBot="1">
      <c r="A47" s="9" t="s">
        <v>70</v>
      </c>
      <c r="B47" s="10" t="s">
        <v>1882</v>
      </c>
      <c r="C47" s="11" t="s">
        <v>71</v>
      </c>
      <c r="D47" s="659">
        <f>D43+(3*D8)</f>
        <v>282718.54557818116</v>
      </c>
    </row>
    <row r="48" spans="1:4" ht="16.5" thickTop="1" thickBot="1">
      <c r="A48" s="9" t="s">
        <v>36</v>
      </c>
      <c r="B48" s="10" t="s">
        <v>1882</v>
      </c>
      <c r="C48" s="11" t="s">
        <v>37</v>
      </c>
      <c r="D48" s="659">
        <v>117354.86797584879</v>
      </c>
    </row>
    <row r="49" spans="1:4" ht="16.5" thickTop="1" thickBot="1">
      <c r="A49" s="9" t="s">
        <v>38</v>
      </c>
      <c r="B49" s="10" t="s">
        <v>1882</v>
      </c>
      <c r="C49" s="11" t="s">
        <v>39</v>
      </c>
      <c r="D49" s="659">
        <v>128023.49233728957</v>
      </c>
    </row>
    <row r="50" spans="1:4" ht="16.5" thickTop="1" thickBot="1">
      <c r="A50" s="9" t="s">
        <v>89</v>
      </c>
      <c r="B50" s="10" t="s">
        <v>1882</v>
      </c>
      <c r="C50" s="11" t="s">
        <v>90</v>
      </c>
      <c r="D50" s="659">
        <v>133357.80451800997</v>
      </c>
    </row>
    <row r="51" spans="1:4" ht="16.5" thickTop="1" thickBot="1">
      <c r="A51" s="9" t="s">
        <v>46</v>
      </c>
      <c r="B51" s="10" t="s">
        <v>1882</v>
      </c>
      <c r="C51" s="11" t="s">
        <v>47</v>
      </c>
      <c r="D51" s="659">
        <f>$D$6*1.85</f>
        <v>54131</v>
      </c>
    </row>
    <row r="52" spans="1:4" ht="16.5" thickTop="1" thickBot="1">
      <c r="A52" s="9" t="s">
        <v>48</v>
      </c>
      <c r="B52" s="10" t="s">
        <v>1882</v>
      </c>
      <c r="C52" s="11" t="s">
        <v>49</v>
      </c>
      <c r="D52" s="659">
        <f>D51*2</f>
        <v>108262</v>
      </c>
    </row>
    <row r="53" spans="1:4" ht="16.5" thickTop="1" thickBot="1">
      <c r="A53" s="9" t="s">
        <v>50</v>
      </c>
      <c r="B53" s="10" t="s">
        <v>1882</v>
      </c>
      <c r="C53" s="11" t="s">
        <v>51</v>
      </c>
      <c r="D53" s="659">
        <v>106686.24361440798</v>
      </c>
    </row>
    <row r="54" spans="1:4" ht="16.5" thickTop="1" thickBot="1">
      <c r="A54" s="9" t="s">
        <v>68</v>
      </c>
      <c r="B54" s="10" t="s">
        <v>1882</v>
      </c>
      <c r="C54" s="11" t="s">
        <v>69</v>
      </c>
      <c r="D54" s="659">
        <v>213372.48722881597</v>
      </c>
    </row>
    <row r="55" spans="1:4" ht="46.5" thickTop="1" thickBot="1">
      <c r="A55" s="9" t="s">
        <v>29</v>
      </c>
      <c r="B55" s="10" t="s">
        <v>1882</v>
      </c>
      <c r="C55" s="11" t="s">
        <v>1883</v>
      </c>
      <c r="D55" s="659">
        <v>800146.82710805978</v>
      </c>
    </row>
    <row r="56" spans="1:4" ht="16.5" thickTop="1" thickBot="1">
      <c r="A56" s="9" t="s">
        <v>52</v>
      </c>
      <c r="B56" s="10" t="s">
        <v>1882</v>
      </c>
      <c r="C56" s="11" t="s">
        <v>53</v>
      </c>
      <c r="D56" s="659">
        <v>80014.682710805981</v>
      </c>
    </row>
    <row r="57" spans="1:4" ht="16.5" thickTop="1" thickBot="1">
      <c r="A57" s="9" t="s">
        <v>54</v>
      </c>
      <c r="B57" s="10" t="s">
        <v>1882</v>
      </c>
      <c r="C57" s="11" t="s">
        <v>55</v>
      </c>
      <c r="D57" s="659">
        <v>160029.36542161196</v>
      </c>
    </row>
    <row r="58" spans="1:4" ht="16.5" thickTop="1" thickBot="1">
      <c r="A58" s="9" t="s">
        <v>56</v>
      </c>
      <c r="B58" s="10" t="s">
        <v>1882</v>
      </c>
      <c r="C58" s="11" t="s">
        <v>57</v>
      </c>
      <c r="D58" s="659">
        <v>106686.24361440798</v>
      </c>
    </row>
    <row r="59" spans="1:4" ht="16.5" thickTop="1" thickBot="1">
      <c r="A59" s="9" t="s">
        <v>2</v>
      </c>
      <c r="B59" s="10" t="s">
        <v>1882</v>
      </c>
      <c r="C59" s="11" t="s">
        <v>3</v>
      </c>
      <c r="D59" s="659">
        <v>213372.48722881597</v>
      </c>
    </row>
    <row r="60" spans="1:4" ht="16.5" thickTop="1" thickBot="1">
      <c r="A60" s="9" t="s">
        <v>58</v>
      </c>
      <c r="B60" s="10" t="s">
        <v>1882</v>
      </c>
      <c r="C60" s="11" t="s">
        <v>59</v>
      </c>
      <c r="D60" s="659">
        <v>133357.80451800997</v>
      </c>
    </row>
    <row r="61" spans="1:4" ht="16.5" thickTop="1" thickBot="1">
      <c r="A61" s="9" t="s">
        <v>86</v>
      </c>
      <c r="B61" s="10" t="s">
        <v>1882</v>
      </c>
      <c r="C61" s="11" t="s">
        <v>87</v>
      </c>
      <c r="D61" s="659">
        <v>160029.36542161196</v>
      </c>
    </row>
    <row r="62" spans="1:4" ht="16.5" thickTop="1" thickBot="1">
      <c r="A62" s="9" t="s">
        <v>88</v>
      </c>
      <c r="B62" s="10" t="s">
        <v>1882</v>
      </c>
      <c r="C62" s="11" t="s">
        <v>87</v>
      </c>
      <c r="D62" s="659">
        <v>160029.36542161196</v>
      </c>
    </row>
    <row r="63" spans="1:4" ht="16.5" thickTop="1" thickBot="1">
      <c r="A63" s="9" t="s">
        <v>60</v>
      </c>
      <c r="B63" s="10" t="s">
        <v>1882</v>
      </c>
      <c r="C63" s="11" t="s">
        <v>61</v>
      </c>
      <c r="D63" s="659">
        <v>160029.36542161196</v>
      </c>
    </row>
    <row r="64" spans="1:4" ht="17.25" customHeight="1" thickTop="1" thickBot="1">
      <c r="A64" s="9" t="s">
        <v>6</v>
      </c>
      <c r="B64" s="10" t="s">
        <v>1882</v>
      </c>
      <c r="C64" s="11" t="s">
        <v>2224</v>
      </c>
      <c r="D64" s="659">
        <f>$D$6*1.85</f>
        <v>54131</v>
      </c>
    </row>
    <row r="65" spans="1:4" ht="16.5" thickTop="1" thickBot="1">
      <c r="A65" s="9" t="s">
        <v>91</v>
      </c>
      <c r="B65" s="10" t="s">
        <v>92</v>
      </c>
      <c r="C65" s="11" t="s">
        <v>93</v>
      </c>
      <c r="D65" s="659">
        <v>533431.21807203989</v>
      </c>
    </row>
    <row r="66" spans="1:4" ht="16.5" thickTop="1" thickBot="1">
      <c r="A66" s="9" t="s">
        <v>94</v>
      </c>
      <c r="B66" s="10" t="s">
        <v>92</v>
      </c>
      <c r="C66" s="11" t="s">
        <v>95</v>
      </c>
      <c r="D66" s="659">
        <v>266715.60903601995</v>
      </c>
    </row>
    <row r="67" spans="1:4" ht="16.5" thickTop="1" thickBot="1">
      <c r="A67" s="9" t="s">
        <v>2228</v>
      </c>
      <c r="B67" s="10" t="s">
        <v>1882</v>
      </c>
      <c r="C67" s="11" t="s">
        <v>2227</v>
      </c>
      <c r="D67" s="659">
        <f>$D$6*1.85</f>
        <v>54131</v>
      </c>
    </row>
    <row r="68" spans="1:4" ht="15.75" thickTop="1">
      <c r="A68" s="3"/>
      <c r="B68" s="4"/>
      <c r="C68" s="5"/>
      <c r="D68" s="191"/>
    </row>
    <row r="69" spans="1:4">
      <c r="A69" s="3"/>
      <c r="B69" s="4"/>
      <c r="C69" s="5"/>
      <c r="D69" s="191"/>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81" t="s">
        <v>1850</v>
      </c>
      <c r="B1" s="682"/>
      <c r="C1" s="682"/>
      <c r="D1" s="683"/>
    </row>
    <row r="2" spans="1:4" ht="89.25" customHeight="1" thickBot="1">
      <c r="A2" s="684"/>
      <c r="B2" s="685"/>
      <c r="C2" s="685"/>
      <c r="D2" s="686"/>
    </row>
    <row r="3" spans="1:4" ht="41.25" customHeight="1" thickTop="1" thickBot="1">
      <c r="A3" s="678" t="s">
        <v>110</v>
      </c>
      <c r="B3" s="679"/>
      <c r="C3" s="679"/>
      <c r="D3" s="680"/>
    </row>
    <row r="4" spans="1:4" ht="16.5" customHeight="1" thickTop="1" thickBot="1">
      <c r="A4" s="14"/>
      <c r="B4" s="14"/>
      <c r="C4" s="15"/>
      <c r="D4" s="192"/>
    </row>
    <row r="5" spans="1:4" ht="16.5" thickTop="1" thickBot="1">
      <c r="A5" s="14"/>
      <c r="B5" s="14"/>
      <c r="C5" s="15"/>
      <c r="D5" s="192"/>
    </row>
    <row r="6" spans="1:4" ht="16.5" thickTop="1" thickBot="1">
      <c r="A6" s="16"/>
      <c r="B6" s="14"/>
      <c r="C6" s="17" t="s">
        <v>111</v>
      </c>
      <c r="D6" s="193" t="s">
        <v>1846</v>
      </c>
    </row>
    <row r="7" spans="1:4" ht="30" customHeight="1" thickTop="1" thickBot="1">
      <c r="A7" s="16" t="s">
        <v>115</v>
      </c>
      <c r="B7" s="14" t="s">
        <v>92</v>
      </c>
      <c r="C7" s="17" t="s">
        <v>116</v>
      </c>
      <c r="D7" s="657">
        <v>64909.781723513464</v>
      </c>
    </row>
    <row r="8" spans="1:4" ht="30" customHeight="1" thickTop="1" thickBot="1">
      <c r="A8" s="16" t="s">
        <v>112</v>
      </c>
      <c r="B8" s="14" t="s">
        <v>113</v>
      </c>
      <c r="C8" s="17" t="s">
        <v>114</v>
      </c>
      <c r="D8" s="657">
        <v>3029.1231470972948</v>
      </c>
    </row>
    <row r="9" spans="1:4" ht="30" customHeight="1" thickTop="1" thickBot="1">
      <c r="A9" s="16" t="s">
        <v>117</v>
      </c>
      <c r="B9" s="14" t="s">
        <v>113</v>
      </c>
      <c r="C9" s="17" t="s">
        <v>118</v>
      </c>
      <c r="D9" s="657">
        <v>81137.227154391832</v>
      </c>
    </row>
    <row r="10" spans="1:4" ht="30" customHeight="1" thickTop="1" thickBot="1">
      <c r="A10" s="16" t="s">
        <v>119</v>
      </c>
      <c r="B10" s="14" t="s">
        <v>113</v>
      </c>
      <c r="C10" s="17" t="s">
        <v>120</v>
      </c>
      <c r="D10" s="657">
        <v>46001.83354006127</v>
      </c>
    </row>
    <row r="11" spans="1:4" ht="30" customHeight="1" thickTop="1" thickBot="1">
      <c r="A11" s="16" t="s">
        <v>123</v>
      </c>
      <c r="B11" s="14" t="s">
        <v>113</v>
      </c>
      <c r="C11" s="17" t="s">
        <v>124</v>
      </c>
      <c r="D11" s="657">
        <v>18937.171239336149</v>
      </c>
    </row>
    <row r="12" spans="1:4" ht="30" customHeight="1" thickTop="1" thickBot="1">
      <c r="A12" s="16" t="s">
        <v>121</v>
      </c>
      <c r="B12" s="14" t="s">
        <v>113</v>
      </c>
      <c r="C12" s="17" t="s">
        <v>122</v>
      </c>
      <c r="D12" s="657">
        <v>71400.759895864801</v>
      </c>
    </row>
    <row r="13" spans="1:4" ht="30" customHeight="1" thickTop="1" thickBot="1">
      <c r="A13" s="16" t="s">
        <v>125</v>
      </c>
      <c r="B13" s="14" t="s">
        <v>113</v>
      </c>
      <c r="C13" s="17" t="s">
        <v>126</v>
      </c>
      <c r="D13" s="657">
        <v>44901.083928741529</v>
      </c>
    </row>
    <row r="14" spans="1:4" ht="30" customHeight="1" thickTop="1" thickBot="1">
      <c r="A14" s="16" t="s">
        <v>131</v>
      </c>
      <c r="B14" s="14" t="s">
        <v>113</v>
      </c>
      <c r="C14" s="17" t="s">
        <v>132</v>
      </c>
      <c r="D14" s="657">
        <v>234870.37843955759</v>
      </c>
    </row>
    <row r="15" spans="1:4" ht="30" customHeight="1" thickTop="1" thickBot="1">
      <c r="A15" s="16" t="s">
        <v>129</v>
      </c>
      <c r="B15" s="14" t="s">
        <v>113</v>
      </c>
      <c r="C15" s="17" t="s">
        <v>130</v>
      </c>
      <c r="D15" s="657">
        <v>139092.38940752886</v>
      </c>
    </row>
    <row r="16" spans="1:4" ht="30" customHeight="1" thickTop="1" thickBot="1">
      <c r="A16" s="16" t="s">
        <v>127</v>
      </c>
      <c r="B16" s="14" t="s">
        <v>113</v>
      </c>
      <c r="C16" s="17" t="s">
        <v>128</v>
      </c>
      <c r="D16" s="657">
        <v>122671.55610683006</v>
      </c>
    </row>
    <row r="17" spans="1:4" ht="30" customHeight="1" thickTop="1" thickBot="1">
      <c r="A17" s="16" t="s">
        <v>1711</v>
      </c>
      <c r="B17" s="14" t="s">
        <v>113</v>
      </c>
      <c r="C17" s="17" t="s">
        <v>1712</v>
      </c>
      <c r="D17" s="657">
        <v>67073.441114297239</v>
      </c>
    </row>
    <row r="18" spans="1:4" ht="30" customHeight="1" thickTop="1" thickBot="1">
      <c r="A18" s="16" t="s">
        <v>133</v>
      </c>
      <c r="B18" s="14" t="s">
        <v>113</v>
      </c>
      <c r="C18" s="17" t="s">
        <v>134</v>
      </c>
      <c r="D18" s="657">
        <v>71617.125834943188</v>
      </c>
    </row>
    <row r="19" spans="1:4" ht="30" customHeight="1" thickTop="1" thickBot="1">
      <c r="A19" s="16" t="s">
        <v>146</v>
      </c>
      <c r="B19" s="14" t="s">
        <v>113</v>
      </c>
      <c r="C19" s="17" t="s">
        <v>147</v>
      </c>
      <c r="D19" s="657">
        <v>153259.20684718454</v>
      </c>
    </row>
    <row r="20" spans="1:4" ht="30" customHeight="1" thickTop="1" thickBot="1">
      <c r="A20" s="16" t="s">
        <v>135</v>
      </c>
      <c r="B20" s="14" t="s">
        <v>113</v>
      </c>
      <c r="C20" s="17" t="s">
        <v>1884</v>
      </c>
      <c r="D20" s="657">
        <v>44736.233689443718</v>
      </c>
    </row>
    <row r="21" spans="1:4" ht="30" customHeight="1" thickTop="1" thickBot="1">
      <c r="A21" s="16" t="s">
        <v>136</v>
      </c>
      <c r="B21" s="14" t="s">
        <v>113</v>
      </c>
      <c r="C21" s="17" t="s">
        <v>137</v>
      </c>
      <c r="D21" s="657">
        <v>163469.61854369278</v>
      </c>
    </row>
    <row r="22" spans="1:4" ht="30" customHeight="1" thickTop="1" thickBot="1">
      <c r="A22" s="16" t="s">
        <v>138</v>
      </c>
      <c r="B22" s="14" t="s">
        <v>113</v>
      </c>
      <c r="C22" s="17" t="s">
        <v>139</v>
      </c>
      <c r="D22" s="657">
        <v>44736.233689443718</v>
      </c>
    </row>
    <row r="23" spans="1:4" ht="30" customHeight="1" thickTop="1" thickBot="1">
      <c r="A23" s="16" t="s">
        <v>143</v>
      </c>
      <c r="B23" s="14" t="s">
        <v>144</v>
      </c>
      <c r="C23" s="17" t="s">
        <v>145</v>
      </c>
      <c r="D23" s="657">
        <v>35236.738649907304</v>
      </c>
    </row>
    <row r="24" spans="1:4" ht="30" customHeight="1" thickTop="1" thickBot="1">
      <c r="A24" s="16" t="s">
        <v>140</v>
      </c>
      <c r="B24" s="14" t="s">
        <v>998</v>
      </c>
      <c r="C24" s="17" t="s">
        <v>142</v>
      </c>
      <c r="D24" s="657">
        <v>35236.738649907304</v>
      </c>
    </row>
    <row r="25" spans="1:4" ht="30" customHeight="1" thickTop="1" thickBot="1">
      <c r="A25" s="16" t="s">
        <v>148</v>
      </c>
      <c r="B25" s="14" t="s">
        <v>113</v>
      </c>
      <c r="C25" s="17" t="s">
        <v>149</v>
      </c>
      <c r="D25" s="657">
        <v>128634.7023520739</v>
      </c>
    </row>
    <row r="26" spans="1:4" ht="30" customHeight="1" thickTop="1" thickBot="1">
      <c r="A26" s="16" t="s">
        <v>150</v>
      </c>
      <c r="B26" s="14" t="s">
        <v>113</v>
      </c>
      <c r="C26" s="17" t="s">
        <v>151</v>
      </c>
      <c r="D26" s="657">
        <v>148179.75884882073</v>
      </c>
    </row>
    <row r="27" spans="1:4" ht="30" customHeight="1" thickTop="1" thickBot="1">
      <c r="A27" s="16" t="s">
        <v>152</v>
      </c>
      <c r="B27" s="14" t="s">
        <v>113</v>
      </c>
      <c r="C27" s="17" t="s">
        <v>153</v>
      </c>
      <c r="D27" s="657">
        <v>61303.682738873831</v>
      </c>
    </row>
    <row r="28" spans="1:4" ht="30" customHeight="1" thickTop="1" thickBot="1">
      <c r="A28" s="16" t="s">
        <v>154</v>
      </c>
      <c r="B28" s="14" t="s">
        <v>113</v>
      </c>
      <c r="C28" s="17" t="s">
        <v>155</v>
      </c>
      <c r="D28" s="657">
        <v>83877.862382717954</v>
      </c>
    </row>
    <row r="29" spans="1:4" ht="30" customHeight="1" thickTop="1" thickBot="1">
      <c r="A29" s="16" t="s">
        <v>156</v>
      </c>
      <c r="B29" s="14" t="s">
        <v>113</v>
      </c>
      <c r="C29" s="17" t="s">
        <v>157</v>
      </c>
      <c r="D29" s="657">
        <v>865.46375631351282</v>
      </c>
    </row>
    <row r="30" spans="1:4" ht="30" customHeight="1" thickTop="1" thickBot="1">
      <c r="A30" s="16" t="s">
        <v>166</v>
      </c>
      <c r="B30" s="14" t="s">
        <v>113</v>
      </c>
      <c r="C30" s="17" t="s">
        <v>167</v>
      </c>
      <c r="D30" s="657">
        <v>102226.29675569171</v>
      </c>
    </row>
    <row r="31" spans="1:4" ht="30" customHeight="1" thickTop="1" thickBot="1">
      <c r="A31" s="16" t="s">
        <v>162</v>
      </c>
      <c r="B31" s="14" t="s">
        <v>113</v>
      </c>
      <c r="C31" s="17" t="s">
        <v>163</v>
      </c>
      <c r="D31" s="657">
        <v>6849.1618826313452</v>
      </c>
    </row>
    <row r="32" spans="1:4" ht="30" customHeight="1" thickTop="1" thickBot="1">
      <c r="A32" s="16" t="s">
        <v>164</v>
      </c>
      <c r="B32" s="14" t="s">
        <v>113</v>
      </c>
      <c r="C32" s="17" t="s">
        <v>165</v>
      </c>
      <c r="D32" s="657">
        <v>23182.064901254806</v>
      </c>
    </row>
    <row r="33" spans="1:4" ht="30" customHeight="1" thickTop="1" thickBot="1">
      <c r="A33" s="16" t="s">
        <v>171</v>
      </c>
      <c r="B33" s="14" t="s">
        <v>113</v>
      </c>
      <c r="C33" s="17" t="s">
        <v>172</v>
      </c>
      <c r="D33" s="657">
        <v>8118.8742854172388</v>
      </c>
    </row>
    <row r="34" spans="1:4" ht="30" customHeight="1" thickTop="1" thickBot="1">
      <c r="A34" s="16" t="s">
        <v>160</v>
      </c>
      <c r="B34" s="14" t="s">
        <v>113</v>
      </c>
      <c r="C34" s="17" t="s">
        <v>161</v>
      </c>
      <c r="D34" s="657">
        <v>5775.785766696582</v>
      </c>
    </row>
    <row r="35" spans="1:4" ht="30" customHeight="1" thickTop="1" thickBot="1">
      <c r="A35" s="16" t="s">
        <v>173</v>
      </c>
      <c r="B35" s="14" t="s">
        <v>113</v>
      </c>
      <c r="C35" s="17" t="s">
        <v>1886</v>
      </c>
      <c r="D35" s="657">
        <v>122671.55610683006</v>
      </c>
    </row>
    <row r="36" spans="1:4" ht="30" customHeight="1" thickTop="1" thickBot="1">
      <c r="A36" s="16" t="s">
        <v>170</v>
      </c>
      <c r="B36" s="14" t="s">
        <v>113</v>
      </c>
      <c r="C36" s="17" t="s">
        <v>1885</v>
      </c>
      <c r="D36" s="657">
        <v>81781.037404553383</v>
      </c>
    </row>
    <row r="37" spans="1:4" ht="30" customHeight="1" thickTop="1" thickBot="1">
      <c r="A37" s="16" t="s">
        <v>168</v>
      </c>
      <c r="B37" s="14" t="s">
        <v>113</v>
      </c>
      <c r="C37" s="17" t="s">
        <v>169</v>
      </c>
      <c r="D37" s="657">
        <v>122671.55610683006</v>
      </c>
    </row>
    <row r="38" spans="1:4" ht="30" customHeight="1" thickTop="1" thickBot="1">
      <c r="A38" s="16" t="s">
        <v>174</v>
      </c>
      <c r="B38" s="14" t="s">
        <v>113</v>
      </c>
      <c r="C38" s="17" t="s">
        <v>175</v>
      </c>
      <c r="D38" s="657">
        <v>81781.037404553383</v>
      </c>
    </row>
    <row r="39" spans="1:4" ht="30" customHeight="1" thickTop="1" thickBot="1">
      <c r="A39" s="16" t="s">
        <v>176</v>
      </c>
      <c r="B39" s="14" t="s">
        <v>113</v>
      </c>
      <c r="C39" s="17" t="s">
        <v>177</v>
      </c>
      <c r="D39" s="657">
        <v>81781.037404553383</v>
      </c>
    </row>
    <row r="40" spans="1:4" ht="30" customHeight="1" thickTop="1" thickBot="1">
      <c r="A40" s="16" t="s">
        <v>180</v>
      </c>
      <c r="B40" s="14" t="s">
        <v>113</v>
      </c>
      <c r="C40" s="17" t="s">
        <v>181</v>
      </c>
      <c r="D40" s="657">
        <v>92003.667080122541</v>
      </c>
    </row>
    <row r="41" spans="1:4" ht="30" customHeight="1" thickTop="1" thickBot="1">
      <c r="A41" s="16" t="s">
        <v>178</v>
      </c>
      <c r="B41" s="14" t="s">
        <v>113</v>
      </c>
      <c r="C41" s="17" t="s">
        <v>179</v>
      </c>
      <c r="D41" s="657">
        <v>82425.11964890598</v>
      </c>
    </row>
    <row r="42" spans="1:4" ht="30" customHeight="1" thickTop="1" thickBot="1">
      <c r="A42" s="16" t="s">
        <v>182</v>
      </c>
      <c r="B42" s="14" t="s">
        <v>113</v>
      </c>
      <c r="C42" s="17" t="s">
        <v>183</v>
      </c>
      <c r="D42" s="657">
        <v>72121.979692792724</v>
      </c>
    </row>
    <row r="43" spans="1:4" ht="30" customHeight="1" thickTop="1" thickBot="1">
      <c r="A43" s="16" t="s">
        <v>1672</v>
      </c>
      <c r="B43" s="14" t="s">
        <v>113</v>
      </c>
      <c r="C43" s="17" t="s">
        <v>1671</v>
      </c>
      <c r="D43" s="657">
        <v>10733.76115934763</v>
      </c>
    </row>
    <row r="44" spans="1:4" ht="30" customHeight="1" thickTop="1" thickBot="1">
      <c r="A44" s="16" t="s">
        <v>184</v>
      </c>
      <c r="B44" s="14" t="s">
        <v>113</v>
      </c>
      <c r="C44" s="17" t="s">
        <v>185</v>
      </c>
      <c r="D44" s="657">
        <v>21811.747287091745</v>
      </c>
    </row>
    <row r="45" spans="1:4" ht="30" customHeight="1" thickTop="1" thickBot="1">
      <c r="A45" s="16" t="s">
        <v>1603</v>
      </c>
      <c r="B45" s="14" t="s">
        <v>113</v>
      </c>
      <c r="C45" s="17" t="s">
        <v>1604</v>
      </c>
      <c r="D45" s="657">
        <v>3791.555503849675</v>
      </c>
    </row>
    <row r="46" spans="1:4" ht="30" customHeight="1" thickTop="1" thickBot="1">
      <c r="A46" s="16" t="s">
        <v>188</v>
      </c>
      <c r="B46" s="14" t="s">
        <v>113</v>
      </c>
      <c r="C46" s="17" t="s">
        <v>189</v>
      </c>
      <c r="D46" s="657">
        <v>3575.1895647712968</v>
      </c>
    </row>
    <row r="47" spans="1:4" ht="30" customHeight="1" thickTop="1" thickBot="1">
      <c r="A47" s="16" t="s">
        <v>186</v>
      </c>
      <c r="B47" s="14" t="s">
        <v>113</v>
      </c>
      <c r="C47" s="17" t="s">
        <v>187</v>
      </c>
      <c r="D47" s="657">
        <v>4600.183354006128</v>
      </c>
    </row>
    <row r="48" spans="1:4" ht="30" customHeight="1" thickTop="1" thickBot="1">
      <c r="A48" s="16" t="s">
        <v>190</v>
      </c>
      <c r="B48" s="14" t="s">
        <v>113</v>
      </c>
      <c r="C48" s="17" t="s">
        <v>191</v>
      </c>
      <c r="D48" s="657">
        <v>5955.2148946334573</v>
      </c>
    </row>
    <row r="49" spans="1:4" ht="30" customHeight="1" thickTop="1" thickBot="1">
      <c r="A49" s="16" t="s">
        <v>201</v>
      </c>
      <c r="B49" s="14" t="s">
        <v>113</v>
      </c>
      <c r="C49" s="17" t="s">
        <v>1888</v>
      </c>
      <c r="D49" s="657">
        <v>108461.15431800415</v>
      </c>
    </row>
    <row r="50" spans="1:4" ht="30" customHeight="1" thickTop="1" thickBot="1">
      <c r="A50" s="16" t="s">
        <v>192</v>
      </c>
      <c r="B50" s="14" t="s">
        <v>113</v>
      </c>
      <c r="C50" s="17" t="s">
        <v>193</v>
      </c>
      <c r="D50" s="657">
        <v>43273.187815675636</v>
      </c>
    </row>
    <row r="51" spans="1:4" ht="30" customHeight="1" thickTop="1" thickBot="1">
      <c r="A51" s="16" t="s">
        <v>194</v>
      </c>
      <c r="B51" s="14" t="s">
        <v>113</v>
      </c>
      <c r="C51" s="17" t="s">
        <v>1887</v>
      </c>
      <c r="D51" s="657">
        <v>2122.4468309593294</v>
      </c>
    </row>
    <row r="52" spans="1:4" ht="30" customHeight="1" thickTop="1" thickBot="1">
      <c r="A52" s="16" t="s">
        <v>224</v>
      </c>
      <c r="B52" s="14" t="s">
        <v>92</v>
      </c>
      <c r="C52" s="17" t="s">
        <v>1891</v>
      </c>
      <c r="D52" s="657">
        <v>172278.8032061696</v>
      </c>
    </row>
    <row r="53" spans="1:4" ht="30" customHeight="1" thickTop="1" thickBot="1">
      <c r="A53" s="16" t="s">
        <v>195</v>
      </c>
      <c r="B53" s="14" t="s">
        <v>113</v>
      </c>
      <c r="C53" s="17" t="s">
        <v>196</v>
      </c>
      <c r="D53" s="657">
        <v>18391.104821662146</v>
      </c>
    </row>
    <row r="54" spans="1:4" ht="30" customHeight="1" thickTop="1" thickBot="1">
      <c r="A54" s="16" t="s">
        <v>214</v>
      </c>
      <c r="B54" s="14" t="s">
        <v>113</v>
      </c>
      <c r="C54" s="17" t="s">
        <v>215</v>
      </c>
      <c r="D54" s="657">
        <v>15145.615735486474</v>
      </c>
    </row>
    <row r="55" spans="1:4" ht="30" customHeight="1" thickTop="1" thickBot="1">
      <c r="A55" s="16" t="s">
        <v>197</v>
      </c>
      <c r="B55" s="14" t="s">
        <v>113</v>
      </c>
      <c r="C55" s="17" t="s">
        <v>198</v>
      </c>
      <c r="D55" s="657">
        <v>147128.83857329717</v>
      </c>
    </row>
    <row r="56" spans="1:4" ht="30" customHeight="1" thickTop="1" thickBot="1">
      <c r="A56" s="16" t="s">
        <v>199</v>
      </c>
      <c r="B56" s="14" t="s">
        <v>113</v>
      </c>
      <c r="C56" s="17" t="s">
        <v>200</v>
      </c>
      <c r="D56" s="657">
        <v>13960.754640533449</v>
      </c>
    </row>
    <row r="57" spans="1:4" ht="30" customHeight="1" thickTop="1" thickBot="1">
      <c r="A57" s="16" t="s">
        <v>202</v>
      </c>
      <c r="B57" s="14" t="s">
        <v>113</v>
      </c>
      <c r="C57" s="17" t="s">
        <v>203</v>
      </c>
      <c r="D57" s="657">
        <v>102124.7232449945</v>
      </c>
    </row>
    <row r="58" spans="1:4" ht="30" customHeight="1" thickTop="1" thickBot="1">
      <c r="A58" s="16" t="s">
        <v>212</v>
      </c>
      <c r="B58" s="14" t="s">
        <v>113</v>
      </c>
      <c r="C58" s="17" t="s">
        <v>213</v>
      </c>
      <c r="D58" s="657">
        <v>5151.5699780566238</v>
      </c>
    </row>
    <row r="59" spans="1:4" ht="30" customHeight="1" thickTop="1" thickBot="1">
      <c r="A59" s="16" t="s">
        <v>206</v>
      </c>
      <c r="B59" s="14" t="s">
        <v>113</v>
      </c>
      <c r="C59" s="17" t="s">
        <v>207</v>
      </c>
      <c r="D59" s="657">
        <v>10457.687055454948</v>
      </c>
    </row>
    <row r="60" spans="1:4" ht="30" customHeight="1" thickTop="1" thickBot="1">
      <c r="A60" s="16" t="s">
        <v>204</v>
      </c>
      <c r="B60" s="14" t="s">
        <v>113</v>
      </c>
      <c r="C60" s="17" t="s">
        <v>205</v>
      </c>
      <c r="D60" s="657">
        <v>13631.054161937825</v>
      </c>
    </row>
    <row r="61" spans="1:4" ht="30" customHeight="1" thickTop="1" thickBot="1">
      <c r="A61" s="16" t="s">
        <v>208</v>
      </c>
      <c r="B61" s="14" t="s">
        <v>113</v>
      </c>
      <c r="C61" s="17" t="s">
        <v>209</v>
      </c>
      <c r="D61" s="657">
        <v>14177.120579611828</v>
      </c>
    </row>
    <row r="62" spans="1:4" ht="30" customHeight="1" thickTop="1" thickBot="1">
      <c r="A62" s="16" t="s">
        <v>210</v>
      </c>
      <c r="B62" s="14" t="s">
        <v>113</v>
      </c>
      <c r="C62" s="17" t="s">
        <v>211</v>
      </c>
      <c r="D62" s="657">
        <v>16876.543248113499</v>
      </c>
    </row>
    <row r="63" spans="1:4" ht="30" customHeight="1" thickTop="1" thickBot="1">
      <c r="A63" s="16" t="s">
        <v>217</v>
      </c>
      <c r="B63" s="14" t="s">
        <v>113</v>
      </c>
      <c r="C63" s="17" t="s">
        <v>218</v>
      </c>
      <c r="D63" s="657">
        <v>21636.593907837818</v>
      </c>
    </row>
    <row r="64" spans="1:4" ht="30" customHeight="1" thickTop="1" thickBot="1">
      <c r="A64" s="16" t="s">
        <v>219</v>
      </c>
      <c r="B64" s="14" t="s">
        <v>113</v>
      </c>
      <c r="C64" s="17" t="s">
        <v>220</v>
      </c>
      <c r="D64" s="657">
        <v>9015.2474615990923</v>
      </c>
    </row>
    <row r="65" spans="1:4" ht="30" customHeight="1" thickTop="1" thickBot="1">
      <c r="A65" s="16" t="s">
        <v>216</v>
      </c>
      <c r="B65" s="14" t="s">
        <v>113</v>
      </c>
      <c r="C65" s="17" t="s">
        <v>1889</v>
      </c>
      <c r="D65" s="657">
        <v>9015.2474615990923</v>
      </c>
    </row>
    <row r="66" spans="1:4" ht="30" customHeight="1" thickTop="1" thickBot="1">
      <c r="A66" s="16" t="s">
        <v>221</v>
      </c>
      <c r="B66" s="14" t="s">
        <v>113</v>
      </c>
      <c r="C66" s="17" t="s">
        <v>1890</v>
      </c>
      <c r="D66" s="657">
        <v>60824.64656963657</v>
      </c>
    </row>
    <row r="67" spans="1:4" ht="30" customHeight="1" thickTop="1" thickBot="1">
      <c r="A67" s="16" t="s">
        <v>222</v>
      </c>
      <c r="B67" s="14" t="s">
        <v>113</v>
      </c>
      <c r="C67" s="17" t="s">
        <v>223</v>
      </c>
      <c r="D67" s="657">
        <v>41418.622623575255</v>
      </c>
    </row>
    <row r="68" spans="1:4" ht="30" customHeight="1" thickTop="1" thickBot="1">
      <c r="A68" s="16" t="s">
        <v>225</v>
      </c>
      <c r="B68" s="14" t="s">
        <v>113</v>
      </c>
      <c r="C68" s="17" t="s">
        <v>226</v>
      </c>
      <c r="D68" s="657">
        <v>81683.293572065842</v>
      </c>
    </row>
    <row r="69" spans="1:4" ht="30" customHeight="1" thickTop="1" thickBot="1">
      <c r="A69" s="16" t="s">
        <v>227</v>
      </c>
      <c r="B69" s="14" t="s">
        <v>113</v>
      </c>
      <c r="C69" s="17" t="s">
        <v>1892</v>
      </c>
      <c r="D69" s="657">
        <v>18030.494923198185</v>
      </c>
    </row>
    <row r="70" spans="1:4" ht="30" customHeight="1" thickTop="1" thickBot="1">
      <c r="A70" s="16" t="s">
        <v>232</v>
      </c>
      <c r="B70" s="14" t="s">
        <v>233</v>
      </c>
      <c r="C70" s="17" t="s">
        <v>1895</v>
      </c>
      <c r="D70" s="657">
        <v>1145.7091631197929</v>
      </c>
    </row>
    <row r="71" spans="1:4" ht="30" customHeight="1" thickTop="1" thickBot="1">
      <c r="A71" s="16" t="s">
        <v>228</v>
      </c>
      <c r="B71" s="14" t="s">
        <v>113</v>
      </c>
      <c r="C71" s="17" t="s">
        <v>1893</v>
      </c>
      <c r="D71" s="657">
        <v>1145.7091631197929</v>
      </c>
    </row>
    <row r="72" spans="1:4" ht="30" customHeight="1" thickTop="1" thickBot="1">
      <c r="A72" s="16" t="s">
        <v>229</v>
      </c>
      <c r="B72" s="14" t="s">
        <v>113</v>
      </c>
      <c r="C72" s="17" t="s">
        <v>1894</v>
      </c>
      <c r="D72" s="657">
        <v>5409.1484769594545</v>
      </c>
    </row>
    <row r="73" spans="1:4" ht="30" customHeight="1" thickTop="1" thickBot="1">
      <c r="A73" s="16" t="s">
        <v>230</v>
      </c>
      <c r="B73" s="14" t="s">
        <v>113</v>
      </c>
      <c r="C73" s="17" t="s">
        <v>231</v>
      </c>
      <c r="D73" s="657">
        <v>5409.1484769594545</v>
      </c>
    </row>
    <row r="74" spans="1:4" ht="30" customHeight="1" thickTop="1" thickBot="1">
      <c r="A74" s="16" t="s">
        <v>234</v>
      </c>
      <c r="B74" s="14" t="s">
        <v>113</v>
      </c>
      <c r="C74" s="17" t="s">
        <v>235</v>
      </c>
      <c r="D74" s="657">
        <v>15258.950275003719</v>
      </c>
    </row>
    <row r="75" spans="1:4" ht="30" customHeight="1" thickTop="1" thickBot="1">
      <c r="A75" s="16" t="s">
        <v>236</v>
      </c>
      <c r="B75" s="14" t="s">
        <v>113</v>
      </c>
      <c r="C75" s="17" t="s">
        <v>237</v>
      </c>
      <c r="D75" s="657">
        <v>396990.28564899956</v>
      </c>
    </row>
    <row r="76" spans="1:4" ht="30" customHeight="1" thickTop="1" thickBot="1">
      <c r="A76" s="16" t="s">
        <v>238</v>
      </c>
      <c r="B76" s="14" t="s">
        <v>113</v>
      </c>
      <c r="C76" s="17" t="s">
        <v>239</v>
      </c>
      <c r="D76" s="657">
        <v>553896.80404064828</v>
      </c>
    </row>
    <row r="77" spans="1:4" ht="30" customHeight="1" thickTop="1" thickBot="1">
      <c r="A77" s="16" t="s">
        <v>240</v>
      </c>
      <c r="B77" s="14" t="s">
        <v>113</v>
      </c>
      <c r="C77" s="17" t="s">
        <v>1896</v>
      </c>
      <c r="D77" s="657">
        <v>151590.09817429419</v>
      </c>
    </row>
    <row r="78" spans="1:4" ht="30" customHeight="1" thickTop="1" thickBot="1">
      <c r="A78" s="16" t="s">
        <v>241</v>
      </c>
      <c r="B78" s="14" t="s">
        <v>113</v>
      </c>
      <c r="C78" s="17" t="s">
        <v>1897</v>
      </c>
      <c r="D78" s="657">
        <v>149292.49796408095</v>
      </c>
    </row>
    <row r="79" spans="1:4" ht="30" customHeight="1" thickTop="1" thickBot="1">
      <c r="A79" s="16" t="s">
        <v>246</v>
      </c>
      <c r="B79" s="14" t="s">
        <v>113</v>
      </c>
      <c r="C79" s="17" t="s">
        <v>1902</v>
      </c>
      <c r="D79" s="657">
        <v>102021.69184543336</v>
      </c>
    </row>
    <row r="80" spans="1:4" ht="30" customHeight="1" thickTop="1" thickBot="1">
      <c r="A80" s="16" t="s">
        <v>243</v>
      </c>
      <c r="B80" s="14" t="s">
        <v>113</v>
      </c>
      <c r="C80" s="17" t="s">
        <v>1899</v>
      </c>
      <c r="D80" s="657">
        <v>149292.49796408095</v>
      </c>
    </row>
    <row r="81" spans="1:4" ht="30" customHeight="1" thickTop="1" thickBot="1">
      <c r="A81" s="16" t="s">
        <v>244</v>
      </c>
      <c r="B81" s="14" t="s">
        <v>113</v>
      </c>
      <c r="C81" s="17" t="s">
        <v>1900</v>
      </c>
      <c r="D81" s="657">
        <v>271868.95402196032</v>
      </c>
    </row>
    <row r="82" spans="1:4" ht="30" customHeight="1" thickTop="1" thickBot="1">
      <c r="A82" s="16" t="s">
        <v>245</v>
      </c>
      <c r="B82" s="14" t="s">
        <v>113</v>
      </c>
      <c r="C82" s="17" t="s">
        <v>1901</v>
      </c>
      <c r="D82" s="657">
        <v>224010.86892581423</v>
      </c>
    </row>
    <row r="83" spans="1:4" ht="30" customHeight="1" thickTop="1" thickBot="1">
      <c r="A83" s="16" t="s">
        <v>247</v>
      </c>
      <c r="B83" s="14" t="s">
        <v>113</v>
      </c>
      <c r="C83" s="17" t="s">
        <v>1903</v>
      </c>
      <c r="D83" s="657">
        <v>224010.86892581423</v>
      </c>
    </row>
    <row r="84" spans="1:4" ht="30" customHeight="1" thickTop="1" thickBot="1">
      <c r="A84" s="16" t="s">
        <v>242</v>
      </c>
      <c r="B84" s="14" t="s">
        <v>113</v>
      </c>
      <c r="C84" s="17" t="s">
        <v>1898</v>
      </c>
      <c r="D84" s="657">
        <v>224010.86892581423</v>
      </c>
    </row>
    <row r="85" spans="1:4" ht="30" customHeight="1" thickTop="1" thickBot="1">
      <c r="A85" s="16" t="s">
        <v>248</v>
      </c>
      <c r="B85" s="14" t="s">
        <v>113</v>
      </c>
      <c r="C85" s="17" t="s">
        <v>1904</v>
      </c>
      <c r="D85" s="657">
        <v>290043.69290454406</v>
      </c>
    </row>
    <row r="86" spans="1:4" ht="30" customHeight="1" thickTop="1" thickBot="1">
      <c r="A86" s="16" t="s">
        <v>249</v>
      </c>
      <c r="B86" s="14" t="s">
        <v>113</v>
      </c>
      <c r="C86" s="17" t="s">
        <v>250</v>
      </c>
      <c r="D86" s="657">
        <v>5417.9937280516606</v>
      </c>
    </row>
    <row r="87" spans="1:4" ht="30" customHeight="1" thickTop="1" thickBot="1">
      <c r="A87" s="16" t="s">
        <v>255</v>
      </c>
      <c r="B87" s="14" t="s">
        <v>113</v>
      </c>
      <c r="C87" s="17" t="s">
        <v>256</v>
      </c>
      <c r="D87" s="657">
        <v>1340386.9925905529</v>
      </c>
    </row>
    <row r="88" spans="1:4" ht="30" customHeight="1" thickTop="1" thickBot="1">
      <c r="A88" s="16" t="s">
        <v>253</v>
      </c>
      <c r="B88" s="14" t="s">
        <v>113</v>
      </c>
      <c r="C88" s="17" t="s">
        <v>254</v>
      </c>
      <c r="D88" s="657">
        <v>23367.521420464847</v>
      </c>
    </row>
    <row r="89" spans="1:4" ht="30" customHeight="1" thickTop="1" thickBot="1">
      <c r="A89" s="16" t="s">
        <v>251</v>
      </c>
      <c r="B89" s="14" t="s">
        <v>113</v>
      </c>
      <c r="C89" s="17" t="s">
        <v>252</v>
      </c>
      <c r="D89" s="657">
        <v>29209.401775581056</v>
      </c>
    </row>
    <row r="90" spans="1:4" ht="30" customHeight="1" thickTop="1" thickBot="1">
      <c r="A90" s="16" t="s">
        <v>257</v>
      </c>
      <c r="B90" s="14" t="s">
        <v>113</v>
      </c>
      <c r="C90" s="17" t="s">
        <v>258</v>
      </c>
      <c r="D90" s="657">
        <v>8433.6694823445669</v>
      </c>
    </row>
    <row r="91" spans="1:4" ht="30" customHeight="1" thickTop="1" thickBot="1">
      <c r="A91" s="16" t="s">
        <v>259</v>
      </c>
      <c r="B91" s="14" t="s">
        <v>113</v>
      </c>
      <c r="C91" s="17" t="s">
        <v>260</v>
      </c>
      <c r="D91" s="657">
        <v>15231.718216598067</v>
      </c>
    </row>
    <row r="92" spans="1:4" ht="30" customHeight="1" thickTop="1" thickBot="1">
      <c r="A92" s="16" t="s">
        <v>261</v>
      </c>
      <c r="B92" s="14" t="s">
        <v>113</v>
      </c>
      <c r="C92" s="17" t="s">
        <v>262</v>
      </c>
      <c r="D92" s="657">
        <v>9200.3667080122559</v>
      </c>
    </row>
    <row r="93" spans="1:4" ht="30" customHeight="1" thickTop="1" thickBot="1">
      <c r="A93" s="16" t="s">
        <v>263</v>
      </c>
      <c r="B93" s="14" t="s">
        <v>113</v>
      </c>
      <c r="C93" s="17" t="s">
        <v>264</v>
      </c>
      <c r="D93" s="657">
        <v>5367.9359171350015</v>
      </c>
    </row>
    <row r="94" spans="1:4" ht="30" customHeight="1" thickTop="1" thickBot="1">
      <c r="A94" s="16" t="s">
        <v>265</v>
      </c>
      <c r="B94" s="14" t="s">
        <v>113</v>
      </c>
      <c r="C94" s="17" t="s">
        <v>266</v>
      </c>
      <c r="D94" s="657">
        <v>18298.507119268819</v>
      </c>
    </row>
    <row r="95" spans="1:4" ht="30" customHeight="1" thickTop="1" thickBot="1">
      <c r="A95" s="16" t="s">
        <v>267</v>
      </c>
      <c r="B95" s="14" t="s">
        <v>113</v>
      </c>
      <c r="C95" s="17" t="s">
        <v>268</v>
      </c>
      <c r="D95" s="657">
        <v>79839.03151992154</v>
      </c>
    </row>
    <row r="96" spans="1:4" ht="30" customHeight="1" thickTop="1" thickBot="1">
      <c r="A96" s="16" t="s">
        <v>269</v>
      </c>
      <c r="B96" s="14" t="s">
        <v>113</v>
      </c>
      <c r="C96" s="17" t="s">
        <v>270</v>
      </c>
      <c r="D96" s="657">
        <v>156865.3058318242</v>
      </c>
    </row>
    <row r="97" spans="1:4" ht="30" customHeight="1" thickTop="1" thickBot="1">
      <c r="A97" s="16" t="s">
        <v>271</v>
      </c>
      <c r="B97" s="14" t="s">
        <v>113</v>
      </c>
      <c r="C97" s="17" t="s">
        <v>272</v>
      </c>
      <c r="D97" s="657">
        <v>140534.8290013847</v>
      </c>
    </row>
    <row r="98" spans="1:4" ht="30" customHeight="1" thickTop="1" thickBot="1">
      <c r="A98" s="16" t="s">
        <v>273</v>
      </c>
      <c r="B98" s="14" t="s">
        <v>113</v>
      </c>
      <c r="C98" s="17" t="s">
        <v>274</v>
      </c>
      <c r="D98" s="657">
        <v>8118.8742854172388</v>
      </c>
    </row>
    <row r="99" spans="1:4" ht="30" customHeight="1" thickTop="1" thickBot="1">
      <c r="A99" s="16" t="s">
        <v>275</v>
      </c>
      <c r="B99" s="14" t="s">
        <v>113</v>
      </c>
      <c r="C99" s="17" t="s">
        <v>276</v>
      </c>
      <c r="D99" s="657">
        <v>12446.193066984804</v>
      </c>
    </row>
    <row r="100" spans="1:4" ht="30" customHeight="1" thickTop="1" thickBot="1">
      <c r="A100" s="16" t="s">
        <v>277</v>
      </c>
      <c r="B100" s="14" t="s">
        <v>113</v>
      </c>
      <c r="C100" s="17" t="s">
        <v>278</v>
      </c>
      <c r="D100" s="657">
        <v>333203.5461807024</v>
      </c>
    </row>
    <row r="101" spans="1:4" ht="30" customHeight="1" thickTop="1" thickBot="1">
      <c r="A101" s="16" t="s">
        <v>279</v>
      </c>
      <c r="B101" s="14" t="s">
        <v>113</v>
      </c>
      <c r="C101" s="17" t="s">
        <v>1905</v>
      </c>
      <c r="D101" s="657">
        <v>333203.5461807024</v>
      </c>
    </row>
    <row r="102" spans="1:4" ht="30" customHeight="1" thickTop="1" thickBot="1">
      <c r="A102" s="16" t="s">
        <v>280</v>
      </c>
      <c r="B102" s="14" t="s">
        <v>113</v>
      </c>
      <c r="C102" s="17" t="s">
        <v>281</v>
      </c>
      <c r="D102" s="657">
        <v>545242.16647751303</v>
      </c>
    </row>
    <row r="103" spans="1:4" ht="30" customHeight="1" thickTop="1" thickBot="1">
      <c r="A103" s="16" t="s">
        <v>282</v>
      </c>
      <c r="B103" s="14" t="s">
        <v>113</v>
      </c>
      <c r="C103" s="17" t="s">
        <v>283</v>
      </c>
      <c r="D103" s="657">
        <v>545242.16647751303</v>
      </c>
    </row>
    <row r="104" spans="1:4" ht="30" customHeight="1" thickTop="1" thickBot="1">
      <c r="A104" s="16" t="s">
        <v>284</v>
      </c>
      <c r="B104" s="14" t="s">
        <v>113</v>
      </c>
      <c r="C104" s="17" t="s">
        <v>285</v>
      </c>
      <c r="D104" s="657">
        <v>638279.52028121578</v>
      </c>
    </row>
    <row r="105" spans="1:4" ht="30" customHeight="1" thickTop="1" thickBot="1">
      <c r="A105" s="16" t="s">
        <v>286</v>
      </c>
      <c r="B105" s="14" t="s">
        <v>113</v>
      </c>
      <c r="C105" s="17" t="s">
        <v>287</v>
      </c>
      <c r="D105" s="657">
        <v>263966.44567562139</v>
      </c>
    </row>
    <row r="106" spans="1:4" ht="30" customHeight="1" thickTop="1" thickBot="1">
      <c r="A106" s="16" t="s">
        <v>288</v>
      </c>
      <c r="B106" s="14" t="s">
        <v>113</v>
      </c>
      <c r="C106" s="17" t="s">
        <v>289</v>
      </c>
      <c r="D106" s="657">
        <v>9200.3667080122559</v>
      </c>
    </row>
    <row r="107" spans="1:4" ht="30" customHeight="1" thickTop="1" thickBot="1">
      <c r="A107" s="16" t="s">
        <v>290</v>
      </c>
      <c r="B107" s="14" t="s">
        <v>113</v>
      </c>
      <c r="C107" s="17" t="s">
        <v>291</v>
      </c>
      <c r="D107" s="657">
        <v>508459.95683418878</v>
      </c>
    </row>
    <row r="108" spans="1:4" ht="30" customHeight="1" thickTop="1" thickBot="1">
      <c r="A108" s="16" t="s">
        <v>292</v>
      </c>
      <c r="B108" s="14" t="s">
        <v>113</v>
      </c>
      <c r="C108" s="17" t="s">
        <v>293</v>
      </c>
      <c r="D108" s="657">
        <v>9200.3667080122559</v>
      </c>
    </row>
    <row r="109" spans="1:4" ht="30" customHeight="1" thickTop="1" thickBot="1">
      <c r="A109" s="16" t="s">
        <v>294</v>
      </c>
      <c r="B109" s="14" t="s">
        <v>113</v>
      </c>
      <c r="C109" s="17" t="s">
        <v>1906</v>
      </c>
      <c r="D109" s="657">
        <v>750789.8086019723</v>
      </c>
    </row>
    <row r="110" spans="1:4" ht="30" customHeight="1" thickTop="1" thickBot="1">
      <c r="A110" s="16" t="s">
        <v>295</v>
      </c>
      <c r="B110" s="14" t="s">
        <v>113</v>
      </c>
      <c r="C110" s="17" t="s">
        <v>296</v>
      </c>
      <c r="D110" s="657">
        <v>6491.3698439864247</v>
      </c>
    </row>
    <row r="111" spans="1:4" ht="30" customHeight="1" thickTop="1" thickBot="1">
      <c r="A111" s="16" t="s">
        <v>297</v>
      </c>
      <c r="B111" s="14" t="s">
        <v>113</v>
      </c>
      <c r="C111" s="17" t="s">
        <v>298</v>
      </c>
      <c r="D111" s="657">
        <v>116950.94164184146</v>
      </c>
    </row>
    <row r="112" spans="1:4" ht="30" customHeight="1" thickTop="1" thickBot="1">
      <c r="A112" s="16" t="s">
        <v>299</v>
      </c>
      <c r="B112" s="14" t="s">
        <v>113</v>
      </c>
      <c r="C112" s="17" t="s">
        <v>300</v>
      </c>
      <c r="D112" s="657">
        <v>540914.84769594553</v>
      </c>
    </row>
    <row r="113" spans="1:4" ht="30" customHeight="1" thickTop="1" thickBot="1">
      <c r="A113" s="16" t="s">
        <v>301</v>
      </c>
      <c r="B113" s="14" t="s">
        <v>113</v>
      </c>
      <c r="C113" s="17" t="s">
        <v>302</v>
      </c>
      <c r="D113" s="657">
        <v>15231.718216598067</v>
      </c>
    </row>
    <row r="114" spans="1:4" ht="30" customHeight="1" thickTop="1" thickBot="1">
      <c r="A114" s="16" t="s">
        <v>305</v>
      </c>
      <c r="B114" s="14" t="s">
        <v>113</v>
      </c>
      <c r="C114" s="17" t="s">
        <v>306</v>
      </c>
      <c r="D114" s="657">
        <v>115755.77740693233</v>
      </c>
    </row>
    <row r="115" spans="1:4" ht="30" customHeight="1" thickTop="1" thickBot="1">
      <c r="A115" s="16" t="s">
        <v>303</v>
      </c>
      <c r="B115" s="14" t="s">
        <v>113</v>
      </c>
      <c r="C115" s="17" t="s">
        <v>304</v>
      </c>
      <c r="D115" s="657">
        <v>133940.81942947223</v>
      </c>
    </row>
    <row r="116" spans="1:4" ht="30" customHeight="1" thickTop="1" thickBot="1">
      <c r="A116" s="16" t="s">
        <v>309</v>
      </c>
      <c r="B116" s="14" t="s">
        <v>113</v>
      </c>
      <c r="C116" s="17" t="s">
        <v>1907</v>
      </c>
      <c r="D116" s="657">
        <v>98085.89238219813</v>
      </c>
    </row>
    <row r="117" spans="1:4" ht="30" customHeight="1" thickTop="1" thickBot="1">
      <c r="A117" s="16" t="s">
        <v>310</v>
      </c>
      <c r="B117" s="14" t="s">
        <v>113</v>
      </c>
      <c r="C117" s="17" t="s">
        <v>311</v>
      </c>
      <c r="D117" s="657">
        <v>159389.57512107195</v>
      </c>
    </row>
    <row r="118" spans="1:4" ht="30" customHeight="1" thickTop="1" thickBot="1">
      <c r="A118" s="16" t="s">
        <v>313</v>
      </c>
      <c r="B118" s="14" t="s">
        <v>113</v>
      </c>
      <c r="C118" s="17" t="s">
        <v>1909</v>
      </c>
      <c r="D118" s="657">
        <v>159389.57512107195</v>
      </c>
    </row>
    <row r="119" spans="1:4" ht="30" customHeight="1" thickTop="1" thickBot="1">
      <c r="A119" s="16" t="s">
        <v>318</v>
      </c>
      <c r="B119" s="14" t="s">
        <v>113</v>
      </c>
      <c r="C119" s="17" t="s">
        <v>319</v>
      </c>
      <c r="D119" s="657">
        <v>159389.57512107195</v>
      </c>
    </row>
    <row r="120" spans="1:4" ht="30" customHeight="1" thickTop="1" thickBot="1">
      <c r="A120" s="16" t="s">
        <v>314</v>
      </c>
      <c r="B120" s="14" t="s">
        <v>113</v>
      </c>
      <c r="C120" s="17" t="s">
        <v>315</v>
      </c>
      <c r="D120" s="657">
        <v>158144.08108105508</v>
      </c>
    </row>
    <row r="121" spans="1:4" ht="30" customHeight="1" thickTop="1" thickBot="1">
      <c r="A121" s="16" t="s">
        <v>1648</v>
      </c>
      <c r="B121" s="14" t="s">
        <v>113</v>
      </c>
      <c r="C121" s="17" t="s">
        <v>1649</v>
      </c>
      <c r="D121" s="657">
        <v>92728.259605019222</v>
      </c>
    </row>
    <row r="122" spans="1:4" ht="30" customHeight="1" thickTop="1" thickBot="1">
      <c r="A122" s="16" t="s">
        <v>322</v>
      </c>
      <c r="B122" s="14" t="s">
        <v>113</v>
      </c>
      <c r="C122" s="17" t="s">
        <v>323</v>
      </c>
      <c r="D122" s="657">
        <v>92728.259605019222</v>
      </c>
    </row>
    <row r="123" spans="1:4" ht="30" customHeight="1" thickTop="1" thickBot="1">
      <c r="A123" s="16" t="s">
        <v>320</v>
      </c>
      <c r="B123" s="14" t="s">
        <v>113</v>
      </c>
      <c r="C123" s="17" t="s">
        <v>321</v>
      </c>
      <c r="D123" s="657">
        <v>92003.667080122541</v>
      </c>
    </row>
    <row r="124" spans="1:4" ht="30" customHeight="1" thickTop="1" thickBot="1">
      <c r="A124" s="16" t="s">
        <v>312</v>
      </c>
      <c r="B124" s="14" t="s">
        <v>113</v>
      </c>
      <c r="C124" s="17" t="s">
        <v>1908</v>
      </c>
      <c r="D124" s="657">
        <v>159389.57512107195</v>
      </c>
    </row>
    <row r="125" spans="1:4" ht="30" customHeight="1" thickTop="1" thickBot="1">
      <c r="A125" s="16" t="s">
        <v>316</v>
      </c>
      <c r="B125" s="14" t="s">
        <v>113</v>
      </c>
      <c r="C125" s="17" t="s">
        <v>317</v>
      </c>
      <c r="D125" s="657">
        <v>159389.57512107195</v>
      </c>
    </row>
    <row r="126" spans="1:4" ht="30" customHeight="1" thickTop="1" thickBot="1">
      <c r="A126" s="16" t="s">
        <v>307</v>
      </c>
      <c r="B126" s="14" t="s">
        <v>113</v>
      </c>
      <c r="C126" s="17" t="s">
        <v>308</v>
      </c>
      <c r="D126" s="657">
        <v>92728.259605019222</v>
      </c>
    </row>
    <row r="127" spans="1:4" ht="30" customHeight="1" thickTop="1" thickBot="1">
      <c r="A127" s="16" t="s">
        <v>324</v>
      </c>
      <c r="B127" s="14" t="s">
        <v>113</v>
      </c>
      <c r="C127" s="17" t="s">
        <v>325</v>
      </c>
      <c r="D127" s="657">
        <v>8871.0035022135071</v>
      </c>
    </row>
    <row r="128" spans="1:4" ht="30" customHeight="1" thickTop="1" thickBot="1">
      <c r="A128" s="16" t="s">
        <v>326</v>
      </c>
      <c r="B128" s="14" t="s">
        <v>113</v>
      </c>
      <c r="C128" s="17" t="s">
        <v>327</v>
      </c>
      <c r="D128" s="657">
        <v>89688.833317965822</v>
      </c>
    </row>
    <row r="129" spans="1:4" ht="30" customHeight="1" thickTop="1" thickBot="1">
      <c r="A129" s="16" t="s">
        <v>328</v>
      </c>
      <c r="B129" s="14" t="s">
        <v>113</v>
      </c>
      <c r="C129" s="17" t="s">
        <v>329</v>
      </c>
      <c r="D129" s="657">
        <v>51.51569978056623</v>
      </c>
    </row>
    <row r="130" spans="1:4" ht="30" customHeight="1" thickTop="1" thickBot="1">
      <c r="A130" s="16" t="s">
        <v>330</v>
      </c>
      <c r="B130" s="14" t="s">
        <v>113</v>
      </c>
      <c r="C130" s="17" t="s">
        <v>331</v>
      </c>
      <c r="D130" s="657">
        <v>2351.2048253809094</v>
      </c>
    </row>
    <row r="131" spans="1:4" ht="30" customHeight="1" thickTop="1" thickBot="1">
      <c r="A131" s="16" t="s">
        <v>332</v>
      </c>
      <c r="B131" s="14" t="s">
        <v>113</v>
      </c>
      <c r="C131" s="17" t="s">
        <v>333</v>
      </c>
      <c r="D131" s="657">
        <v>4598.2913624133425</v>
      </c>
    </row>
    <row r="132" spans="1:4" ht="30" customHeight="1" thickTop="1" thickBot="1">
      <c r="A132" s="16" t="s">
        <v>334</v>
      </c>
      <c r="B132" s="14" t="s">
        <v>113</v>
      </c>
      <c r="C132" s="17" t="s">
        <v>1676</v>
      </c>
      <c r="D132" s="657">
        <v>4598.2913624133425</v>
      </c>
    </row>
    <row r="133" spans="1:4" ht="30" customHeight="1" thickTop="1" thickBot="1">
      <c r="A133" s="16" t="s">
        <v>335</v>
      </c>
      <c r="B133" s="14" t="s">
        <v>92</v>
      </c>
      <c r="C133" s="17" t="s">
        <v>1910</v>
      </c>
      <c r="D133" s="657">
        <v>293175.84745120245</v>
      </c>
    </row>
    <row r="134" spans="1:4" ht="30" customHeight="1" thickTop="1" thickBot="1">
      <c r="A134" s="16" t="s">
        <v>336</v>
      </c>
      <c r="B134" s="14" t="s">
        <v>113</v>
      </c>
      <c r="C134" s="17" t="s">
        <v>337</v>
      </c>
      <c r="D134" s="657">
        <v>73224.762574819179</v>
      </c>
    </row>
    <row r="135" spans="1:4" ht="30" customHeight="1" thickTop="1" thickBot="1">
      <c r="A135" s="16" t="s">
        <v>338</v>
      </c>
      <c r="B135" s="14" t="s">
        <v>339</v>
      </c>
      <c r="C135" s="17" t="s">
        <v>340</v>
      </c>
      <c r="D135" s="657">
        <v>1103.4662892997287</v>
      </c>
    </row>
    <row r="136" spans="1:4" ht="30" customHeight="1" thickTop="1" thickBot="1">
      <c r="A136" s="16" t="s">
        <v>352</v>
      </c>
      <c r="B136" s="14" t="s">
        <v>339</v>
      </c>
      <c r="C136" s="17" t="s">
        <v>353</v>
      </c>
      <c r="D136" s="657">
        <v>1277.8287094461466</v>
      </c>
    </row>
    <row r="137" spans="1:4" ht="30" customHeight="1" thickTop="1" thickBot="1">
      <c r="A137" s="16" t="s">
        <v>343</v>
      </c>
      <c r="B137" s="14" t="s">
        <v>344</v>
      </c>
      <c r="C137" s="17" t="s">
        <v>345</v>
      </c>
      <c r="D137" s="657">
        <v>0.46364129802509613</v>
      </c>
    </row>
    <row r="138" spans="1:4" ht="30" customHeight="1" thickTop="1" thickBot="1">
      <c r="A138" s="16" t="s">
        <v>346</v>
      </c>
      <c r="B138" s="14" t="s">
        <v>344</v>
      </c>
      <c r="C138" s="17" t="s">
        <v>347</v>
      </c>
      <c r="D138" s="657">
        <v>0.46364129802509613</v>
      </c>
    </row>
    <row r="139" spans="1:4" ht="30" customHeight="1" thickTop="1" thickBot="1">
      <c r="A139" s="16" t="s">
        <v>350</v>
      </c>
      <c r="B139" s="14" t="s">
        <v>339</v>
      </c>
      <c r="C139" s="17" t="s">
        <v>351</v>
      </c>
      <c r="D139" s="657">
        <v>1555.7741333731005</v>
      </c>
    </row>
    <row r="140" spans="1:4" ht="30" customHeight="1" thickTop="1" thickBot="1">
      <c r="A140" s="16" t="s">
        <v>348</v>
      </c>
      <c r="B140" s="14" t="s">
        <v>339</v>
      </c>
      <c r="C140" s="17" t="s">
        <v>349</v>
      </c>
      <c r="D140" s="657">
        <v>1380.6207541191752</v>
      </c>
    </row>
    <row r="141" spans="1:4" ht="30" customHeight="1" thickTop="1" thickBot="1">
      <c r="A141" s="16" t="s">
        <v>356</v>
      </c>
      <c r="B141" s="14" t="s">
        <v>113</v>
      </c>
      <c r="C141" s="17" t="s">
        <v>357</v>
      </c>
      <c r="D141" s="657">
        <v>73224.762574819179</v>
      </c>
    </row>
    <row r="142" spans="1:4" ht="30" customHeight="1" thickTop="1" thickBot="1">
      <c r="A142" s="16" t="s">
        <v>341</v>
      </c>
      <c r="B142" s="14" t="s">
        <v>339</v>
      </c>
      <c r="C142" s="17" t="s">
        <v>342</v>
      </c>
      <c r="D142" s="657">
        <v>1380.6207541191752</v>
      </c>
    </row>
    <row r="143" spans="1:4" ht="30" customHeight="1" thickTop="1" thickBot="1">
      <c r="A143" s="16" t="s">
        <v>354</v>
      </c>
      <c r="B143" s="14" t="s">
        <v>113</v>
      </c>
      <c r="C143" s="17" t="s">
        <v>355</v>
      </c>
      <c r="D143" s="657">
        <v>73224.762574819179</v>
      </c>
    </row>
    <row r="144" spans="1:4" ht="30" customHeight="1" thickTop="1" thickBot="1">
      <c r="A144" s="16" t="s">
        <v>359</v>
      </c>
      <c r="B144" s="14" t="s">
        <v>113</v>
      </c>
      <c r="C144" s="17" t="s">
        <v>360</v>
      </c>
      <c r="D144" s="657">
        <v>163562.07480910677</v>
      </c>
    </row>
    <row r="145" spans="1:4" ht="68.25" customHeight="1" thickTop="1" thickBot="1">
      <c r="A145" s="16" t="s">
        <v>358</v>
      </c>
      <c r="B145" s="14" t="s">
        <v>113</v>
      </c>
      <c r="C145" s="17" t="s">
        <v>2197</v>
      </c>
      <c r="D145" s="657">
        <v>241794.08849006571</v>
      </c>
    </row>
    <row r="146" spans="1:4" ht="30" customHeight="1" thickTop="1" thickBot="1">
      <c r="A146" s="16" t="s">
        <v>361</v>
      </c>
      <c r="B146" s="14" t="s">
        <v>113</v>
      </c>
      <c r="C146" s="17" t="s">
        <v>1911</v>
      </c>
      <c r="D146" s="657">
        <v>133734.75663034996</v>
      </c>
    </row>
    <row r="147" spans="1:4" ht="30" customHeight="1" thickTop="1" thickBot="1">
      <c r="A147" s="16" t="s">
        <v>362</v>
      </c>
      <c r="B147" s="14" t="s">
        <v>113</v>
      </c>
      <c r="C147" s="17" t="s">
        <v>1912</v>
      </c>
      <c r="D147" s="657">
        <v>133734.75663034996</v>
      </c>
    </row>
    <row r="148" spans="1:4" ht="30" customHeight="1" thickTop="1" thickBot="1">
      <c r="A148" s="16" t="s">
        <v>367</v>
      </c>
      <c r="B148" s="14" t="s">
        <v>113</v>
      </c>
      <c r="C148" s="17" t="s">
        <v>368</v>
      </c>
      <c r="D148" s="657">
        <v>10728.659636300723</v>
      </c>
    </row>
    <row r="149" spans="1:4" ht="30" customHeight="1" thickTop="1" thickBot="1">
      <c r="A149" s="16" t="s">
        <v>363</v>
      </c>
      <c r="B149" s="14" t="s">
        <v>113</v>
      </c>
      <c r="C149" s="17" t="s">
        <v>364</v>
      </c>
      <c r="D149" s="657">
        <v>6082.464656963657</v>
      </c>
    </row>
    <row r="150" spans="1:4" ht="30" customHeight="1" thickTop="1" thickBot="1">
      <c r="A150" s="16" t="s">
        <v>158</v>
      </c>
      <c r="B150" s="14" t="s">
        <v>113</v>
      </c>
      <c r="C150" s="17" t="s">
        <v>159</v>
      </c>
      <c r="D150" s="657">
        <v>38017.959763441751</v>
      </c>
    </row>
    <row r="151" spans="1:4" ht="30" customHeight="1" thickTop="1" thickBot="1">
      <c r="A151" s="16" t="s">
        <v>369</v>
      </c>
      <c r="B151" s="14" t="s">
        <v>113</v>
      </c>
      <c r="C151" s="17" t="s">
        <v>370</v>
      </c>
      <c r="D151" s="657">
        <v>98085.89238219813</v>
      </c>
    </row>
    <row r="152" spans="1:4" ht="30" customHeight="1" thickTop="1" thickBot="1">
      <c r="A152" s="16" t="s">
        <v>371</v>
      </c>
      <c r="B152" s="14" t="s">
        <v>113</v>
      </c>
      <c r="C152" s="17" t="s">
        <v>372</v>
      </c>
      <c r="D152" s="657">
        <v>134204.92671907102</v>
      </c>
    </row>
    <row r="153" spans="1:4" ht="30" customHeight="1" thickTop="1" thickBot="1">
      <c r="A153" s="16" t="s">
        <v>365</v>
      </c>
      <c r="B153" s="14" t="s">
        <v>113</v>
      </c>
      <c r="C153" s="17" t="s">
        <v>366</v>
      </c>
      <c r="D153" s="657">
        <v>98085.89238219813</v>
      </c>
    </row>
    <row r="154" spans="1:4" ht="30" customHeight="1" thickTop="1" thickBot="1">
      <c r="A154" s="16" t="s">
        <v>373</v>
      </c>
      <c r="B154" s="14" t="s">
        <v>113</v>
      </c>
      <c r="C154" s="17" t="s">
        <v>374</v>
      </c>
      <c r="D154" s="657">
        <v>51515.699780566232</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E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D92" sqref="D92"/>
    </sheetView>
  </sheetViews>
  <sheetFormatPr baseColWidth="10" defaultRowHeight="15"/>
  <cols>
    <col min="1" max="1" width="11.5703125" customWidth="1"/>
    <col min="2" max="2" width="9.140625"/>
    <col min="3" max="3" width="77.42578125" style="205" customWidth="1"/>
    <col min="4" max="4" width="18.140625" style="189" customWidth="1"/>
  </cols>
  <sheetData>
    <row r="1" spans="1:4" ht="81.75" customHeight="1" thickTop="1" thickBot="1">
      <c r="A1" s="688" t="s">
        <v>1850</v>
      </c>
      <c r="B1" s="689"/>
      <c r="C1" s="689"/>
      <c r="D1" s="690"/>
    </row>
    <row r="2" spans="1:4" ht="48.75" customHeight="1" thickTop="1" thickBot="1">
      <c r="A2" s="687" t="s">
        <v>375</v>
      </c>
      <c r="B2" s="687"/>
      <c r="C2" s="687"/>
      <c r="D2" s="687"/>
    </row>
    <row r="3" spans="1:4" ht="16.5" customHeight="1" thickTop="1" thickBot="1">
      <c r="A3" s="199"/>
      <c r="B3" s="199"/>
      <c r="C3" s="204"/>
      <c r="D3" s="200"/>
    </row>
    <row r="4" spans="1:4" ht="16.5" customHeight="1" thickTop="1" thickBot="1">
      <c r="A4" s="199"/>
      <c r="B4" s="199"/>
      <c r="C4" s="204" t="s">
        <v>375</v>
      </c>
      <c r="D4" s="200"/>
    </row>
    <row r="5" spans="1:4" ht="16.5" thickTop="1" thickBot="1">
      <c r="A5" s="199"/>
      <c r="B5" s="199"/>
      <c r="C5" s="204"/>
      <c r="D5" s="201" t="s">
        <v>1846</v>
      </c>
    </row>
    <row r="6" spans="1:4" ht="16.5" thickTop="1" thickBot="1">
      <c r="A6" s="664" t="s">
        <v>742</v>
      </c>
      <c r="B6" s="664" t="s">
        <v>377</v>
      </c>
      <c r="C6" s="665" t="s">
        <v>2239</v>
      </c>
      <c r="D6" s="656">
        <v>4281.5055143482059</v>
      </c>
    </row>
    <row r="7" spans="1:4" ht="16.5" thickTop="1" thickBot="1">
      <c r="A7" s="664" t="s">
        <v>747</v>
      </c>
      <c r="B7" s="664" t="s">
        <v>377</v>
      </c>
      <c r="C7" s="665" t="s">
        <v>748</v>
      </c>
      <c r="D7" s="656">
        <v>3707.0250276128768</v>
      </c>
    </row>
    <row r="8" spans="1:4" ht="16.5" thickTop="1" thickBot="1">
      <c r="A8" s="664" t="s">
        <v>743</v>
      </c>
      <c r="B8" s="664" t="s">
        <v>377</v>
      </c>
      <c r="C8" s="665" t="s">
        <v>744</v>
      </c>
      <c r="D8" s="656">
        <v>3436.0436659452689</v>
      </c>
    </row>
    <row r="9" spans="1:4" ht="16.5" thickTop="1" thickBot="1">
      <c r="A9" s="664" t="s">
        <v>745</v>
      </c>
      <c r="B9" s="664" t="s">
        <v>377</v>
      </c>
      <c r="C9" s="665" t="s">
        <v>746</v>
      </c>
      <c r="D9" s="656">
        <v>3371.0081391450435</v>
      </c>
    </row>
    <row r="10" spans="1:4" ht="16.5" thickTop="1" thickBot="1">
      <c r="A10" s="664" t="s">
        <v>1668</v>
      </c>
      <c r="B10" s="664" t="s">
        <v>377</v>
      </c>
      <c r="C10" s="665" t="s">
        <v>1667</v>
      </c>
      <c r="D10" s="656">
        <v>4454.9335858154745</v>
      </c>
    </row>
    <row r="11" spans="1:4" ht="16.5" thickTop="1" thickBot="1">
      <c r="A11" s="664" t="s">
        <v>751</v>
      </c>
      <c r="B11" s="664" t="s">
        <v>377</v>
      </c>
      <c r="C11" s="665" t="s">
        <v>752</v>
      </c>
      <c r="D11" s="656">
        <v>17667.984780728038</v>
      </c>
    </row>
    <row r="12" spans="1:4" ht="16.5" thickTop="1" thickBot="1">
      <c r="A12" s="664" t="s">
        <v>749</v>
      </c>
      <c r="B12" s="664" t="s">
        <v>377</v>
      </c>
      <c r="C12" s="665" t="s">
        <v>750</v>
      </c>
      <c r="D12" s="656">
        <v>5701.4478494864716</v>
      </c>
    </row>
    <row r="13" spans="1:4" ht="16.5" thickTop="1" thickBot="1">
      <c r="A13" s="664" t="s">
        <v>753</v>
      </c>
      <c r="B13" s="664" t="s">
        <v>92</v>
      </c>
      <c r="C13" s="665" t="s">
        <v>1935</v>
      </c>
      <c r="D13" s="656">
        <v>995.53117249131651</v>
      </c>
    </row>
    <row r="14" spans="1:4" ht="16.5" thickTop="1" thickBot="1">
      <c r="A14" s="664" t="s">
        <v>755</v>
      </c>
      <c r="B14" s="664" t="s">
        <v>233</v>
      </c>
      <c r="C14" s="665" t="s">
        <v>1937</v>
      </c>
      <c r="D14" s="656">
        <v>48445.634597171011</v>
      </c>
    </row>
    <row r="15" spans="1:4" ht="16.5" thickTop="1" thickBot="1">
      <c r="A15" s="664" t="s">
        <v>756</v>
      </c>
      <c r="B15" s="664" t="s">
        <v>92</v>
      </c>
      <c r="C15" s="665" t="s">
        <v>1938</v>
      </c>
      <c r="D15" s="656">
        <v>979.56008416257873</v>
      </c>
    </row>
    <row r="16" spans="1:4" ht="16.5" thickTop="1" thickBot="1">
      <c r="A16" s="664" t="s">
        <v>754</v>
      </c>
      <c r="B16" s="664" t="s">
        <v>233</v>
      </c>
      <c r="C16" s="665" t="s">
        <v>1936</v>
      </c>
      <c r="D16" s="656">
        <v>49936.445328106791</v>
      </c>
    </row>
    <row r="17" spans="1:4" ht="16.5" thickTop="1" thickBot="1">
      <c r="A17" s="664" t="s">
        <v>776</v>
      </c>
      <c r="B17" s="664" t="s">
        <v>422</v>
      </c>
      <c r="C17" s="665" t="s">
        <v>777</v>
      </c>
      <c r="D17" s="656">
        <v>10589.951613970119</v>
      </c>
    </row>
    <row r="18" spans="1:4" ht="16.5" thickTop="1" thickBot="1">
      <c r="A18" s="664" t="s">
        <v>757</v>
      </c>
      <c r="B18" s="664" t="s">
        <v>387</v>
      </c>
      <c r="C18" s="665" t="s">
        <v>1939</v>
      </c>
      <c r="D18" s="656">
        <v>69208.049424530021</v>
      </c>
    </row>
    <row r="19" spans="1:4" ht="16.5" thickTop="1" thickBot="1">
      <c r="A19" s="664" t="s">
        <v>758</v>
      </c>
      <c r="B19" s="664" t="s">
        <v>387</v>
      </c>
      <c r="C19" s="665" t="s">
        <v>2240</v>
      </c>
      <c r="D19" s="656">
        <v>69208.049424530021</v>
      </c>
    </row>
    <row r="20" spans="1:4" ht="16.5" thickTop="1" thickBot="1">
      <c r="A20" s="664" t="s">
        <v>761</v>
      </c>
      <c r="B20" s="664" t="s">
        <v>387</v>
      </c>
      <c r="C20" s="665" t="s">
        <v>762</v>
      </c>
      <c r="D20" s="656">
        <v>69208.049424530021</v>
      </c>
    </row>
    <row r="21" spans="1:4" ht="16.5" thickTop="1" thickBot="1">
      <c r="A21" s="664" t="s">
        <v>759</v>
      </c>
      <c r="B21" s="664" t="s">
        <v>387</v>
      </c>
      <c r="C21" s="665" t="s">
        <v>2241</v>
      </c>
      <c r="D21" s="656">
        <v>69208.049424530021</v>
      </c>
    </row>
    <row r="22" spans="1:4" ht="16.5" thickTop="1" thickBot="1">
      <c r="A22" s="664" t="s">
        <v>760</v>
      </c>
      <c r="B22" s="664" t="s">
        <v>387</v>
      </c>
      <c r="C22" s="665" t="s">
        <v>2242</v>
      </c>
      <c r="D22" s="656">
        <v>69208.049424530021</v>
      </c>
    </row>
    <row r="23" spans="1:4" ht="16.5" thickTop="1" thickBot="1">
      <c r="A23" s="664" t="s">
        <v>763</v>
      </c>
      <c r="B23" s="664" t="s">
        <v>387</v>
      </c>
      <c r="C23" s="665" t="s">
        <v>764</v>
      </c>
      <c r="D23" s="656">
        <v>69208.049424530021</v>
      </c>
    </row>
    <row r="24" spans="1:4" ht="16.5" thickTop="1" thickBot="1">
      <c r="A24" s="664" t="s">
        <v>772</v>
      </c>
      <c r="B24" s="664" t="s">
        <v>387</v>
      </c>
      <c r="C24" s="665" t="s">
        <v>773</v>
      </c>
      <c r="D24" s="656">
        <v>42589.568876633857</v>
      </c>
    </row>
    <row r="25" spans="1:4" ht="16.5" thickTop="1" thickBot="1">
      <c r="A25" s="664" t="s">
        <v>765</v>
      </c>
      <c r="B25" s="664" t="s">
        <v>387</v>
      </c>
      <c r="C25" s="665" t="s">
        <v>766</v>
      </c>
      <c r="D25" s="656">
        <v>69208.049424530021</v>
      </c>
    </row>
    <row r="26" spans="1:4" ht="16.5" thickTop="1" thickBot="1">
      <c r="A26" s="664" t="s">
        <v>768</v>
      </c>
      <c r="B26" s="664" t="s">
        <v>387</v>
      </c>
      <c r="C26" s="665" t="s">
        <v>2002</v>
      </c>
      <c r="D26" s="656">
        <v>69208.049424530021</v>
      </c>
    </row>
    <row r="27" spans="1:4" ht="16.5" thickTop="1" thickBot="1">
      <c r="A27" s="664" t="s">
        <v>767</v>
      </c>
      <c r="B27" s="664" t="s">
        <v>387</v>
      </c>
      <c r="C27" s="665" t="s">
        <v>2004</v>
      </c>
      <c r="D27" s="656">
        <v>69208.049424530021</v>
      </c>
    </row>
    <row r="28" spans="1:4" ht="16.5" thickTop="1" thickBot="1">
      <c r="A28" s="664" t="s">
        <v>770</v>
      </c>
      <c r="B28" s="664" t="s">
        <v>387</v>
      </c>
      <c r="C28" s="665" t="s">
        <v>2003</v>
      </c>
      <c r="D28" s="656">
        <v>69208.049424530021</v>
      </c>
    </row>
    <row r="29" spans="1:4" ht="16.5" thickTop="1" thickBot="1">
      <c r="A29" s="664" t="s">
        <v>769</v>
      </c>
      <c r="B29" s="664" t="s">
        <v>387</v>
      </c>
      <c r="C29" s="665" t="s">
        <v>2001</v>
      </c>
      <c r="D29" s="656">
        <v>69208.049424530021</v>
      </c>
    </row>
    <row r="30" spans="1:4" ht="16.5" thickTop="1" thickBot="1">
      <c r="A30" s="664" t="s">
        <v>771</v>
      </c>
      <c r="B30" s="664" t="s">
        <v>387</v>
      </c>
      <c r="C30" s="665" t="s">
        <v>2243</v>
      </c>
      <c r="D30" s="656">
        <v>69208.049424530021</v>
      </c>
    </row>
    <row r="31" spans="1:4" ht="16.5" thickTop="1" thickBot="1">
      <c r="A31" s="664" t="s">
        <v>774</v>
      </c>
      <c r="B31" s="664" t="s">
        <v>422</v>
      </c>
      <c r="C31" s="665" t="s">
        <v>775</v>
      </c>
      <c r="D31" s="656">
        <v>65.035526800225909</v>
      </c>
    </row>
    <row r="32" spans="1:4" ht="16.5" thickTop="1" thickBot="1">
      <c r="A32" s="664" t="s">
        <v>779</v>
      </c>
      <c r="B32" s="664" t="s">
        <v>144</v>
      </c>
      <c r="C32" s="665" t="s">
        <v>1941</v>
      </c>
      <c r="D32" s="656">
        <v>649.49092536866635</v>
      </c>
    </row>
    <row r="33" spans="1:4" ht="16.5" thickTop="1" thickBot="1">
      <c r="A33" s="664" t="s">
        <v>780</v>
      </c>
      <c r="B33" s="664" t="s">
        <v>377</v>
      </c>
      <c r="C33" s="665" t="s">
        <v>781</v>
      </c>
      <c r="D33" s="656">
        <v>5799.0011396868103</v>
      </c>
    </row>
    <row r="34" spans="1:4" ht="16.5" thickTop="1" thickBot="1">
      <c r="A34" s="664" t="s">
        <v>786</v>
      </c>
      <c r="B34" s="664" t="s">
        <v>377</v>
      </c>
      <c r="C34" s="665" t="s">
        <v>787</v>
      </c>
      <c r="D34" s="656">
        <v>6145.8572826213485</v>
      </c>
    </row>
    <row r="35" spans="1:4" ht="16.5" thickTop="1" thickBot="1">
      <c r="A35" s="664" t="s">
        <v>782</v>
      </c>
      <c r="B35" s="664" t="s">
        <v>377</v>
      </c>
      <c r="C35" s="665" t="s">
        <v>783</v>
      </c>
      <c r="D35" s="656">
        <v>5544.565613773455</v>
      </c>
    </row>
    <row r="36" spans="1:4" ht="16.5" thickTop="1" thickBot="1">
      <c r="A36" s="664" t="s">
        <v>784</v>
      </c>
      <c r="B36" s="664" t="s">
        <v>377</v>
      </c>
      <c r="C36" s="665" t="s">
        <v>785</v>
      </c>
      <c r="D36" s="656">
        <v>6275.9283362218002</v>
      </c>
    </row>
    <row r="37" spans="1:4" ht="16.5" thickTop="1" thickBot="1">
      <c r="A37" s="664" t="s">
        <v>898</v>
      </c>
      <c r="B37" s="664" t="s">
        <v>377</v>
      </c>
      <c r="C37" s="665" t="s">
        <v>899</v>
      </c>
      <c r="D37" s="656">
        <v>4673.4758378435536</v>
      </c>
    </row>
    <row r="38" spans="1:4" ht="16.5" thickTop="1" thickBot="1">
      <c r="A38" s="664" t="s">
        <v>788</v>
      </c>
      <c r="B38" s="664" t="s">
        <v>377</v>
      </c>
      <c r="C38" s="665" t="s">
        <v>789</v>
      </c>
      <c r="D38" s="656">
        <v>4673.4758378435536</v>
      </c>
    </row>
    <row r="39" spans="1:4" ht="16.5" thickTop="1" thickBot="1">
      <c r="A39" s="664" t="s">
        <v>917</v>
      </c>
      <c r="B39" s="664" t="s">
        <v>92</v>
      </c>
      <c r="C39" s="665" t="s">
        <v>2244</v>
      </c>
      <c r="D39" s="656">
        <v>405171.33196540741</v>
      </c>
    </row>
    <row r="40" spans="1:4" ht="16.5" thickTop="1" thickBot="1">
      <c r="A40" s="664" t="s">
        <v>896</v>
      </c>
      <c r="B40" s="664" t="s">
        <v>92</v>
      </c>
      <c r="C40" s="665" t="s">
        <v>897</v>
      </c>
      <c r="D40" s="656">
        <v>32897.137306447607</v>
      </c>
    </row>
    <row r="41" spans="1:4" ht="16.5" thickTop="1" thickBot="1">
      <c r="A41" s="664" t="s">
        <v>827</v>
      </c>
      <c r="B41" s="664" t="s">
        <v>92</v>
      </c>
      <c r="C41" s="665" t="s">
        <v>828</v>
      </c>
      <c r="D41" s="656">
        <v>1040.5684288036146</v>
      </c>
    </row>
    <row r="42" spans="1:4" ht="16.5" thickTop="1" thickBot="1">
      <c r="A42" s="664" t="s">
        <v>432</v>
      </c>
      <c r="B42" s="664" t="s">
        <v>92</v>
      </c>
      <c r="C42" s="665" t="s">
        <v>433</v>
      </c>
      <c r="D42" s="656">
        <v>15424.259106120246</v>
      </c>
    </row>
    <row r="43" spans="1:4" ht="16.5" thickTop="1" thickBot="1">
      <c r="A43" s="664" t="s">
        <v>376</v>
      </c>
      <c r="B43" s="664" t="s">
        <v>377</v>
      </c>
      <c r="C43" s="665" t="s">
        <v>378</v>
      </c>
      <c r="D43" s="656">
        <v>6221.7320638882793</v>
      </c>
    </row>
    <row r="44" spans="1:4" ht="16.5" thickTop="1" thickBot="1">
      <c r="A44" s="664" t="s">
        <v>379</v>
      </c>
      <c r="B44" s="664" t="s">
        <v>144</v>
      </c>
      <c r="C44" s="665" t="s">
        <v>2245</v>
      </c>
      <c r="D44" s="656">
        <v>12247.695269697982</v>
      </c>
    </row>
    <row r="45" spans="1:4" ht="16.5" thickTop="1" thickBot="1">
      <c r="A45" s="664" t="s">
        <v>778</v>
      </c>
      <c r="B45" s="664" t="s">
        <v>377</v>
      </c>
      <c r="C45" s="665" t="s">
        <v>1940</v>
      </c>
      <c r="D45" s="656">
        <v>5733.9656128865845</v>
      </c>
    </row>
    <row r="46" spans="1:4" ht="16.5" thickTop="1" thickBot="1">
      <c r="A46" s="664" t="s">
        <v>913</v>
      </c>
      <c r="B46" s="664" t="s">
        <v>92</v>
      </c>
      <c r="C46" s="665" t="s">
        <v>1954</v>
      </c>
      <c r="D46" s="656">
        <v>1064.7392219158464</v>
      </c>
    </row>
    <row r="47" spans="1:4" ht="16.5" thickTop="1" thickBot="1">
      <c r="A47" s="664" t="s">
        <v>914</v>
      </c>
      <c r="B47" s="664" t="s">
        <v>92</v>
      </c>
      <c r="C47" s="665" t="s">
        <v>1955</v>
      </c>
      <c r="D47" s="656">
        <v>21294.784438316929</v>
      </c>
    </row>
    <row r="48" spans="1:4" ht="16.5" thickTop="1" thickBot="1">
      <c r="A48" s="664" t="s">
        <v>797</v>
      </c>
      <c r="B48" s="664" t="s">
        <v>387</v>
      </c>
      <c r="C48" s="665" t="s">
        <v>798</v>
      </c>
      <c r="D48" s="656">
        <v>46246.948103914794</v>
      </c>
    </row>
    <row r="49" spans="1:4" ht="16.5" thickTop="1" thickBot="1">
      <c r="A49" s="664" t="s">
        <v>800</v>
      </c>
      <c r="B49" s="664" t="s">
        <v>387</v>
      </c>
      <c r="C49" s="665" t="s">
        <v>801</v>
      </c>
      <c r="D49" s="656">
        <v>35477.110874236008</v>
      </c>
    </row>
    <row r="50" spans="1:4" ht="16.5" thickTop="1" thickBot="1">
      <c r="A50" s="664" t="s">
        <v>799</v>
      </c>
      <c r="B50" s="664" t="s">
        <v>387</v>
      </c>
      <c r="C50" s="665" t="s">
        <v>1943</v>
      </c>
      <c r="D50" s="656">
        <v>46246.948103914794</v>
      </c>
    </row>
    <row r="51" spans="1:4" ht="16.5" thickTop="1" thickBot="1">
      <c r="A51" s="664" t="s">
        <v>796</v>
      </c>
      <c r="B51" s="664" t="s">
        <v>387</v>
      </c>
      <c r="C51" s="665" t="s">
        <v>1942</v>
      </c>
      <c r="D51" s="656">
        <v>46246.948103914794</v>
      </c>
    </row>
    <row r="52" spans="1:4" ht="16.5" thickTop="1" thickBot="1">
      <c r="A52" s="664" t="s">
        <v>802</v>
      </c>
      <c r="B52" s="664" t="s">
        <v>387</v>
      </c>
      <c r="C52" s="665" t="s">
        <v>803</v>
      </c>
      <c r="D52" s="656">
        <v>46246.948103914794</v>
      </c>
    </row>
    <row r="53" spans="1:4" ht="16.5" thickTop="1" thickBot="1">
      <c r="A53" s="664" t="s">
        <v>380</v>
      </c>
      <c r="B53" s="664" t="s">
        <v>144</v>
      </c>
      <c r="C53" s="665" t="s">
        <v>381</v>
      </c>
      <c r="D53" s="656">
        <v>5007.7355636173952</v>
      </c>
    </row>
    <row r="54" spans="1:4" ht="16.5" thickTop="1" thickBot="1">
      <c r="A54" s="664" t="s">
        <v>794</v>
      </c>
      <c r="B54" s="664" t="s">
        <v>377</v>
      </c>
      <c r="C54" s="665" t="s">
        <v>795</v>
      </c>
      <c r="D54" s="656">
        <v>3316.8118668115217</v>
      </c>
    </row>
    <row r="55" spans="1:4" ht="16.5" thickTop="1" thickBot="1">
      <c r="A55" s="664" t="s">
        <v>790</v>
      </c>
      <c r="B55" s="664" t="s">
        <v>422</v>
      </c>
      <c r="C55" s="665" t="s">
        <v>791</v>
      </c>
      <c r="D55" s="656">
        <v>2926.5987060101661</v>
      </c>
    </row>
    <row r="56" spans="1:4" ht="16.5" thickTop="1" thickBot="1">
      <c r="A56" s="664" t="s">
        <v>792</v>
      </c>
      <c r="B56" s="664" t="s">
        <v>606</v>
      </c>
      <c r="C56" s="665" t="s">
        <v>793</v>
      </c>
      <c r="D56" s="656">
        <v>9148.3307698984445</v>
      </c>
    </row>
    <row r="57" spans="1:4" ht="16.5" thickTop="1" thickBot="1">
      <c r="A57" s="664" t="s">
        <v>382</v>
      </c>
      <c r="B57" s="664" t="s">
        <v>377</v>
      </c>
      <c r="C57" s="665" t="s">
        <v>383</v>
      </c>
      <c r="D57" s="656">
        <v>3652.8287552793558</v>
      </c>
    </row>
    <row r="58" spans="1:4" ht="16.5" thickTop="1" thickBot="1">
      <c r="A58" s="664" t="s">
        <v>384</v>
      </c>
      <c r="B58" s="664" t="s">
        <v>377</v>
      </c>
      <c r="C58" s="665" t="s">
        <v>385</v>
      </c>
      <c r="D58" s="656">
        <v>3544.4362106123122</v>
      </c>
    </row>
    <row r="59" spans="1:4" ht="16.5" thickTop="1" thickBot="1">
      <c r="A59" s="664" t="s">
        <v>386</v>
      </c>
      <c r="B59" s="664" t="s">
        <v>387</v>
      </c>
      <c r="C59" s="665" t="s">
        <v>2246</v>
      </c>
      <c r="D59" s="656">
        <v>27065.618403360684</v>
      </c>
    </row>
    <row r="60" spans="1:4" ht="16.5" thickTop="1" thickBot="1">
      <c r="A60" s="664" t="s">
        <v>388</v>
      </c>
      <c r="B60" s="664" t="s">
        <v>377</v>
      </c>
      <c r="C60" s="665" t="s">
        <v>389</v>
      </c>
      <c r="D60" s="656">
        <v>7392.3715462923456</v>
      </c>
    </row>
    <row r="61" spans="1:4" ht="16.5" thickTop="1" thickBot="1">
      <c r="A61" s="664" t="s">
        <v>390</v>
      </c>
      <c r="B61" s="664" t="s">
        <v>233</v>
      </c>
      <c r="C61" s="665" t="s">
        <v>391</v>
      </c>
      <c r="D61" s="656">
        <v>100154.71127234789</v>
      </c>
    </row>
    <row r="62" spans="1:4" ht="16.5" thickTop="1" thickBot="1">
      <c r="A62" s="664" t="s">
        <v>398</v>
      </c>
      <c r="B62" s="664" t="s">
        <v>233</v>
      </c>
      <c r="C62" s="665" t="s">
        <v>399</v>
      </c>
      <c r="D62" s="656">
        <v>5549.6982869526109</v>
      </c>
    </row>
    <row r="63" spans="1:4" ht="16.5" thickTop="1" thickBot="1">
      <c r="A63" s="664" t="s">
        <v>392</v>
      </c>
      <c r="B63" s="664" t="s">
        <v>387</v>
      </c>
      <c r="C63" s="665" t="s">
        <v>393</v>
      </c>
      <c r="D63" s="656">
        <v>31867.408132110693</v>
      </c>
    </row>
    <row r="64" spans="1:4" ht="16.5" thickTop="1" thickBot="1">
      <c r="A64" s="664" t="s">
        <v>400</v>
      </c>
      <c r="B64" s="664" t="s">
        <v>92</v>
      </c>
      <c r="C64" s="665" t="s">
        <v>401</v>
      </c>
      <c r="D64" s="656">
        <v>29493.276447068947</v>
      </c>
    </row>
    <row r="65" spans="1:4" ht="16.5" thickTop="1" thickBot="1">
      <c r="A65" s="664" t="s">
        <v>394</v>
      </c>
      <c r="B65" s="664" t="s">
        <v>92</v>
      </c>
      <c r="C65" s="665" t="s">
        <v>395</v>
      </c>
      <c r="D65" s="656">
        <v>70455.154033578059</v>
      </c>
    </row>
    <row r="66" spans="1:4" ht="16.5" thickTop="1" thickBot="1">
      <c r="A66" s="664" t="s">
        <v>396</v>
      </c>
      <c r="B66" s="664" t="s">
        <v>92</v>
      </c>
      <c r="C66" s="665" t="s">
        <v>397</v>
      </c>
      <c r="D66" s="656">
        <v>100609.95995994947</v>
      </c>
    </row>
    <row r="67" spans="1:4" ht="16.5" thickTop="1" thickBot="1">
      <c r="A67" s="664" t="s">
        <v>918</v>
      </c>
      <c r="B67" s="664" t="s">
        <v>144</v>
      </c>
      <c r="C67" s="665" t="s">
        <v>919</v>
      </c>
      <c r="D67" s="656">
        <v>13169.694177045747</v>
      </c>
    </row>
    <row r="68" spans="1:4" ht="16.5" thickTop="1" thickBot="1">
      <c r="A68" s="664" t="s">
        <v>402</v>
      </c>
      <c r="B68" s="664" t="s">
        <v>377</v>
      </c>
      <c r="C68" s="665" t="s">
        <v>403</v>
      </c>
      <c r="D68" s="656">
        <v>1114.7819653458912</v>
      </c>
    </row>
    <row r="69" spans="1:4" ht="16.5" thickTop="1" thickBot="1">
      <c r="A69" s="664" t="s">
        <v>404</v>
      </c>
      <c r="B69" s="664" t="s">
        <v>377</v>
      </c>
      <c r="C69" s="665" t="s">
        <v>405</v>
      </c>
      <c r="D69" s="656">
        <v>9538.5439306997996</v>
      </c>
    </row>
    <row r="70" spans="1:4" ht="16.5" thickTop="1" thickBot="1">
      <c r="A70" s="664" t="s">
        <v>406</v>
      </c>
      <c r="B70" s="664" t="s">
        <v>144</v>
      </c>
      <c r="C70" s="665" t="s">
        <v>407</v>
      </c>
      <c r="D70" s="656">
        <v>46381.169863027782</v>
      </c>
    </row>
    <row r="71" spans="1:4" ht="16.5" thickTop="1" thickBot="1">
      <c r="A71" s="664" t="s">
        <v>408</v>
      </c>
      <c r="B71" s="664" t="s">
        <v>92</v>
      </c>
      <c r="C71" s="665" t="s">
        <v>409</v>
      </c>
      <c r="D71" s="656">
        <v>12898.71281537814</v>
      </c>
    </row>
    <row r="72" spans="1:4" ht="16.5" thickTop="1" thickBot="1">
      <c r="A72" s="664" t="s">
        <v>410</v>
      </c>
      <c r="B72" s="664" t="s">
        <v>92</v>
      </c>
      <c r="C72" s="665" t="s">
        <v>411</v>
      </c>
      <c r="D72" s="656">
        <v>21701802.491257586</v>
      </c>
    </row>
    <row r="73" spans="1:4" ht="16.5" thickTop="1" thickBot="1">
      <c r="A73" s="664" t="s">
        <v>810</v>
      </c>
      <c r="B73" s="664" t="s">
        <v>377</v>
      </c>
      <c r="C73" s="665" t="s">
        <v>811</v>
      </c>
      <c r="D73" s="656">
        <v>1712.6022057392822</v>
      </c>
    </row>
    <row r="74" spans="1:4" ht="16.5" thickTop="1" thickBot="1">
      <c r="A74" s="664" t="s">
        <v>805</v>
      </c>
      <c r="B74" s="664" t="s">
        <v>377</v>
      </c>
      <c r="C74" s="665" t="s">
        <v>806</v>
      </c>
      <c r="D74" s="656">
        <v>1712.6022057392822</v>
      </c>
    </row>
    <row r="75" spans="1:4" ht="16.5" thickTop="1" thickBot="1">
      <c r="A75" s="664" t="s">
        <v>808</v>
      </c>
      <c r="B75" s="664" t="s">
        <v>377</v>
      </c>
      <c r="C75" s="665" t="s">
        <v>809</v>
      </c>
      <c r="D75" s="656">
        <v>1712.6022057392822</v>
      </c>
    </row>
    <row r="76" spans="1:4" ht="16.5" thickTop="1" thickBot="1">
      <c r="A76" s="664" t="s">
        <v>822</v>
      </c>
      <c r="B76" s="664" t="s">
        <v>377</v>
      </c>
      <c r="C76" s="665" t="s">
        <v>823</v>
      </c>
      <c r="D76" s="656">
        <v>2276.2434380079071</v>
      </c>
    </row>
    <row r="77" spans="1:4" ht="16.5" thickTop="1" thickBot="1">
      <c r="A77" s="664" t="s">
        <v>807</v>
      </c>
      <c r="B77" s="664" t="s">
        <v>377</v>
      </c>
      <c r="C77" s="665" t="s">
        <v>2037</v>
      </c>
      <c r="D77" s="656">
        <v>1799.316241472917</v>
      </c>
    </row>
    <row r="78" spans="1:4" ht="16.5" thickTop="1" thickBot="1">
      <c r="A78" s="664" t="s">
        <v>817</v>
      </c>
      <c r="B78" s="664" t="s">
        <v>377</v>
      </c>
      <c r="C78" s="665" t="s">
        <v>818</v>
      </c>
      <c r="D78" s="656">
        <v>2503.8677818086976</v>
      </c>
    </row>
    <row r="79" spans="1:4" ht="16.5" thickTop="1" thickBot="1">
      <c r="A79" s="664" t="s">
        <v>819</v>
      </c>
      <c r="B79" s="664" t="s">
        <v>377</v>
      </c>
      <c r="C79" s="665" t="s">
        <v>2023</v>
      </c>
      <c r="D79" s="656">
        <v>2503.8677818086976</v>
      </c>
    </row>
    <row r="80" spans="1:4" ht="16.5" thickTop="1" thickBot="1">
      <c r="A80" s="664" t="s">
        <v>820</v>
      </c>
      <c r="B80" s="664" t="s">
        <v>377</v>
      </c>
      <c r="C80" s="665" t="s">
        <v>2024</v>
      </c>
      <c r="D80" s="656">
        <v>2503.8677818086976</v>
      </c>
    </row>
    <row r="81" spans="1:4" ht="16.5" thickTop="1" thickBot="1">
      <c r="A81" s="664" t="s">
        <v>812</v>
      </c>
      <c r="B81" s="664" t="s">
        <v>377</v>
      </c>
      <c r="C81" s="665" t="s">
        <v>2247</v>
      </c>
      <c r="D81" s="656">
        <v>3078.3482685440267</v>
      </c>
    </row>
    <row r="82" spans="1:4" ht="16.5" thickTop="1" thickBot="1">
      <c r="A82" s="664" t="s">
        <v>813</v>
      </c>
      <c r="B82" s="664" t="s">
        <v>377</v>
      </c>
      <c r="C82" s="665" t="s">
        <v>2248</v>
      </c>
      <c r="D82" s="656">
        <v>3078.3482685440267</v>
      </c>
    </row>
    <row r="83" spans="1:4" ht="16.5" thickTop="1" thickBot="1">
      <c r="A83" s="664" t="s">
        <v>814</v>
      </c>
      <c r="B83" s="664" t="s">
        <v>377</v>
      </c>
      <c r="C83" s="665" t="s">
        <v>2249</v>
      </c>
      <c r="D83" s="656">
        <v>3078.3482685440267</v>
      </c>
    </row>
    <row r="84" spans="1:4" ht="16.5" thickTop="1" thickBot="1">
      <c r="A84" s="664" t="s">
        <v>815</v>
      </c>
      <c r="B84" s="664" t="s">
        <v>377</v>
      </c>
      <c r="C84" s="665" t="s">
        <v>2250</v>
      </c>
      <c r="D84" s="656">
        <v>3078.3482685440267</v>
      </c>
    </row>
    <row r="85" spans="1:4" ht="16.5" thickTop="1" thickBot="1">
      <c r="A85" s="664" t="s">
        <v>821</v>
      </c>
      <c r="B85" s="664" t="s">
        <v>377</v>
      </c>
      <c r="C85" s="665" t="s">
        <v>1944</v>
      </c>
      <c r="D85" s="656">
        <v>3078.3482685440267</v>
      </c>
    </row>
    <row r="86" spans="1:4" ht="16.5" thickTop="1" thickBot="1">
      <c r="A86" s="664" t="s">
        <v>816</v>
      </c>
      <c r="B86" s="664" t="s">
        <v>377</v>
      </c>
      <c r="C86" s="665" t="s">
        <v>2251</v>
      </c>
      <c r="D86" s="656">
        <v>3078.3482685440267</v>
      </c>
    </row>
    <row r="87" spans="1:4" ht="16.5" thickTop="1" thickBot="1">
      <c r="A87" s="664" t="s">
        <v>804</v>
      </c>
      <c r="B87" s="664" t="s">
        <v>377</v>
      </c>
      <c r="C87" s="665" t="s">
        <v>2252</v>
      </c>
      <c r="D87" s="656">
        <v>542.54638844099486</v>
      </c>
    </row>
    <row r="88" spans="1:4" ht="16.5" thickTop="1" thickBot="1">
      <c r="A88" s="664" t="s">
        <v>826</v>
      </c>
      <c r="B88" s="664" t="s">
        <v>377</v>
      </c>
      <c r="C88" s="665" t="s">
        <v>1945</v>
      </c>
      <c r="D88" s="656">
        <v>747.90855820259799</v>
      </c>
    </row>
    <row r="89" spans="1:4" ht="16.5" thickTop="1" thickBot="1">
      <c r="A89" s="664" t="s">
        <v>824</v>
      </c>
      <c r="B89" s="664" t="s">
        <v>377</v>
      </c>
      <c r="C89" s="665" t="s">
        <v>825</v>
      </c>
      <c r="D89" s="656">
        <v>715.39079480248506</v>
      </c>
    </row>
    <row r="90" spans="1:4" ht="16.5" thickTop="1" thickBot="1">
      <c r="A90" s="664" t="s">
        <v>915</v>
      </c>
      <c r="B90" s="664" t="s">
        <v>233</v>
      </c>
      <c r="C90" s="665" t="s">
        <v>916</v>
      </c>
      <c r="D90" s="656">
        <v>6221.7320638882793</v>
      </c>
    </row>
    <row r="91" spans="1:4" ht="16.5" thickTop="1" thickBot="1">
      <c r="A91" s="664" t="s">
        <v>412</v>
      </c>
      <c r="B91" s="664" t="s">
        <v>377</v>
      </c>
      <c r="C91" s="665" t="s">
        <v>2253</v>
      </c>
      <c r="D91" s="656">
        <v>15000</v>
      </c>
    </row>
    <row r="92" spans="1:4" ht="16.5" thickTop="1" thickBot="1">
      <c r="A92" s="664" t="s">
        <v>413</v>
      </c>
      <c r="B92" s="664" t="s">
        <v>144</v>
      </c>
      <c r="C92" s="665" t="s">
        <v>414</v>
      </c>
      <c r="D92" s="656">
        <v>33905.187971851112</v>
      </c>
    </row>
    <row r="93" spans="1:4" ht="16.5" thickTop="1" thickBot="1">
      <c r="A93" s="664" t="s">
        <v>415</v>
      </c>
      <c r="B93" s="664" t="s">
        <v>144</v>
      </c>
      <c r="C93" s="665" t="s">
        <v>416</v>
      </c>
      <c r="D93" s="656">
        <v>1484.9778619384915</v>
      </c>
    </row>
    <row r="94" spans="1:4" ht="16.5" thickTop="1" thickBot="1">
      <c r="A94" s="664" t="s">
        <v>417</v>
      </c>
      <c r="B94" s="664" t="s">
        <v>144</v>
      </c>
      <c r="C94" s="665" t="s">
        <v>418</v>
      </c>
      <c r="D94" s="656">
        <v>1484.9778619384915</v>
      </c>
    </row>
    <row r="95" spans="1:4" ht="16.5" thickTop="1" thickBot="1">
      <c r="A95" s="664" t="s">
        <v>419</v>
      </c>
      <c r="B95" s="664" t="s">
        <v>377</v>
      </c>
      <c r="C95" s="665" t="s">
        <v>420</v>
      </c>
      <c r="D95" s="656">
        <v>5137.8066172178469</v>
      </c>
    </row>
    <row r="96" spans="1:4" ht="16.5" thickTop="1" thickBot="1">
      <c r="A96" s="664" t="s">
        <v>436</v>
      </c>
      <c r="B96" s="664" t="s">
        <v>377</v>
      </c>
      <c r="C96" s="665" t="s">
        <v>437</v>
      </c>
      <c r="D96" s="656">
        <v>3869.6138446134419</v>
      </c>
    </row>
    <row r="97" spans="1:4" ht="16.5" thickTop="1" thickBot="1">
      <c r="A97" s="664" t="s">
        <v>434</v>
      </c>
      <c r="B97" s="664" t="s">
        <v>377</v>
      </c>
      <c r="C97" s="665" t="s">
        <v>435</v>
      </c>
      <c r="D97" s="656">
        <v>4270.666259881501</v>
      </c>
    </row>
    <row r="98" spans="1:4" ht="16.5" thickTop="1" thickBot="1">
      <c r="A98" s="664" t="s">
        <v>421</v>
      </c>
      <c r="B98" s="664" t="s">
        <v>422</v>
      </c>
      <c r="C98" s="665" t="s">
        <v>423</v>
      </c>
      <c r="D98" s="656">
        <v>3555.2754650790162</v>
      </c>
    </row>
    <row r="99" spans="1:4" ht="16.5" thickTop="1" thickBot="1">
      <c r="A99" s="664" t="s">
        <v>835</v>
      </c>
      <c r="B99" s="664" t="s">
        <v>387</v>
      </c>
      <c r="C99" s="665" t="s">
        <v>2254</v>
      </c>
      <c r="D99" s="656">
        <v>407718.55676508299</v>
      </c>
    </row>
    <row r="100" spans="1:4" ht="16.5" thickTop="1" thickBot="1">
      <c r="A100" s="664" t="s">
        <v>836</v>
      </c>
      <c r="B100" s="664" t="s">
        <v>387</v>
      </c>
      <c r="C100" s="665" t="s">
        <v>2255</v>
      </c>
      <c r="D100" s="656">
        <v>398830.36810238537</v>
      </c>
    </row>
    <row r="101" spans="1:4" ht="16.5" thickTop="1" thickBot="1">
      <c r="A101" s="664" t="s">
        <v>837</v>
      </c>
      <c r="B101" s="664" t="s">
        <v>387</v>
      </c>
      <c r="C101" s="665" t="s">
        <v>2256</v>
      </c>
      <c r="D101" s="656">
        <v>424118.34877320653</v>
      </c>
    </row>
    <row r="102" spans="1:4" ht="16.5" thickTop="1" thickBot="1">
      <c r="A102" s="664" t="s">
        <v>838</v>
      </c>
      <c r="B102" s="664" t="s">
        <v>387</v>
      </c>
      <c r="C102" s="665" t="s">
        <v>2257</v>
      </c>
      <c r="D102" s="656">
        <v>424118.34877320653</v>
      </c>
    </row>
    <row r="103" spans="1:4" ht="16.5" thickTop="1" thickBot="1">
      <c r="A103" s="664" t="s">
        <v>839</v>
      </c>
      <c r="B103" s="664" t="s">
        <v>387</v>
      </c>
      <c r="C103" s="665" t="s">
        <v>2258</v>
      </c>
      <c r="D103" s="656">
        <v>433169.12625290471</v>
      </c>
    </row>
    <row r="104" spans="1:4" ht="16.5" thickTop="1" thickBot="1">
      <c r="A104" s="664" t="s">
        <v>833</v>
      </c>
      <c r="B104" s="664" t="s">
        <v>387</v>
      </c>
      <c r="C104" s="665" t="s">
        <v>2006</v>
      </c>
      <c r="D104" s="656">
        <v>380111.90222395718</v>
      </c>
    </row>
    <row r="105" spans="1:4" ht="16.5" thickTop="1" thickBot="1">
      <c r="A105" s="664" t="s">
        <v>832</v>
      </c>
      <c r="B105" s="664" t="s">
        <v>387</v>
      </c>
      <c r="C105" s="665" t="s">
        <v>2007</v>
      </c>
      <c r="D105" s="656">
        <v>430793.48918715148</v>
      </c>
    </row>
    <row r="106" spans="1:4" ht="16.5" thickTop="1" thickBot="1">
      <c r="A106" s="664" t="s">
        <v>1661</v>
      </c>
      <c r="B106" s="664" t="s">
        <v>387</v>
      </c>
      <c r="C106" s="665" t="s">
        <v>2005</v>
      </c>
      <c r="D106" s="656">
        <v>481475.07615034579</v>
      </c>
    </row>
    <row r="107" spans="1:4" ht="16.5" thickTop="1" thickBot="1">
      <c r="A107" s="664" t="s">
        <v>829</v>
      </c>
      <c r="B107" s="664" t="s">
        <v>387</v>
      </c>
      <c r="C107" s="665" t="s">
        <v>2005</v>
      </c>
      <c r="D107" s="656">
        <v>481475.07615034579</v>
      </c>
    </row>
    <row r="108" spans="1:4" ht="16.5" thickTop="1" thickBot="1">
      <c r="A108" s="664" t="s">
        <v>831</v>
      </c>
      <c r="B108" s="664" t="s">
        <v>387</v>
      </c>
      <c r="C108" s="665" t="s">
        <v>2008</v>
      </c>
      <c r="D108" s="656">
        <v>506815.86963194294</v>
      </c>
    </row>
    <row r="109" spans="1:4" ht="16.5" thickTop="1" thickBot="1">
      <c r="A109" s="664" t="s">
        <v>830</v>
      </c>
      <c r="B109" s="664" t="s">
        <v>387</v>
      </c>
      <c r="C109" s="665" t="s">
        <v>2009</v>
      </c>
      <c r="D109" s="656">
        <v>532156.66311354004</v>
      </c>
    </row>
    <row r="110" spans="1:4" ht="16.5" thickTop="1" thickBot="1">
      <c r="A110" s="664" t="s">
        <v>834</v>
      </c>
      <c r="B110" s="664" t="s">
        <v>387</v>
      </c>
      <c r="C110" s="665" t="s">
        <v>2010</v>
      </c>
      <c r="D110" s="656">
        <v>380111.90222395718</v>
      </c>
    </row>
    <row r="111" spans="1:4" ht="16.5" thickTop="1" thickBot="1">
      <c r="A111" s="664" t="s">
        <v>424</v>
      </c>
      <c r="B111" s="664" t="s">
        <v>144</v>
      </c>
      <c r="C111" s="665" t="s">
        <v>425</v>
      </c>
      <c r="D111" s="656">
        <v>4791.3264986213089</v>
      </c>
    </row>
    <row r="112" spans="1:4" ht="16.5" thickTop="1" thickBot="1">
      <c r="A112" s="664" t="s">
        <v>426</v>
      </c>
      <c r="B112" s="664" t="s">
        <v>233</v>
      </c>
      <c r="C112" s="665" t="s">
        <v>427</v>
      </c>
      <c r="D112" s="656">
        <v>1277.6870662990159</v>
      </c>
    </row>
    <row r="113" spans="1:4" ht="16.5" thickTop="1" thickBot="1">
      <c r="A113" s="664" t="s">
        <v>428</v>
      </c>
      <c r="B113" s="664" t="s">
        <v>92</v>
      </c>
      <c r="C113" s="665" t="s">
        <v>427</v>
      </c>
      <c r="D113" s="656">
        <v>1277.6870662990159</v>
      </c>
    </row>
    <row r="114" spans="1:4" ht="16.5" thickTop="1" thickBot="1">
      <c r="A114" s="664" t="s">
        <v>429</v>
      </c>
      <c r="B114" s="664" t="s">
        <v>144</v>
      </c>
      <c r="C114" s="665" t="s">
        <v>2259</v>
      </c>
      <c r="D114" s="656">
        <v>30132.119980218453</v>
      </c>
    </row>
    <row r="115" spans="1:4" ht="16.5" thickTop="1" thickBot="1">
      <c r="A115" s="664" t="s">
        <v>430</v>
      </c>
      <c r="B115" s="664" t="s">
        <v>92</v>
      </c>
      <c r="C115" s="665" t="s">
        <v>431</v>
      </c>
      <c r="D115" s="656">
        <v>30132.119980218453</v>
      </c>
    </row>
    <row r="116" spans="1:4" ht="16.5" thickTop="1" thickBot="1">
      <c r="A116" s="664" t="s">
        <v>438</v>
      </c>
      <c r="B116" s="664" t="s">
        <v>92</v>
      </c>
      <c r="C116" s="665" t="s">
        <v>1913</v>
      </c>
      <c r="D116" s="656">
        <v>379373.90633465111</v>
      </c>
    </row>
    <row r="117" spans="1:4" ht="16.5" thickTop="1" thickBot="1">
      <c r="A117" s="664" t="s">
        <v>440</v>
      </c>
      <c r="B117" s="664" t="s">
        <v>92</v>
      </c>
      <c r="C117" s="665" t="s">
        <v>441</v>
      </c>
      <c r="D117" s="656">
        <v>28821.577626966784</v>
      </c>
    </row>
    <row r="118" spans="1:4" ht="16.5" thickTop="1" thickBot="1">
      <c r="A118" s="664" t="s">
        <v>439</v>
      </c>
      <c r="B118" s="664" t="s">
        <v>92</v>
      </c>
      <c r="C118" s="665" t="s">
        <v>2260</v>
      </c>
      <c r="D118" s="656">
        <v>28648.149555499513</v>
      </c>
    </row>
    <row r="119" spans="1:4" ht="16.5" thickTop="1" thickBot="1">
      <c r="A119" s="664" t="s">
        <v>443</v>
      </c>
      <c r="B119" s="664" t="s">
        <v>387</v>
      </c>
      <c r="C119" s="665" t="s">
        <v>2261</v>
      </c>
      <c r="D119" s="656">
        <v>4183.9522241478671</v>
      </c>
    </row>
    <row r="120" spans="1:4" ht="16.5" thickTop="1" thickBot="1">
      <c r="A120" s="664" t="s">
        <v>442</v>
      </c>
      <c r="B120" s="664" t="s">
        <v>387</v>
      </c>
      <c r="C120" s="665" t="s">
        <v>2262</v>
      </c>
      <c r="D120" s="656">
        <v>3967.1671348137802</v>
      </c>
    </row>
    <row r="121" spans="1:4" ht="16.5" thickTop="1" thickBot="1">
      <c r="A121" s="664" t="s">
        <v>840</v>
      </c>
      <c r="B121" s="664" t="s">
        <v>606</v>
      </c>
      <c r="C121" s="665" t="s">
        <v>2263</v>
      </c>
      <c r="D121" s="656">
        <v>19035.370543538738</v>
      </c>
    </row>
    <row r="122" spans="1:4" ht="16.5" thickTop="1" thickBot="1">
      <c r="A122" s="664" t="s">
        <v>841</v>
      </c>
      <c r="B122" s="664" t="s">
        <v>606</v>
      </c>
      <c r="C122" s="665" t="s">
        <v>1946</v>
      </c>
      <c r="D122" s="656">
        <v>40007.688236605638</v>
      </c>
    </row>
    <row r="123" spans="1:4" ht="16.5" thickTop="1" thickBot="1">
      <c r="A123" s="664" t="s">
        <v>444</v>
      </c>
      <c r="B123" s="664" t="s">
        <v>387</v>
      </c>
      <c r="C123" s="665" t="s">
        <v>1914</v>
      </c>
      <c r="D123" s="656">
        <v>2655.6173443425582</v>
      </c>
    </row>
    <row r="124" spans="1:4" ht="16.5" thickTop="1" thickBot="1">
      <c r="A124" s="664" t="s">
        <v>445</v>
      </c>
      <c r="B124" s="664" t="s">
        <v>144</v>
      </c>
      <c r="C124" s="665" t="s">
        <v>446</v>
      </c>
      <c r="D124" s="656">
        <v>14383.69067731663</v>
      </c>
    </row>
    <row r="125" spans="1:4" ht="16.5" thickTop="1" thickBot="1">
      <c r="A125" s="664" t="s">
        <v>865</v>
      </c>
      <c r="B125" s="664" t="s">
        <v>422</v>
      </c>
      <c r="C125" s="665" t="s">
        <v>1947</v>
      </c>
      <c r="D125" s="656">
        <v>1961.9050584734816</v>
      </c>
    </row>
    <row r="126" spans="1:4" ht="16.5" thickTop="1" thickBot="1">
      <c r="A126" s="664" t="s">
        <v>866</v>
      </c>
      <c r="B126" s="664" t="s">
        <v>422</v>
      </c>
      <c r="C126" s="665" t="s">
        <v>1948</v>
      </c>
      <c r="D126" s="656">
        <v>2558.0640541422194</v>
      </c>
    </row>
    <row r="127" spans="1:4" ht="16.5" thickTop="1" thickBot="1">
      <c r="A127" s="664" t="s">
        <v>864</v>
      </c>
      <c r="B127" s="664" t="s">
        <v>422</v>
      </c>
      <c r="C127" s="665" t="s">
        <v>2264</v>
      </c>
      <c r="D127" s="656">
        <v>2612.2603264757408</v>
      </c>
    </row>
    <row r="128" spans="1:4" ht="16.5" thickTop="1" thickBot="1">
      <c r="A128" s="664" t="s">
        <v>846</v>
      </c>
      <c r="B128" s="664" t="s">
        <v>422</v>
      </c>
      <c r="C128" s="665" t="s">
        <v>847</v>
      </c>
      <c r="D128" s="656">
        <v>1918.5480406066642</v>
      </c>
    </row>
    <row r="129" spans="1:4" ht="16.5" thickTop="1" thickBot="1">
      <c r="A129" s="664" t="s">
        <v>848</v>
      </c>
      <c r="B129" s="664" t="s">
        <v>422</v>
      </c>
      <c r="C129" s="665" t="s">
        <v>849</v>
      </c>
      <c r="D129" s="656">
        <v>1918.5480406066642</v>
      </c>
    </row>
    <row r="130" spans="1:4" ht="16.5" thickTop="1" thickBot="1">
      <c r="A130" s="664" t="s">
        <v>850</v>
      </c>
      <c r="B130" s="664" t="s">
        <v>422</v>
      </c>
      <c r="C130" s="665" t="s">
        <v>851</v>
      </c>
      <c r="D130" s="656">
        <v>1918.5480406066642</v>
      </c>
    </row>
    <row r="131" spans="1:4" ht="16.5" thickTop="1" thickBot="1">
      <c r="A131" s="664" t="s">
        <v>852</v>
      </c>
      <c r="B131" s="664" t="s">
        <v>422</v>
      </c>
      <c r="C131" s="665" t="s">
        <v>853</v>
      </c>
      <c r="D131" s="656">
        <v>1918.5480406066642</v>
      </c>
    </row>
    <row r="132" spans="1:4" ht="16.5" thickTop="1" thickBot="1">
      <c r="A132" s="664" t="s">
        <v>854</v>
      </c>
      <c r="B132" s="664" t="s">
        <v>422</v>
      </c>
      <c r="C132" s="665" t="s">
        <v>855</v>
      </c>
      <c r="D132" s="656">
        <v>1918.5480406066642</v>
      </c>
    </row>
    <row r="133" spans="1:4" ht="16.5" thickTop="1" thickBot="1">
      <c r="A133" s="664" t="s">
        <v>858</v>
      </c>
      <c r="B133" s="664" t="s">
        <v>422</v>
      </c>
      <c r="C133" s="665" t="s">
        <v>859</v>
      </c>
      <c r="D133" s="656">
        <v>1918.5480406066642</v>
      </c>
    </row>
    <row r="134" spans="1:4" ht="16.5" thickTop="1" thickBot="1">
      <c r="A134" s="664" t="s">
        <v>856</v>
      </c>
      <c r="B134" s="664" t="s">
        <v>422</v>
      </c>
      <c r="C134" s="665" t="s">
        <v>857</v>
      </c>
      <c r="D134" s="656">
        <v>1918.5480406066642</v>
      </c>
    </row>
    <row r="135" spans="1:4" ht="16.5" thickTop="1" thickBot="1">
      <c r="A135" s="664" t="s">
        <v>860</v>
      </c>
      <c r="B135" s="664" t="s">
        <v>422</v>
      </c>
      <c r="C135" s="665" t="s">
        <v>861</v>
      </c>
      <c r="D135" s="656">
        <v>1918.5480406066642</v>
      </c>
    </row>
    <row r="136" spans="1:4" ht="16.5" thickTop="1" thickBot="1">
      <c r="A136" s="664" t="s">
        <v>862</v>
      </c>
      <c r="B136" s="664" t="s">
        <v>422</v>
      </c>
      <c r="C136" s="665" t="s">
        <v>863</v>
      </c>
      <c r="D136" s="656">
        <v>1918.5480406066642</v>
      </c>
    </row>
    <row r="137" spans="1:4" ht="16.5" thickTop="1" thickBot="1">
      <c r="A137" s="664" t="s">
        <v>845</v>
      </c>
      <c r="B137" s="664" t="s">
        <v>377</v>
      </c>
      <c r="C137" s="665" t="s">
        <v>2265</v>
      </c>
      <c r="D137" s="656">
        <v>8172.7978678950558</v>
      </c>
    </row>
    <row r="138" spans="1:4" ht="31.5" thickTop="1" thickBot="1">
      <c r="A138" s="664" t="s">
        <v>842</v>
      </c>
      <c r="B138" s="664" t="s">
        <v>843</v>
      </c>
      <c r="C138" s="665" t="s">
        <v>844</v>
      </c>
      <c r="D138" s="656">
        <v>0</v>
      </c>
    </row>
    <row r="139" spans="1:4" ht="16.5" thickTop="1" thickBot="1">
      <c r="A139" s="664" t="s">
        <v>447</v>
      </c>
      <c r="B139" s="664" t="s">
        <v>377</v>
      </c>
      <c r="C139" s="665" t="s">
        <v>448</v>
      </c>
      <c r="D139" s="656">
        <v>16258.881700056478</v>
      </c>
    </row>
    <row r="140" spans="1:4" ht="16.5" thickTop="1" thickBot="1">
      <c r="A140" s="664" t="s">
        <v>449</v>
      </c>
      <c r="B140" s="664" t="s">
        <v>450</v>
      </c>
      <c r="C140" s="665" t="s">
        <v>2266</v>
      </c>
      <c r="D140" s="656">
        <v>650.35526800225909</v>
      </c>
    </row>
    <row r="141" spans="1:4" ht="16.5" thickTop="1" thickBot="1">
      <c r="A141" s="664" t="s">
        <v>451</v>
      </c>
      <c r="B141" s="664" t="s">
        <v>144</v>
      </c>
      <c r="C141" s="665" t="s">
        <v>2267</v>
      </c>
      <c r="D141" s="656">
        <v>5896.5507445406311</v>
      </c>
    </row>
    <row r="142" spans="1:4" ht="16.5" thickTop="1" thickBot="1">
      <c r="A142" s="664" t="s">
        <v>452</v>
      </c>
      <c r="B142" s="664" t="s">
        <v>92</v>
      </c>
      <c r="C142" s="665" t="s">
        <v>2268</v>
      </c>
      <c r="D142" s="656">
        <v>3423.1365984594463</v>
      </c>
    </row>
    <row r="143" spans="1:4" ht="16.5" thickTop="1" thickBot="1">
      <c r="A143" s="664" t="s">
        <v>453</v>
      </c>
      <c r="B143" s="664" t="s">
        <v>454</v>
      </c>
      <c r="C143" s="665" t="s">
        <v>455</v>
      </c>
      <c r="D143" s="656">
        <v>15247.065657834923</v>
      </c>
    </row>
    <row r="144" spans="1:4" ht="16.5" thickTop="1" thickBot="1">
      <c r="A144" s="664" t="s">
        <v>456</v>
      </c>
      <c r="B144" s="664" t="s">
        <v>422</v>
      </c>
      <c r="C144" s="665" t="s">
        <v>457</v>
      </c>
      <c r="D144" s="656">
        <v>28747.958991727854</v>
      </c>
    </row>
    <row r="145" spans="1:4" ht="16.5" thickTop="1" thickBot="1">
      <c r="A145" s="664" t="s">
        <v>873</v>
      </c>
      <c r="B145" s="664" t="s">
        <v>233</v>
      </c>
      <c r="C145" s="665" t="s">
        <v>875</v>
      </c>
      <c r="D145" s="656">
        <v>17884.769870062126</v>
      </c>
    </row>
    <row r="146" spans="1:4" ht="31.5" thickTop="1" thickBot="1">
      <c r="A146" s="664" t="s">
        <v>867</v>
      </c>
      <c r="B146" s="664" t="s">
        <v>233</v>
      </c>
      <c r="C146" s="665" t="s">
        <v>2269</v>
      </c>
      <c r="D146" s="656">
        <v>8259.5119036286906</v>
      </c>
    </row>
    <row r="147" spans="1:4" ht="16.5" thickTop="1" thickBot="1">
      <c r="A147" s="664" t="s">
        <v>868</v>
      </c>
      <c r="B147" s="664" t="s">
        <v>233</v>
      </c>
      <c r="C147" s="665" t="s">
        <v>2270</v>
      </c>
      <c r="D147" s="656">
        <v>24019.787898216768</v>
      </c>
    </row>
    <row r="148" spans="1:4" ht="16.5" thickTop="1" thickBot="1">
      <c r="A148" s="664" t="s">
        <v>1691</v>
      </c>
      <c r="B148" s="664" t="s">
        <v>233</v>
      </c>
      <c r="C148" s="665" t="s">
        <v>1949</v>
      </c>
      <c r="D148" s="656">
        <v>13570.746592313808</v>
      </c>
    </row>
    <row r="149" spans="1:4" ht="16.5" thickTop="1" thickBot="1">
      <c r="A149" s="664" t="s">
        <v>869</v>
      </c>
      <c r="B149" s="664" t="s">
        <v>144</v>
      </c>
      <c r="C149" s="665" t="s">
        <v>2271</v>
      </c>
      <c r="D149" s="656">
        <v>25645.676068222416</v>
      </c>
    </row>
    <row r="150" spans="1:4" ht="16.5" thickTop="1" thickBot="1">
      <c r="A150" s="664" t="s">
        <v>870</v>
      </c>
      <c r="B150" s="664" t="s">
        <v>233</v>
      </c>
      <c r="C150" s="665" t="s">
        <v>871</v>
      </c>
      <c r="D150" s="656">
        <v>9018.259716297991</v>
      </c>
    </row>
    <row r="151" spans="1:4" ht="16.5" thickTop="1" thickBot="1">
      <c r="A151" s="664" t="s">
        <v>872</v>
      </c>
      <c r="B151" s="664" t="s">
        <v>450</v>
      </c>
      <c r="C151" s="665" t="s">
        <v>2272</v>
      </c>
      <c r="D151" s="656">
        <v>181394.92350029678</v>
      </c>
    </row>
    <row r="152" spans="1:4" ht="16.5" thickTop="1" thickBot="1">
      <c r="A152" s="664" t="s">
        <v>458</v>
      </c>
      <c r="B152" s="664" t="s">
        <v>92</v>
      </c>
      <c r="C152" s="665" t="s">
        <v>459</v>
      </c>
      <c r="D152" s="656">
        <v>910.49737520316273</v>
      </c>
    </row>
    <row r="153" spans="1:4" ht="16.5" thickTop="1" thickBot="1">
      <c r="A153" s="664" t="s">
        <v>460</v>
      </c>
      <c r="B153" s="664" t="s">
        <v>377</v>
      </c>
      <c r="C153" s="665" t="s">
        <v>461</v>
      </c>
      <c r="D153" s="656">
        <v>37081.089530595476</v>
      </c>
    </row>
    <row r="154" spans="1:4" ht="16.5" thickTop="1" thickBot="1">
      <c r="A154" s="664" t="s">
        <v>462</v>
      </c>
      <c r="B154" s="664" t="s">
        <v>377</v>
      </c>
      <c r="C154" s="665" t="s">
        <v>463</v>
      </c>
      <c r="D154" s="656">
        <v>4234.5390247439764</v>
      </c>
    </row>
    <row r="155" spans="1:4" ht="16.5" thickTop="1" thickBot="1">
      <c r="A155" s="664" t="s">
        <v>909</v>
      </c>
      <c r="B155" s="664" t="s">
        <v>144</v>
      </c>
      <c r="C155" s="665" t="s">
        <v>2273</v>
      </c>
      <c r="D155" s="656">
        <v>65393.222197627154</v>
      </c>
    </row>
    <row r="156" spans="1:4" ht="16.5" thickTop="1" thickBot="1">
      <c r="A156" s="664" t="s">
        <v>910</v>
      </c>
      <c r="B156" s="664" t="s">
        <v>144</v>
      </c>
      <c r="C156" s="665" t="s">
        <v>2274</v>
      </c>
      <c r="D156" s="656">
        <v>18957.856062265855</v>
      </c>
    </row>
    <row r="157" spans="1:4" ht="16.5" thickTop="1" thickBot="1">
      <c r="A157" s="664" t="s">
        <v>911</v>
      </c>
      <c r="B157" s="664" t="s">
        <v>144</v>
      </c>
      <c r="C157" s="665" t="s">
        <v>2275</v>
      </c>
      <c r="D157" s="656">
        <v>36127.235137525495</v>
      </c>
    </row>
    <row r="158" spans="1:4" ht="16.5" thickTop="1" thickBot="1">
      <c r="A158" s="664" t="s">
        <v>912</v>
      </c>
      <c r="B158" s="664" t="s">
        <v>144</v>
      </c>
      <c r="C158" s="665" t="s">
        <v>2276</v>
      </c>
      <c r="D158" s="656">
        <v>56830.211168930749</v>
      </c>
    </row>
    <row r="159" spans="1:4" ht="16.5" thickTop="1" thickBot="1">
      <c r="A159" s="664" t="s">
        <v>466</v>
      </c>
      <c r="B159" s="664" t="s">
        <v>233</v>
      </c>
      <c r="C159" s="665" t="s">
        <v>467</v>
      </c>
      <c r="D159" s="656">
        <v>7544.1211088262062</v>
      </c>
    </row>
    <row r="160" spans="1:4" ht="16.5" thickTop="1" thickBot="1">
      <c r="A160" s="664" t="s">
        <v>902</v>
      </c>
      <c r="B160" s="664" t="s">
        <v>233</v>
      </c>
      <c r="C160" s="665" t="s">
        <v>467</v>
      </c>
      <c r="D160" s="656">
        <v>7544.1211088262062</v>
      </c>
    </row>
    <row r="161" spans="1:4" ht="16.5" thickTop="1" thickBot="1">
      <c r="A161" s="664" t="s">
        <v>468</v>
      </c>
      <c r="B161" s="664" t="s">
        <v>233</v>
      </c>
      <c r="C161" s="665" t="s">
        <v>469</v>
      </c>
      <c r="D161" s="656">
        <v>10232.256216568878</v>
      </c>
    </row>
    <row r="162" spans="1:4" ht="16.5" thickTop="1" thickBot="1">
      <c r="A162" s="664" t="s">
        <v>903</v>
      </c>
      <c r="B162" s="664" t="s">
        <v>233</v>
      </c>
      <c r="C162" s="665" t="s">
        <v>469</v>
      </c>
      <c r="D162" s="656">
        <v>10232.256216568878</v>
      </c>
    </row>
    <row r="163" spans="1:4" ht="16.5" thickTop="1" thickBot="1">
      <c r="A163" s="664" t="s">
        <v>894</v>
      </c>
      <c r="B163" s="664" t="s">
        <v>233</v>
      </c>
      <c r="C163" s="665" t="s">
        <v>895</v>
      </c>
      <c r="D163" s="656">
        <v>8801.474626963909</v>
      </c>
    </row>
    <row r="164" spans="1:4" ht="16.5" thickTop="1" thickBot="1">
      <c r="A164" s="664" t="s">
        <v>900</v>
      </c>
      <c r="B164" s="664" t="s">
        <v>233</v>
      </c>
      <c r="C164" s="665" t="s">
        <v>895</v>
      </c>
      <c r="D164" s="656">
        <v>8801.474626963909</v>
      </c>
    </row>
    <row r="165" spans="1:4" ht="16.5" thickTop="1" thickBot="1">
      <c r="A165" s="664" t="s">
        <v>907</v>
      </c>
      <c r="B165" s="664" t="s">
        <v>874</v>
      </c>
      <c r="C165" s="665" t="s">
        <v>908</v>
      </c>
      <c r="D165" s="656">
        <v>13917.602735248345</v>
      </c>
    </row>
    <row r="166" spans="1:4" ht="16.5" thickTop="1" thickBot="1">
      <c r="A166" s="664" t="s">
        <v>905</v>
      </c>
      <c r="B166" s="664" t="s">
        <v>233</v>
      </c>
      <c r="C166" s="665" t="s">
        <v>906</v>
      </c>
      <c r="D166" s="656">
        <v>8942.3849350310629</v>
      </c>
    </row>
    <row r="167" spans="1:4" ht="16.5" thickTop="1" thickBot="1">
      <c r="A167" s="664" t="s">
        <v>470</v>
      </c>
      <c r="B167" s="664" t="s">
        <v>233</v>
      </c>
      <c r="C167" s="665" t="s">
        <v>471</v>
      </c>
      <c r="D167" s="656">
        <v>8974.9026984311749</v>
      </c>
    </row>
    <row r="168" spans="1:4" ht="16.5" thickTop="1" thickBot="1">
      <c r="A168" s="664" t="s">
        <v>904</v>
      </c>
      <c r="B168" s="664" t="s">
        <v>233</v>
      </c>
      <c r="C168" s="665" t="s">
        <v>471</v>
      </c>
      <c r="D168" s="656">
        <v>8974.9026984311749</v>
      </c>
    </row>
    <row r="169" spans="1:4" ht="16.5" thickTop="1" thickBot="1">
      <c r="A169" s="664" t="s">
        <v>464</v>
      </c>
      <c r="B169" s="664" t="s">
        <v>233</v>
      </c>
      <c r="C169" s="665" t="s">
        <v>465</v>
      </c>
      <c r="D169" s="656">
        <v>11240.306881972378</v>
      </c>
    </row>
    <row r="170" spans="1:4" ht="16.5" thickTop="1" thickBot="1">
      <c r="A170" s="664" t="s">
        <v>901</v>
      </c>
      <c r="B170" s="664" t="s">
        <v>233</v>
      </c>
      <c r="C170" s="665" t="s">
        <v>465</v>
      </c>
      <c r="D170" s="656">
        <v>11240.306881972378</v>
      </c>
    </row>
    <row r="171" spans="1:4" ht="16.5" thickTop="1" thickBot="1">
      <c r="A171" s="664" t="s">
        <v>877</v>
      </c>
      <c r="B171" s="664" t="s">
        <v>233</v>
      </c>
      <c r="C171" s="665" t="s">
        <v>878</v>
      </c>
      <c r="D171" s="656">
        <v>12020.733203575091</v>
      </c>
    </row>
    <row r="172" spans="1:4" ht="16.5" thickTop="1" thickBot="1">
      <c r="A172" s="664" t="s">
        <v>890</v>
      </c>
      <c r="B172" s="664" t="s">
        <v>874</v>
      </c>
      <c r="C172" s="665" t="s">
        <v>891</v>
      </c>
      <c r="D172" s="656">
        <v>22599.845563078503</v>
      </c>
    </row>
    <row r="173" spans="1:4" ht="16.5" thickTop="1" thickBot="1">
      <c r="A173" s="664" t="s">
        <v>892</v>
      </c>
      <c r="B173" s="664" t="s">
        <v>874</v>
      </c>
      <c r="C173" s="665" t="s">
        <v>893</v>
      </c>
      <c r="D173" s="656">
        <v>7110.5509301580323</v>
      </c>
    </row>
    <row r="174" spans="1:4" ht="16.5" thickTop="1" thickBot="1">
      <c r="A174" s="664" t="s">
        <v>879</v>
      </c>
      <c r="B174" s="664" t="s">
        <v>233</v>
      </c>
      <c r="C174" s="665" t="s">
        <v>880</v>
      </c>
      <c r="D174" s="656">
        <v>3934.6493714136673</v>
      </c>
    </row>
    <row r="175" spans="1:4" ht="16.5" thickTop="1" thickBot="1">
      <c r="A175" s="664" t="s">
        <v>881</v>
      </c>
      <c r="B175" s="664" t="s">
        <v>233</v>
      </c>
      <c r="C175" s="665" t="s">
        <v>882</v>
      </c>
      <c r="D175" s="656">
        <v>3934.6493714136673</v>
      </c>
    </row>
    <row r="176" spans="1:4" ht="31.5" thickTop="1" thickBot="1">
      <c r="A176" s="664" t="s">
        <v>887</v>
      </c>
      <c r="B176" s="664" t="s">
        <v>233</v>
      </c>
      <c r="C176" s="665" t="s">
        <v>1952</v>
      </c>
      <c r="D176" s="656">
        <v>5473.8235056856811</v>
      </c>
    </row>
    <row r="177" spans="1:5" ht="31.5" thickTop="1" thickBot="1">
      <c r="A177" s="664" t="s">
        <v>883</v>
      </c>
      <c r="B177" s="664" t="s">
        <v>233</v>
      </c>
      <c r="C177" s="665" t="s">
        <v>1951</v>
      </c>
      <c r="D177" s="656">
        <v>4715.0756930163789</v>
      </c>
    </row>
    <row r="178" spans="1:5" ht="16.5" thickTop="1" thickBot="1">
      <c r="A178" s="664" t="s">
        <v>884</v>
      </c>
      <c r="B178" s="664" t="s">
        <v>233</v>
      </c>
      <c r="C178" s="665" t="s">
        <v>2277</v>
      </c>
      <c r="D178" s="656">
        <v>5473.8235056856811</v>
      </c>
    </row>
    <row r="179" spans="1:5" ht="31.5" thickTop="1" thickBot="1">
      <c r="A179" s="664" t="s">
        <v>889</v>
      </c>
      <c r="B179" s="664" t="s">
        <v>233</v>
      </c>
      <c r="C179" s="665" t="s">
        <v>1953</v>
      </c>
      <c r="D179" s="656">
        <v>4715.0756930163789</v>
      </c>
    </row>
    <row r="180" spans="1:5" ht="31.5" thickTop="1" thickBot="1">
      <c r="A180" s="664" t="s">
        <v>876</v>
      </c>
      <c r="B180" s="664" t="s">
        <v>233</v>
      </c>
      <c r="C180" s="665" t="s">
        <v>1950</v>
      </c>
      <c r="D180" s="656">
        <v>5560.5375414193149</v>
      </c>
    </row>
    <row r="181" spans="1:5" ht="16.5" thickTop="1" thickBot="1">
      <c r="A181" s="664" t="s">
        <v>885</v>
      </c>
      <c r="B181" s="664" t="s">
        <v>233</v>
      </c>
      <c r="C181" s="665" t="s">
        <v>886</v>
      </c>
      <c r="D181" s="656">
        <v>6579.4274612895215</v>
      </c>
    </row>
    <row r="182" spans="1:5" ht="16.5" thickTop="1" thickBot="1">
      <c r="A182" s="664" t="s">
        <v>888</v>
      </c>
      <c r="B182" s="664" t="s">
        <v>233</v>
      </c>
      <c r="C182" s="665" t="s">
        <v>886</v>
      </c>
      <c r="D182" s="656">
        <v>6579.4274612895215</v>
      </c>
    </row>
    <row r="183" spans="1:5" ht="16.5" thickTop="1" thickBot="1">
      <c r="A183" s="664" t="s">
        <v>472</v>
      </c>
      <c r="B183" s="664" t="s">
        <v>377</v>
      </c>
      <c r="C183" s="665" t="s">
        <v>473</v>
      </c>
      <c r="D183" s="656">
        <v>6414.3883500292777</v>
      </c>
      <c r="E183" s="654"/>
    </row>
    <row r="184" spans="1:5" ht="16.5" thickTop="1" thickBot="1">
      <c r="A184" s="664" t="s">
        <v>476</v>
      </c>
      <c r="B184" s="664" t="s">
        <v>92</v>
      </c>
      <c r="C184" s="665" t="s">
        <v>477</v>
      </c>
      <c r="D184" s="656">
        <v>30395.014741501698</v>
      </c>
      <c r="E184" s="655"/>
    </row>
    <row r="185" spans="1:5" ht="16.5" thickTop="1" thickBot="1">
      <c r="A185" s="664" t="s">
        <v>474</v>
      </c>
      <c r="B185" s="664" t="s">
        <v>387</v>
      </c>
      <c r="C185" s="665" t="s">
        <v>475</v>
      </c>
      <c r="D185" s="656">
        <v>21205.48386848166</v>
      </c>
    </row>
    <row r="186" spans="1:5" ht="16.5" thickTop="1" thickBot="1">
      <c r="A186" s="664" t="s">
        <v>478</v>
      </c>
      <c r="B186" s="664" t="s">
        <v>144</v>
      </c>
      <c r="C186" s="665" t="s">
        <v>1915</v>
      </c>
      <c r="D186" s="656">
        <v>2448.9002104064466</v>
      </c>
    </row>
    <row r="187" spans="1:5" ht="16.5" thickTop="1" thickBot="1">
      <c r="A187" s="664" t="s">
        <v>1455</v>
      </c>
      <c r="B187" s="664" t="s">
        <v>377</v>
      </c>
      <c r="C187" s="665" t="s">
        <v>1454</v>
      </c>
      <c r="D187" s="656">
        <v>16471.515763038144</v>
      </c>
    </row>
    <row r="188" spans="1:5" ht="16.5" thickTop="1" thickBot="1">
      <c r="A188" s="664" t="s">
        <v>1709</v>
      </c>
      <c r="B188" s="664" t="s">
        <v>377</v>
      </c>
      <c r="C188" s="665" t="s">
        <v>1708</v>
      </c>
      <c r="D188" s="656">
        <v>11955.697676774864</v>
      </c>
    </row>
    <row r="189" spans="1:5" ht="16.5" thickTop="1" thickBot="1">
      <c r="A189" s="664" t="s">
        <v>479</v>
      </c>
      <c r="B189" s="664" t="s">
        <v>377</v>
      </c>
      <c r="C189" s="665" t="s">
        <v>480</v>
      </c>
      <c r="D189" s="656">
        <v>38977.959062268739</v>
      </c>
    </row>
    <row r="190" spans="1:5" ht="16.5" thickTop="1" thickBot="1">
      <c r="A190" s="664" t="s">
        <v>1666</v>
      </c>
      <c r="B190" s="664" t="s">
        <v>144</v>
      </c>
      <c r="C190" s="665" t="s">
        <v>1665</v>
      </c>
      <c r="D190" s="656">
        <v>880028.23089725699</v>
      </c>
    </row>
    <row r="191" spans="1:5" ht="16.5" thickTop="1" thickBot="1">
      <c r="A191" s="664" t="s">
        <v>488</v>
      </c>
      <c r="B191" s="664" t="s">
        <v>92</v>
      </c>
      <c r="C191" s="665" t="s">
        <v>489</v>
      </c>
      <c r="D191" s="656">
        <v>769543.71011813974</v>
      </c>
    </row>
    <row r="192" spans="1:5" ht="16.5" thickTop="1" thickBot="1">
      <c r="A192" s="664" t="s">
        <v>490</v>
      </c>
      <c r="B192" s="664" t="s">
        <v>92</v>
      </c>
      <c r="C192" s="665" t="s">
        <v>491</v>
      </c>
      <c r="D192" s="656">
        <v>416270.72853931267</v>
      </c>
    </row>
    <row r="193" spans="1:4" ht="16.5" thickTop="1" thickBot="1">
      <c r="A193" s="664" t="s">
        <v>481</v>
      </c>
      <c r="B193" s="664" t="s">
        <v>233</v>
      </c>
      <c r="C193" s="665" t="s">
        <v>482</v>
      </c>
      <c r="D193" s="656">
        <v>2677.2958532759667</v>
      </c>
    </row>
    <row r="194" spans="1:4" ht="16.5" thickTop="1" thickBot="1">
      <c r="A194" s="664" t="s">
        <v>492</v>
      </c>
      <c r="B194" s="664" t="s">
        <v>92</v>
      </c>
      <c r="C194" s="665" t="s">
        <v>493</v>
      </c>
      <c r="D194" s="656">
        <v>1083.9254466704319</v>
      </c>
    </row>
    <row r="195" spans="1:4" ht="16.5" thickTop="1" thickBot="1">
      <c r="A195" s="664" t="s">
        <v>483</v>
      </c>
      <c r="B195" s="664" t="s">
        <v>422</v>
      </c>
      <c r="C195" s="665" t="s">
        <v>2278</v>
      </c>
      <c r="D195" s="656">
        <v>1083.9254466704319</v>
      </c>
    </row>
    <row r="196" spans="1:4" ht="16.5" thickTop="1" thickBot="1">
      <c r="A196" s="664" t="s">
        <v>484</v>
      </c>
      <c r="B196" s="664" t="s">
        <v>92</v>
      </c>
      <c r="C196" s="665" t="s">
        <v>485</v>
      </c>
      <c r="D196" s="656">
        <v>30024.734872770961</v>
      </c>
    </row>
    <row r="197" spans="1:4" ht="16.5" thickTop="1" thickBot="1">
      <c r="A197" s="664" t="s">
        <v>486</v>
      </c>
      <c r="B197" s="664" t="s">
        <v>144</v>
      </c>
      <c r="C197" s="665" t="s">
        <v>487</v>
      </c>
      <c r="D197" s="656">
        <v>2070.2976031405246</v>
      </c>
    </row>
    <row r="198" spans="1:4" ht="16.5" thickTop="1" thickBot="1">
      <c r="A198" s="664" t="s">
        <v>494</v>
      </c>
      <c r="B198" s="664" t="s">
        <v>92</v>
      </c>
      <c r="C198" s="665" t="s">
        <v>495</v>
      </c>
      <c r="D198" s="656">
        <v>18827.7850086654</v>
      </c>
    </row>
    <row r="199" spans="1:4" ht="16.5" thickTop="1" thickBot="1">
      <c r="A199" s="664" t="s">
        <v>925</v>
      </c>
      <c r="B199" s="664" t="s">
        <v>92</v>
      </c>
      <c r="C199" s="665" t="s">
        <v>926</v>
      </c>
      <c r="D199" s="656">
        <v>137430.90738334405</v>
      </c>
    </row>
    <row r="200" spans="1:4" ht="31.5" thickTop="1" thickBot="1">
      <c r="A200" s="664" t="s">
        <v>929</v>
      </c>
      <c r="B200" s="664" t="s">
        <v>92</v>
      </c>
      <c r="C200" s="665" t="s">
        <v>930</v>
      </c>
      <c r="D200" s="656">
        <v>150232.06690852187</v>
      </c>
    </row>
    <row r="201" spans="1:4" ht="16.5" thickTop="1" thickBot="1">
      <c r="A201" s="664" t="s">
        <v>927</v>
      </c>
      <c r="B201" s="664" t="s">
        <v>92</v>
      </c>
      <c r="C201" s="665" t="s">
        <v>928</v>
      </c>
      <c r="D201" s="656">
        <v>150232.06690852187</v>
      </c>
    </row>
    <row r="202" spans="1:4" ht="16.5" thickTop="1" thickBot="1">
      <c r="A202" s="664" t="s">
        <v>931</v>
      </c>
      <c r="B202" s="664" t="s">
        <v>233</v>
      </c>
      <c r="C202" s="665" t="s">
        <v>932</v>
      </c>
      <c r="D202" s="656">
        <v>5961.4749035068244</v>
      </c>
    </row>
    <row r="203" spans="1:4" ht="16.5" thickTop="1" thickBot="1">
      <c r="A203" s="664" t="s">
        <v>920</v>
      </c>
      <c r="B203" s="664" t="s">
        <v>233</v>
      </c>
      <c r="C203" s="665" t="s">
        <v>2279</v>
      </c>
      <c r="D203" s="656">
        <v>16978.331632670088</v>
      </c>
    </row>
    <row r="204" spans="1:4" ht="16.5" thickTop="1" thickBot="1">
      <c r="A204" s="664" t="s">
        <v>923</v>
      </c>
      <c r="B204" s="664" t="s">
        <v>92</v>
      </c>
      <c r="C204" s="665" t="s">
        <v>924</v>
      </c>
      <c r="D204" s="656">
        <v>100684.93504202817</v>
      </c>
    </row>
    <row r="205" spans="1:4" ht="16.5" thickTop="1" thickBot="1">
      <c r="A205" s="664" t="s">
        <v>921</v>
      </c>
      <c r="B205" s="664" t="s">
        <v>92</v>
      </c>
      <c r="C205" s="665" t="s">
        <v>922</v>
      </c>
      <c r="D205" s="656">
        <v>75135.452672935528</v>
      </c>
    </row>
    <row r="206" spans="1:4" ht="16.5" thickTop="1" thickBot="1">
      <c r="A206" s="664" t="s">
        <v>496</v>
      </c>
      <c r="B206" s="664" t="s">
        <v>144</v>
      </c>
      <c r="C206" s="665" t="s">
        <v>1916</v>
      </c>
      <c r="D206" s="656">
        <v>115839.11248566906</v>
      </c>
    </row>
    <row r="207" spans="1:4" ht="16.5" thickTop="1" thickBot="1">
      <c r="A207" s="664" t="s">
        <v>505</v>
      </c>
      <c r="B207" s="664" t="s">
        <v>144</v>
      </c>
      <c r="C207" s="665" t="s">
        <v>506</v>
      </c>
      <c r="D207" s="656">
        <v>115839.11248566906</v>
      </c>
    </row>
    <row r="208" spans="1:4" ht="16.5" thickTop="1" thickBot="1">
      <c r="A208" s="664" t="s">
        <v>507</v>
      </c>
      <c r="B208" s="664" t="s">
        <v>144</v>
      </c>
      <c r="C208" s="665" t="s">
        <v>508</v>
      </c>
      <c r="D208" s="656">
        <v>7381.5322918256406</v>
      </c>
    </row>
    <row r="209" spans="1:4" ht="16.5" thickTop="1" thickBot="1">
      <c r="A209" s="664" t="s">
        <v>509</v>
      </c>
      <c r="B209" s="664" t="s">
        <v>233</v>
      </c>
      <c r="C209" s="665" t="s">
        <v>510</v>
      </c>
      <c r="D209" s="656">
        <v>12508.499654576784</v>
      </c>
    </row>
    <row r="210" spans="1:4" ht="16.5" thickTop="1" thickBot="1">
      <c r="A210" s="664" t="s">
        <v>512</v>
      </c>
      <c r="B210" s="664" t="s">
        <v>233</v>
      </c>
      <c r="C210" s="665" t="s">
        <v>1918</v>
      </c>
      <c r="D210" s="656">
        <v>10698.344158637163</v>
      </c>
    </row>
    <row r="211" spans="1:4" ht="16.5" thickTop="1" thickBot="1">
      <c r="A211" s="664" t="s">
        <v>511</v>
      </c>
      <c r="B211" s="664" t="s">
        <v>233</v>
      </c>
      <c r="C211" s="665" t="s">
        <v>1917</v>
      </c>
      <c r="D211" s="656">
        <v>5723.1263584198805</v>
      </c>
    </row>
    <row r="212" spans="1:4" ht="16.5" thickTop="1" thickBot="1">
      <c r="A212" s="664" t="s">
        <v>519</v>
      </c>
      <c r="B212" s="664" t="s">
        <v>387</v>
      </c>
      <c r="C212" s="665" t="s">
        <v>520</v>
      </c>
      <c r="D212" s="656">
        <v>22155.436129943628</v>
      </c>
    </row>
    <row r="213" spans="1:4" ht="16.5" thickTop="1" thickBot="1">
      <c r="A213" s="664" t="s">
        <v>515</v>
      </c>
      <c r="B213" s="664" t="s">
        <v>387</v>
      </c>
      <c r="C213" s="665" t="s">
        <v>516</v>
      </c>
      <c r="D213" s="656">
        <v>41926.236277212302</v>
      </c>
    </row>
    <row r="214" spans="1:4" ht="16.5" thickTop="1" thickBot="1">
      <c r="A214" s="664" t="s">
        <v>513</v>
      </c>
      <c r="B214" s="664" t="s">
        <v>387</v>
      </c>
      <c r="C214" s="665" t="s">
        <v>514</v>
      </c>
      <c r="D214" s="656">
        <v>28377.168193831905</v>
      </c>
    </row>
    <row r="215" spans="1:4" ht="16.5" thickTop="1" thickBot="1">
      <c r="A215" s="664" t="s">
        <v>521</v>
      </c>
      <c r="B215" s="664" t="s">
        <v>387</v>
      </c>
      <c r="C215" s="665" t="s">
        <v>522</v>
      </c>
      <c r="D215" s="656">
        <v>51453.522899083277</v>
      </c>
    </row>
    <row r="216" spans="1:4" ht="16.5" thickTop="1" thickBot="1">
      <c r="A216" s="664" t="s">
        <v>525</v>
      </c>
      <c r="B216" s="664" t="s">
        <v>387</v>
      </c>
      <c r="C216" s="665" t="s">
        <v>526</v>
      </c>
      <c r="D216" s="656">
        <v>51453.522899083277</v>
      </c>
    </row>
    <row r="217" spans="1:4" ht="16.5" thickTop="1" thickBot="1">
      <c r="A217" s="664" t="s">
        <v>527</v>
      </c>
      <c r="B217" s="664" t="s">
        <v>387</v>
      </c>
      <c r="C217" s="665" t="s">
        <v>528</v>
      </c>
      <c r="D217" s="656">
        <v>51453.522899083277</v>
      </c>
    </row>
    <row r="218" spans="1:4" ht="16.5" thickTop="1" thickBot="1">
      <c r="A218" s="664" t="s">
        <v>529</v>
      </c>
      <c r="B218" s="664" t="s">
        <v>387</v>
      </c>
      <c r="C218" s="665" t="s">
        <v>530</v>
      </c>
      <c r="D218" s="656">
        <v>51453.522899083277</v>
      </c>
    </row>
    <row r="219" spans="1:4" ht="16.5" thickTop="1" thickBot="1">
      <c r="A219" s="664" t="s">
        <v>531</v>
      </c>
      <c r="B219" s="664" t="s">
        <v>387</v>
      </c>
      <c r="C219" s="665" t="s">
        <v>532</v>
      </c>
      <c r="D219" s="656">
        <v>51453.522899083277</v>
      </c>
    </row>
    <row r="220" spans="1:4" ht="16.5" thickTop="1" thickBot="1">
      <c r="A220" s="664" t="s">
        <v>523</v>
      </c>
      <c r="B220" s="664" t="s">
        <v>387</v>
      </c>
      <c r="C220" s="665" t="s">
        <v>524</v>
      </c>
      <c r="D220" s="656">
        <v>7544.1211088262062</v>
      </c>
    </row>
    <row r="221" spans="1:4" ht="16.5" thickTop="1" thickBot="1">
      <c r="A221" s="664" t="s">
        <v>533</v>
      </c>
      <c r="B221" s="664" t="s">
        <v>387</v>
      </c>
      <c r="C221" s="665" t="s">
        <v>534</v>
      </c>
      <c r="D221" s="656">
        <v>26859.672568493301</v>
      </c>
    </row>
    <row r="222" spans="1:4" ht="16.5" thickTop="1" thickBot="1">
      <c r="A222" s="664" t="s">
        <v>540</v>
      </c>
      <c r="B222" s="664" t="s">
        <v>387</v>
      </c>
      <c r="C222" s="665" t="s">
        <v>541</v>
      </c>
      <c r="D222" s="656">
        <v>25450.569487821744</v>
      </c>
    </row>
    <row r="223" spans="1:4" ht="16.5" thickTop="1" thickBot="1">
      <c r="A223" s="664" t="s">
        <v>551</v>
      </c>
      <c r="B223" s="664" t="s">
        <v>387</v>
      </c>
      <c r="C223" s="665" t="s">
        <v>1856</v>
      </c>
      <c r="D223" s="656">
        <v>4368.2195500818407</v>
      </c>
    </row>
    <row r="224" spans="1:4" ht="16.5" thickTop="1" thickBot="1">
      <c r="A224" s="664" t="s">
        <v>535</v>
      </c>
      <c r="B224" s="664" t="s">
        <v>387</v>
      </c>
      <c r="C224" s="665" t="s">
        <v>2280</v>
      </c>
      <c r="D224" s="656">
        <v>46891.115333173875</v>
      </c>
    </row>
    <row r="225" spans="1:4" ht="16.5" thickTop="1" thickBot="1">
      <c r="A225" s="664" t="s">
        <v>536</v>
      </c>
      <c r="B225" s="664" t="s">
        <v>387</v>
      </c>
      <c r="C225" s="665" t="s">
        <v>2281</v>
      </c>
      <c r="D225" s="656">
        <v>46891.115333173875</v>
      </c>
    </row>
    <row r="226" spans="1:4" ht="16.5" thickTop="1" thickBot="1">
      <c r="A226" s="664" t="s">
        <v>537</v>
      </c>
      <c r="B226" s="664" t="s">
        <v>387</v>
      </c>
      <c r="C226" s="665" t="s">
        <v>1919</v>
      </c>
      <c r="D226" s="656">
        <v>46891.115333173875</v>
      </c>
    </row>
    <row r="227" spans="1:4" ht="16.5" thickTop="1" thickBot="1">
      <c r="A227" s="664" t="s">
        <v>538</v>
      </c>
      <c r="B227" s="664" t="s">
        <v>387</v>
      </c>
      <c r="C227" s="665" t="s">
        <v>2282</v>
      </c>
      <c r="D227" s="656">
        <v>46891.115333173875</v>
      </c>
    </row>
    <row r="228" spans="1:4" ht="16.5" thickTop="1" thickBot="1">
      <c r="A228" s="664" t="s">
        <v>539</v>
      </c>
      <c r="B228" s="664" t="s">
        <v>387</v>
      </c>
      <c r="C228" s="665" t="s">
        <v>2283</v>
      </c>
      <c r="D228" s="656">
        <v>43216.107558750125</v>
      </c>
    </row>
    <row r="229" spans="1:4" ht="16.5" thickTop="1" thickBot="1">
      <c r="A229" s="664" t="s">
        <v>542</v>
      </c>
      <c r="B229" s="664" t="s">
        <v>387</v>
      </c>
      <c r="C229" s="665" t="s">
        <v>543</v>
      </c>
      <c r="D229" s="656">
        <v>51594.851261512558</v>
      </c>
    </row>
    <row r="230" spans="1:4" ht="16.5" thickTop="1" thickBot="1">
      <c r="A230" s="664" t="s">
        <v>544</v>
      </c>
      <c r="B230" s="664" t="s">
        <v>387</v>
      </c>
      <c r="C230" s="665" t="s">
        <v>545</v>
      </c>
      <c r="D230" s="656">
        <v>51594.851261512558</v>
      </c>
    </row>
    <row r="231" spans="1:4" ht="16.5" thickTop="1" thickBot="1">
      <c r="A231" s="664" t="s">
        <v>517</v>
      </c>
      <c r="B231" s="664" t="s">
        <v>387</v>
      </c>
      <c r="C231" s="665" t="s">
        <v>518</v>
      </c>
      <c r="D231" s="656">
        <v>45383.958452090985</v>
      </c>
    </row>
    <row r="232" spans="1:4" ht="16.5" thickTop="1" thickBot="1">
      <c r="A232" s="664" t="s">
        <v>546</v>
      </c>
      <c r="B232" s="664" t="s">
        <v>387</v>
      </c>
      <c r="C232" s="665" t="s">
        <v>547</v>
      </c>
      <c r="D232" s="656">
        <v>54174.593824588184</v>
      </c>
    </row>
    <row r="233" spans="1:4" ht="16.5" thickTop="1" thickBot="1">
      <c r="A233" s="664" t="s">
        <v>548</v>
      </c>
      <c r="B233" s="664" t="s">
        <v>387</v>
      </c>
      <c r="C233" s="665" t="s">
        <v>549</v>
      </c>
      <c r="D233" s="656">
        <v>26729.601514892853</v>
      </c>
    </row>
    <row r="234" spans="1:4" ht="16.5" thickTop="1" thickBot="1">
      <c r="A234" s="664" t="s">
        <v>550</v>
      </c>
      <c r="B234" s="664" t="s">
        <v>387</v>
      </c>
      <c r="C234" s="665" t="s">
        <v>2284</v>
      </c>
      <c r="D234" s="656">
        <v>26729.601514892853</v>
      </c>
    </row>
    <row r="235" spans="1:4" ht="16.5" thickTop="1" thickBot="1">
      <c r="A235" s="664" t="s">
        <v>552</v>
      </c>
      <c r="B235" s="664" t="s">
        <v>144</v>
      </c>
      <c r="C235" s="665" t="s">
        <v>553</v>
      </c>
      <c r="D235" s="656">
        <v>926.32312306678648</v>
      </c>
    </row>
    <row r="236" spans="1:4" ht="16.5" thickTop="1" thickBot="1">
      <c r="A236" s="664" t="s">
        <v>556</v>
      </c>
      <c r="B236" s="664" t="s">
        <v>387</v>
      </c>
      <c r="C236" s="665" t="s">
        <v>2285</v>
      </c>
      <c r="D236" s="656">
        <v>361283.19062972162</v>
      </c>
    </row>
    <row r="237" spans="1:4" ht="16.5" thickTop="1" thickBot="1">
      <c r="A237" s="664" t="s">
        <v>557</v>
      </c>
      <c r="B237" s="664" t="s">
        <v>387</v>
      </c>
      <c r="C237" s="665" t="s">
        <v>2286</v>
      </c>
      <c r="D237" s="656">
        <v>367613.31523827696</v>
      </c>
    </row>
    <row r="238" spans="1:4" ht="16.5" thickTop="1" thickBot="1">
      <c r="A238" s="664" t="s">
        <v>558</v>
      </c>
      <c r="B238" s="664" t="s">
        <v>387</v>
      </c>
      <c r="C238" s="665" t="s">
        <v>2287</v>
      </c>
      <c r="D238" s="656">
        <v>391513.87133736</v>
      </c>
    </row>
    <row r="239" spans="1:4" ht="16.5" thickTop="1" thickBot="1">
      <c r="A239" s="664" t="s">
        <v>570</v>
      </c>
      <c r="B239" s="664" t="s">
        <v>571</v>
      </c>
      <c r="C239" s="665" t="s">
        <v>572</v>
      </c>
      <c r="D239" s="656">
        <v>402396.48282193113</v>
      </c>
    </row>
    <row r="240" spans="1:4" ht="16.5" thickTop="1" thickBot="1">
      <c r="A240" s="664" t="s">
        <v>559</v>
      </c>
      <c r="B240" s="664" t="s">
        <v>387</v>
      </c>
      <c r="C240" s="665" t="s">
        <v>1920</v>
      </c>
      <c r="D240" s="656">
        <v>393909.34657450166</v>
      </c>
    </row>
    <row r="241" spans="1:4" ht="16.5" thickTop="1" thickBot="1">
      <c r="A241" s="664" t="s">
        <v>560</v>
      </c>
      <c r="B241" s="664" t="s">
        <v>387</v>
      </c>
      <c r="C241" s="665" t="s">
        <v>2011</v>
      </c>
      <c r="D241" s="656">
        <v>430004.06394862704</v>
      </c>
    </row>
    <row r="242" spans="1:4" ht="16.5" thickTop="1" thickBot="1">
      <c r="A242" s="666" t="s">
        <v>2013</v>
      </c>
      <c r="B242" s="664" t="s">
        <v>387</v>
      </c>
      <c r="C242" s="665" t="s">
        <v>2012</v>
      </c>
      <c r="D242" s="656">
        <v>455649.74001684948</v>
      </c>
    </row>
    <row r="243" spans="1:4" ht="16.5" thickTop="1" thickBot="1">
      <c r="A243" s="664" t="s">
        <v>561</v>
      </c>
      <c r="B243" s="664" t="s">
        <v>387</v>
      </c>
      <c r="C243" s="665" t="s">
        <v>562</v>
      </c>
      <c r="D243" s="656">
        <v>461546.29444673663</v>
      </c>
    </row>
    <row r="244" spans="1:4" ht="16.5" thickTop="1" thickBot="1">
      <c r="A244" s="664" t="s">
        <v>563</v>
      </c>
      <c r="B244" s="664" t="s">
        <v>387</v>
      </c>
      <c r="C244" s="665" t="s">
        <v>564</v>
      </c>
      <c r="D244" s="656">
        <v>380512.02805365511</v>
      </c>
    </row>
    <row r="245" spans="1:4" ht="16.5" thickTop="1" thickBot="1">
      <c r="A245" s="664" t="s">
        <v>565</v>
      </c>
      <c r="B245" s="664" t="s">
        <v>387</v>
      </c>
      <c r="C245" s="665" t="s">
        <v>566</v>
      </c>
      <c r="D245" s="656">
        <v>380512.02805365511</v>
      </c>
    </row>
    <row r="246" spans="1:4" ht="16.5" thickTop="1" thickBot="1">
      <c r="A246" s="664" t="s">
        <v>567</v>
      </c>
      <c r="B246" s="664" t="s">
        <v>387</v>
      </c>
      <c r="C246" s="665" t="s">
        <v>2014</v>
      </c>
      <c r="D246" s="656">
        <v>380512.02805365511</v>
      </c>
    </row>
    <row r="247" spans="1:4" ht="16.5" thickTop="1" thickBot="1">
      <c r="A247" s="664" t="s">
        <v>568</v>
      </c>
      <c r="B247" s="664" t="s">
        <v>387</v>
      </c>
      <c r="C247" s="665" t="s">
        <v>569</v>
      </c>
      <c r="D247" s="656">
        <v>380512.02805365511</v>
      </c>
    </row>
    <row r="248" spans="1:4" ht="16.5" thickTop="1" thickBot="1">
      <c r="A248" s="664" t="s">
        <v>573</v>
      </c>
      <c r="B248" s="664" t="s">
        <v>387</v>
      </c>
      <c r="C248" s="665" t="s">
        <v>574</v>
      </c>
      <c r="D248" s="656">
        <v>380512.02805365511</v>
      </c>
    </row>
    <row r="249" spans="1:4" ht="16.5" thickTop="1" thickBot="1">
      <c r="A249" s="664" t="s">
        <v>575</v>
      </c>
      <c r="B249" s="664" t="s">
        <v>387</v>
      </c>
      <c r="C249" s="665" t="s">
        <v>576</v>
      </c>
      <c r="D249" s="656">
        <v>380512.02805365511</v>
      </c>
    </row>
    <row r="250" spans="1:4" ht="16.5" thickTop="1" thickBot="1">
      <c r="A250" s="664" t="s">
        <v>577</v>
      </c>
      <c r="B250" s="664" t="s">
        <v>387</v>
      </c>
      <c r="C250" s="665" t="s">
        <v>578</v>
      </c>
      <c r="D250" s="656">
        <v>241346.83995563837</v>
      </c>
    </row>
    <row r="251" spans="1:4" ht="16.5" thickTop="1" thickBot="1">
      <c r="A251" s="664" t="s">
        <v>579</v>
      </c>
      <c r="B251" s="664" t="s">
        <v>387</v>
      </c>
      <c r="C251" s="665" t="s">
        <v>580</v>
      </c>
      <c r="D251" s="656">
        <v>241346.83995563837</v>
      </c>
    </row>
    <row r="252" spans="1:4" ht="16.5" thickTop="1" thickBot="1">
      <c r="A252" s="664" t="s">
        <v>581</v>
      </c>
      <c r="B252" s="664" t="s">
        <v>387</v>
      </c>
      <c r="C252" s="665" t="s">
        <v>2288</v>
      </c>
      <c r="D252" s="656">
        <v>241346.83995563837</v>
      </c>
    </row>
    <row r="253" spans="1:4" ht="16.5" thickTop="1" thickBot="1">
      <c r="A253" s="664" t="s">
        <v>582</v>
      </c>
      <c r="B253" s="664" t="s">
        <v>387</v>
      </c>
      <c r="C253" s="665" t="s">
        <v>2289</v>
      </c>
      <c r="D253" s="656">
        <v>241346.83995563837</v>
      </c>
    </row>
    <row r="254" spans="1:4" ht="16.5" thickTop="1" thickBot="1">
      <c r="A254" s="664" t="s">
        <v>584</v>
      </c>
      <c r="B254" s="664" t="s">
        <v>233</v>
      </c>
      <c r="C254" s="665" t="s">
        <v>1921</v>
      </c>
      <c r="D254" s="656">
        <v>20811.368576072291</v>
      </c>
    </row>
    <row r="255" spans="1:4" ht="16.5" thickTop="1" thickBot="1">
      <c r="A255" s="664" t="s">
        <v>583</v>
      </c>
      <c r="B255" s="664" t="s">
        <v>387</v>
      </c>
      <c r="C255" s="665" t="s">
        <v>2290</v>
      </c>
      <c r="D255" s="656">
        <v>371320.34026588983</v>
      </c>
    </row>
    <row r="256" spans="1:4" ht="16.5" thickTop="1" thickBot="1">
      <c r="A256" s="664" t="s">
        <v>554</v>
      </c>
      <c r="B256" s="664" t="s">
        <v>387</v>
      </c>
      <c r="C256" s="665" t="s">
        <v>555</v>
      </c>
      <c r="D256" s="656">
        <v>352221.57389555685</v>
      </c>
    </row>
    <row r="257" spans="1:4" ht="16.5" thickTop="1" thickBot="1">
      <c r="A257" s="664" t="s">
        <v>585</v>
      </c>
      <c r="B257" s="664" t="s">
        <v>387</v>
      </c>
      <c r="C257" s="665" t="s">
        <v>586</v>
      </c>
      <c r="D257" s="656">
        <v>427651.94572935224</v>
      </c>
    </row>
    <row r="258" spans="1:4" ht="16.5" thickTop="1" thickBot="1">
      <c r="A258" s="664" t="s">
        <v>587</v>
      </c>
      <c r="B258" s="664" t="s">
        <v>387</v>
      </c>
      <c r="C258" s="665" t="s">
        <v>588</v>
      </c>
      <c r="D258" s="656">
        <v>427651.94572935224</v>
      </c>
    </row>
    <row r="259" spans="1:4" ht="16.5" thickTop="1" thickBot="1">
      <c r="A259" s="664" t="s">
        <v>497</v>
      </c>
      <c r="B259" s="664" t="s">
        <v>387</v>
      </c>
      <c r="C259" s="665" t="s">
        <v>498</v>
      </c>
      <c r="D259" s="656">
        <v>427651.94572935224</v>
      </c>
    </row>
    <row r="260" spans="1:4" ht="16.5" thickTop="1" thickBot="1">
      <c r="A260" s="664" t="s">
        <v>1669</v>
      </c>
      <c r="B260" s="664" t="s">
        <v>387</v>
      </c>
      <c r="C260" s="665" t="s">
        <v>1670</v>
      </c>
      <c r="D260" s="656">
        <v>1368997.8391447554</v>
      </c>
    </row>
    <row r="261" spans="1:4" ht="16.5" thickTop="1" thickBot="1">
      <c r="A261" s="664" t="s">
        <v>499</v>
      </c>
      <c r="B261" s="664" t="s">
        <v>377</v>
      </c>
      <c r="C261" s="665" t="s">
        <v>500</v>
      </c>
      <c r="D261" s="656">
        <v>2874.7958991727855</v>
      </c>
    </row>
    <row r="262" spans="1:4" ht="31.5" thickTop="1" thickBot="1">
      <c r="A262" s="664" t="s">
        <v>589</v>
      </c>
      <c r="B262" s="664" t="s">
        <v>377</v>
      </c>
      <c r="C262" s="665" t="s">
        <v>2291</v>
      </c>
      <c r="D262" s="656">
        <v>4258.9568876633857</v>
      </c>
    </row>
    <row r="263" spans="1:4" ht="16.5" thickTop="1" thickBot="1">
      <c r="A263" s="664" t="s">
        <v>590</v>
      </c>
      <c r="B263" s="664" t="s">
        <v>233</v>
      </c>
      <c r="C263" s="665" t="s">
        <v>2292</v>
      </c>
      <c r="D263" s="656">
        <v>54282.986369255232</v>
      </c>
    </row>
    <row r="264" spans="1:4" ht="16.5" thickTop="1" thickBot="1">
      <c r="A264" s="664" t="s">
        <v>591</v>
      </c>
      <c r="B264" s="664" t="s">
        <v>377</v>
      </c>
      <c r="C264" s="665" t="s">
        <v>2293</v>
      </c>
      <c r="D264" s="656">
        <v>11316.181663239309</v>
      </c>
    </row>
    <row r="265" spans="1:4" ht="16.5" thickTop="1" thickBot="1">
      <c r="A265" s="664" t="s">
        <v>592</v>
      </c>
      <c r="B265" s="664" t="s">
        <v>144</v>
      </c>
      <c r="C265" s="665" t="s">
        <v>2294</v>
      </c>
      <c r="D265" s="656">
        <v>8021.0483053611952</v>
      </c>
    </row>
    <row r="266" spans="1:4" ht="16.5" thickTop="1" thickBot="1">
      <c r="A266" s="664" t="s">
        <v>593</v>
      </c>
      <c r="B266" s="664" t="s">
        <v>92</v>
      </c>
      <c r="C266" s="665" t="s">
        <v>2295</v>
      </c>
      <c r="D266" s="656">
        <v>33135.600904715102</v>
      </c>
    </row>
    <row r="267" spans="1:4" ht="16.5" thickTop="1" thickBot="1">
      <c r="A267" s="664" t="s">
        <v>594</v>
      </c>
      <c r="B267" s="664" t="s">
        <v>92</v>
      </c>
      <c r="C267" s="665" t="s">
        <v>2296</v>
      </c>
      <c r="D267" s="656">
        <v>43671.356246351701</v>
      </c>
    </row>
    <row r="268" spans="1:4" ht="16.5" thickTop="1" thickBot="1">
      <c r="A268" s="664" t="s">
        <v>595</v>
      </c>
      <c r="B268" s="664" t="s">
        <v>92</v>
      </c>
      <c r="C268" s="665" t="s">
        <v>2297</v>
      </c>
      <c r="D268" s="656">
        <v>60851.574576078048</v>
      </c>
    </row>
    <row r="269" spans="1:4" ht="16.5" thickTop="1" thickBot="1">
      <c r="A269" s="664" t="s">
        <v>596</v>
      </c>
      <c r="B269" s="664" t="s">
        <v>377</v>
      </c>
      <c r="C269" s="665" t="s">
        <v>597</v>
      </c>
      <c r="D269" s="656">
        <v>42067.146585279457</v>
      </c>
    </row>
    <row r="270" spans="1:4" ht="16.5" thickTop="1" thickBot="1">
      <c r="A270" s="664" t="s">
        <v>599</v>
      </c>
      <c r="B270" s="664" t="s">
        <v>144</v>
      </c>
      <c r="C270" s="665" t="s">
        <v>600</v>
      </c>
      <c r="D270" s="656">
        <v>199290.5326248256</v>
      </c>
    </row>
    <row r="271" spans="1:4" ht="16.5" thickTop="1" thickBot="1">
      <c r="A271" s="664" t="s">
        <v>601</v>
      </c>
      <c r="B271" s="664" t="s">
        <v>387</v>
      </c>
      <c r="C271" s="665" t="s">
        <v>1922</v>
      </c>
      <c r="D271" s="656">
        <v>43161.911286416595</v>
      </c>
    </row>
    <row r="272" spans="1:4" ht="16.5" thickTop="1" thickBot="1">
      <c r="A272" s="664" t="s">
        <v>598</v>
      </c>
      <c r="B272" s="664" t="s">
        <v>387</v>
      </c>
      <c r="C272" s="665" t="s">
        <v>2298</v>
      </c>
      <c r="D272" s="656">
        <v>43161.911286416595</v>
      </c>
    </row>
    <row r="273" spans="1:4" ht="16.5" thickTop="1" thickBot="1">
      <c r="A273" s="664" t="s">
        <v>602</v>
      </c>
      <c r="B273" s="664" t="s">
        <v>387</v>
      </c>
      <c r="C273" s="665" t="s">
        <v>2299</v>
      </c>
      <c r="D273" s="656">
        <v>43161.911286416595</v>
      </c>
    </row>
    <row r="274" spans="1:4" ht="16.5" thickTop="1" thickBot="1">
      <c r="A274" s="664" t="s">
        <v>603</v>
      </c>
      <c r="B274" s="664" t="s">
        <v>144</v>
      </c>
      <c r="C274" s="665" t="s">
        <v>2300</v>
      </c>
      <c r="D274" s="656">
        <v>58560.657205371557</v>
      </c>
    </row>
    <row r="275" spans="1:4" ht="16.5" thickTop="1" thickBot="1">
      <c r="A275" s="664" t="s">
        <v>604</v>
      </c>
      <c r="B275" s="664" t="s">
        <v>144</v>
      </c>
      <c r="C275" s="665" t="s">
        <v>2301</v>
      </c>
      <c r="D275" s="656">
        <v>42589.568876633857</v>
      </c>
    </row>
    <row r="276" spans="1:4" ht="16.5" thickTop="1" thickBot="1">
      <c r="A276" s="664" t="s">
        <v>605</v>
      </c>
      <c r="B276" s="664" t="s">
        <v>606</v>
      </c>
      <c r="C276" s="665" t="s">
        <v>2302</v>
      </c>
      <c r="D276" s="656">
        <v>89911.61580131232</v>
      </c>
    </row>
    <row r="277" spans="1:4" ht="16.5" thickTop="1" thickBot="1">
      <c r="A277" s="664" t="s">
        <v>607</v>
      </c>
      <c r="B277" s="664" t="s">
        <v>606</v>
      </c>
      <c r="C277" s="665" t="s">
        <v>1923</v>
      </c>
      <c r="D277" s="656">
        <v>41812.309244635289</v>
      </c>
    </row>
    <row r="278" spans="1:4" ht="16.5" thickTop="1" thickBot="1">
      <c r="A278" s="664" t="s">
        <v>608</v>
      </c>
      <c r="B278" s="664" t="s">
        <v>606</v>
      </c>
      <c r="C278" s="665" t="s">
        <v>609</v>
      </c>
      <c r="D278" s="656">
        <v>34230.977354778464</v>
      </c>
    </row>
    <row r="279" spans="1:4" ht="16.5" thickTop="1" thickBot="1">
      <c r="A279" s="664" t="s">
        <v>501</v>
      </c>
      <c r="B279" s="664" t="s">
        <v>141</v>
      </c>
      <c r="C279" s="665" t="s">
        <v>502</v>
      </c>
      <c r="D279" s="656">
        <v>37377.670385355792</v>
      </c>
    </row>
    <row r="280" spans="1:4" ht="16.5" thickTop="1" thickBot="1">
      <c r="A280" s="664" t="s">
        <v>503</v>
      </c>
      <c r="B280" s="664" t="s">
        <v>141</v>
      </c>
      <c r="C280" s="665" t="s">
        <v>504</v>
      </c>
      <c r="D280" s="656">
        <v>36744.150548315862</v>
      </c>
    </row>
    <row r="281" spans="1:4" ht="16.5" thickTop="1" thickBot="1">
      <c r="A281" s="664" t="s">
        <v>610</v>
      </c>
      <c r="B281" s="664" t="s">
        <v>92</v>
      </c>
      <c r="C281" s="665" t="s">
        <v>2303</v>
      </c>
      <c r="D281" s="656">
        <v>96740.34611533604</v>
      </c>
    </row>
    <row r="282" spans="1:4" ht="16.5" thickTop="1" thickBot="1">
      <c r="A282" s="664" t="s">
        <v>611</v>
      </c>
      <c r="B282" s="664" t="s">
        <v>377</v>
      </c>
      <c r="C282" s="665" t="s">
        <v>2304</v>
      </c>
      <c r="D282" s="656">
        <v>8454.6184840293699</v>
      </c>
    </row>
    <row r="283" spans="1:4" ht="16.5" thickTop="1" thickBot="1">
      <c r="A283" s="664" t="s">
        <v>612</v>
      </c>
      <c r="B283" s="664" t="s">
        <v>144</v>
      </c>
      <c r="C283" s="665" t="s">
        <v>2305</v>
      </c>
      <c r="D283" s="656">
        <v>4780.1112198166056</v>
      </c>
    </row>
    <row r="284" spans="1:4" ht="16.5" thickTop="1" thickBot="1">
      <c r="A284" s="664" t="s">
        <v>613</v>
      </c>
      <c r="B284" s="664" t="s">
        <v>92</v>
      </c>
      <c r="C284" s="665" t="s">
        <v>614</v>
      </c>
      <c r="D284" s="656">
        <v>11179.761830116388</v>
      </c>
    </row>
    <row r="285" spans="1:4" ht="16.5" thickTop="1" thickBot="1">
      <c r="A285" s="664" t="s">
        <v>615</v>
      </c>
      <c r="B285" s="664" t="s">
        <v>92</v>
      </c>
      <c r="C285" s="665" t="s">
        <v>2306</v>
      </c>
      <c r="D285" s="656">
        <v>98366.234285341692</v>
      </c>
    </row>
    <row r="286" spans="1:4" ht="16.5" thickTop="1" thickBot="1">
      <c r="A286" s="664" t="s">
        <v>616</v>
      </c>
      <c r="B286" s="664" t="s">
        <v>92</v>
      </c>
      <c r="C286" s="665" t="s">
        <v>617</v>
      </c>
      <c r="D286" s="656">
        <v>27257.32408104567</v>
      </c>
    </row>
    <row r="287" spans="1:4" ht="16.5" thickTop="1" thickBot="1">
      <c r="A287" s="664" t="s">
        <v>620</v>
      </c>
      <c r="B287" s="664" t="s">
        <v>92</v>
      </c>
      <c r="C287" s="665" t="s">
        <v>621</v>
      </c>
      <c r="D287" s="656">
        <v>12670.396740798573</v>
      </c>
    </row>
    <row r="288" spans="1:4" ht="16.5" thickTop="1" thickBot="1">
      <c r="A288" s="664" t="s">
        <v>618</v>
      </c>
      <c r="B288" s="664" t="s">
        <v>92</v>
      </c>
      <c r="C288" s="665" t="s">
        <v>2307</v>
      </c>
      <c r="D288" s="656">
        <v>19005.595111197857</v>
      </c>
    </row>
    <row r="289" spans="1:4" ht="16.5" thickTop="1" thickBot="1">
      <c r="A289" s="664" t="s">
        <v>619</v>
      </c>
      <c r="B289" s="664" t="s">
        <v>92</v>
      </c>
      <c r="C289" s="665" t="s">
        <v>2308</v>
      </c>
      <c r="D289" s="656">
        <v>116684.57433407199</v>
      </c>
    </row>
    <row r="290" spans="1:4" ht="16.5" thickTop="1" thickBot="1">
      <c r="A290" s="664" t="s">
        <v>622</v>
      </c>
      <c r="B290" s="664" t="s">
        <v>454</v>
      </c>
      <c r="C290" s="665" t="s">
        <v>623</v>
      </c>
      <c r="D290" s="656">
        <v>2350.3585954181353</v>
      </c>
    </row>
    <row r="291" spans="1:4" ht="16.5" thickTop="1" thickBot="1">
      <c r="A291" s="664" t="s">
        <v>624</v>
      </c>
      <c r="B291" s="664" t="s">
        <v>422</v>
      </c>
      <c r="C291" s="665" t="s">
        <v>1924</v>
      </c>
      <c r="D291" s="656">
        <v>52440.3131099155</v>
      </c>
    </row>
    <row r="292" spans="1:4" ht="16.5" thickTop="1" thickBot="1">
      <c r="A292" s="664" t="s">
        <v>625</v>
      </c>
      <c r="B292" s="664" t="s">
        <v>377</v>
      </c>
      <c r="C292" s="665" t="s">
        <v>2309</v>
      </c>
      <c r="D292" s="656">
        <v>3685.3465186794683</v>
      </c>
    </row>
    <row r="293" spans="1:4" ht="16.5" thickTop="1" thickBot="1">
      <c r="A293" s="664" t="s">
        <v>626</v>
      </c>
      <c r="B293" s="664" t="s">
        <v>377</v>
      </c>
      <c r="C293" s="665" t="s">
        <v>1925</v>
      </c>
      <c r="D293" s="656">
        <v>10015.47112723479</v>
      </c>
    </row>
    <row r="294" spans="1:4" ht="16.5" thickTop="1" thickBot="1">
      <c r="A294" s="664" t="s">
        <v>627</v>
      </c>
      <c r="B294" s="664" t="s">
        <v>92</v>
      </c>
      <c r="C294" s="665" t="s">
        <v>628</v>
      </c>
      <c r="D294" s="656">
        <v>2438.8322550084717</v>
      </c>
    </row>
    <row r="295" spans="1:4" ht="16.5" thickTop="1" thickBot="1">
      <c r="A295" s="664" t="s">
        <v>633</v>
      </c>
      <c r="B295" s="664" t="s">
        <v>92</v>
      </c>
      <c r="C295" s="665" t="s">
        <v>1926</v>
      </c>
      <c r="D295" s="656">
        <v>75874.781266930222</v>
      </c>
    </row>
    <row r="296" spans="1:4" ht="16.5" thickTop="1" thickBot="1">
      <c r="A296" s="664" t="s">
        <v>629</v>
      </c>
      <c r="B296" s="664" t="s">
        <v>92</v>
      </c>
      <c r="C296" s="665" t="s">
        <v>630</v>
      </c>
      <c r="D296" s="656">
        <v>54543.128476456135</v>
      </c>
    </row>
    <row r="297" spans="1:4" ht="16.5" thickTop="1" thickBot="1">
      <c r="A297" s="664" t="s">
        <v>631</v>
      </c>
      <c r="B297" s="664" t="s">
        <v>92</v>
      </c>
      <c r="C297" s="665" t="s">
        <v>632</v>
      </c>
      <c r="D297" s="656">
        <v>108392.54466704318</v>
      </c>
    </row>
    <row r="298" spans="1:4" ht="16.5" thickTop="1" thickBot="1">
      <c r="A298" s="664" t="s">
        <v>646</v>
      </c>
      <c r="B298" s="664" t="s">
        <v>144</v>
      </c>
      <c r="C298" s="665" t="s">
        <v>647</v>
      </c>
      <c r="D298" s="656">
        <v>6167.5357915547575</v>
      </c>
    </row>
    <row r="299" spans="1:4" ht="16.5" thickTop="1" thickBot="1">
      <c r="A299" s="664" t="s">
        <v>634</v>
      </c>
      <c r="B299" s="664" t="s">
        <v>377</v>
      </c>
      <c r="C299" s="665" t="s">
        <v>635</v>
      </c>
      <c r="D299" s="656">
        <v>37265.872767054629</v>
      </c>
    </row>
    <row r="300" spans="1:4" ht="16.5" thickTop="1" thickBot="1">
      <c r="A300" s="664" t="s">
        <v>650</v>
      </c>
      <c r="B300" s="664" t="s">
        <v>377</v>
      </c>
      <c r="C300" s="665" t="s">
        <v>651</v>
      </c>
      <c r="D300" s="656">
        <v>37265.872767054629</v>
      </c>
    </row>
    <row r="301" spans="1:4" ht="31.5" thickTop="1" thickBot="1">
      <c r="A301" s="664" t="s">
        <v>652</v>
      </c>
      <c r="B301" s="664" t="s">
        <v>92</v>
      </c>
      <c r="C301" s="665" t="s">
        <v>2310</v>
      </c>
      <c r="D301" s="656">
        <v>403046.83808993339</v>
      </c>
    </row>
    <row r="302" spans="1:4" ht="31.5" thickTop="1" thickBot="1">
      <c r="A302" s="664" t="s">
        <v>653</v>
      </c>
      <c r="B302" s="664" t="s">
        <v>92</v>
      </c>
      <c r="C302" s="665" t="s">
        <v>2311</v>
      </c>
      <c r="D302" s="656">
        <v>351363.94323222933</v>
      </c>
    </row>
    <row r="303" spans="1:4" ht="31.5" thickTop="1" thickBot="1">
      <c r="A303" s="664" t="s">
        <v>654</v>
      </c>
      <c r="B303" s="664" t="s">
        <v>92</v>
      </c>
      <c r="C303" s="665" t="s">
        <v>2312</v>
      </c>
      <c r="D303" s="656">
        <v>301909.36413285282</v>
      </c>
    </row>
    <row r="304" spans="1:4" ht="31.5" thickTop="1" thickBot="1">
      <c r="A304" s="664" t="s">
        <v>655</v>
      </c>
      <c r="B304" s="664" t="s">
        <v>92</v>
      </c>
      <c r="C304" s="665" t="s">
        <v>2313</v>
      </c>
      <c r="D304" s="656">
        <v>434321.69669811276</v>
      </c>
    </row>
    <row r="305" spans="1:4" ht="31.5" thickTop="1" thickBot="1">
      <c r="A305" s="664" t="s">
        <v>656</v>
      </c>
      <c r="B305" s="664" t="s">
        <v>92</v>
      </c>
      <c r="C305" s="665" t="s">
        <v>2314</v>
      </c>
      <c r="D305" s="656">
        <v>271349.8963194759</v>
      </c>
    </row>
    <row r="306" spans="1:4" ht="31.5" thickTop="1" thickBot="1">
      <c r="A306" s="664" t="s">
        <v>657</v>
      </c>
      <c r="B306" s="664" t="s">
        <v>233</v>
      </c>
      <c r="C306" s="665" t="s">
        <v>2315</v>
      </c>
      <c r="D306" s="656">
        <v>438538.16668566072</v>
      </c>
    </row>
    <row r="307" spans="1:4" ht="16.5" thickTop="1" thickBot="1">
      <c r="A307" s="664" t="s">
        <v>658</v>
      </c>
      <c r="B307" s="664" t="s">
        <v>92</v>
      </c>
      <c r="C307" s="665" t="s">
        <v>659</v>
      </c>
      <c r="D307" s="656">
        <v>252288.89389373793</v>
      </c>
    </row>
    <row r="308" spans="1:4" ht="16.5" thickTop="1" thickBot="1">
      <c r="A308" s="664" t="s">
        <v>636</v>
      </c>
      <c r="B308" s="664" t="s">
        <v>377</v>
      </c>
      <c r="C308" s="665" t="s">
        <v>637</v>
      </c>
      <c r="D308" s="656">
        <v>23315.236357880993</v>
      </c>
    </row>
    <row r="309" spans="1:4" ht="16.5" thickTop="1" thickBot="1">
      <c r="A309" s="664" t="s">
        <v>642</v>
      </c>
      <c r="B309" s="664" t="s">
        <v>377</v>
      </c>
      <c r="C309" s="665" t="s">
        <v>643</v>
      </c>
      <c r="D309" s="656">
        <v>4981.3918194384405</v>
      </c>
    </row>
    <row r="310" spans="1:4" ht="16.5" thickTop="1" thickBot="1">
      <c r="A310" s="664" t="s">
        <v>640</v>
      </c>
      <c r="B310" s="664" t="s">
        <v>377</v>
      </c>
      <c r="C310" s="665" t="s">
        <v>641</v>
      </c>
      <c r="D310" s="656">
        <v>17787.21657986179</v>
      </c>
    </row>
    <row r="311" spans="1:4" ht="16.5" thickTop="1" thickBot="1">
      <c r="A311" s="664" t="s">
        <v>638</v>
      </c>
      <c r="B311" s="664" t="s">
        <v>377</v>
      </c>
      <c r="C311" s="665" t="s">
        <v>639</v>
      </c>
      <c r="D311" s="656">
        <v>101363.17392638858</v>
      </c>
    </row>
    <row r="312" spans="1:4" ht="16.5" thickTop="1" thickBot="1">
      <c r="A312" s="664" t="s">
        <v>644</v>
      </c>
      <c r="B312" s="664" t="s">
        <v>377</v>
      </c>
      <c r="C312" s="665" t="s">
        <v>645</v>
      </c>
      <c r="D312" s="656">
        <v>18001.51685107654</v>
      </c>
    </row>
    <row r="313" spans="1:4" ht="16.5" thickTop="1" thickBot="1">
      <c r="A313" s="664" t="s">
        <v>660</v>
      </c>
      <c r="B313" s="664" t="s">
        <v>377</v>
      </c>
      <c r="C313" s="665" t="s">
        <v>661</v>
      </c>
      <c r="D313" s="656">
        <v>5356.4102221725971</v>
      </c>
    </row>
    <row r="314" spans="1:4" ht="16.5" thickTop="1" thickBot="1">
      <c r="A314" s="664" t="s">
        <v>662</v>
      </c>
      <c r="B314" s="664" t="s">
        <v>377</v>
      </c>
      <c r="C314" s="665" t="s">
        <v>663</v>
      </c>
      <c r="D314" s="656">
        <v>5483.1141895805831</v>
      </c>
    </row>
    <row r="315" spans="1:4" ht="16.5" thickTop="1" thickBot="1">
      <c r="A315" s="664" t="s">
        <v>667</v>
      </c>
      <c r="B315" s="664" t="s">
        <v>377</v>
      </c>
      <c r="C315" s="665" t="s">
        <v>2316</v>
      </c>
      <c r="D315" s="656">
        <v>13169.694177045747</v>
      </c>
    </row>
    <row r="316" spans="1:4" ht="16.5" thickTop="1" thickBot="1">
      <c r="A316" s="664" t="s">
        <v>664</v>
      </c>
      <c r="B316" s="664" t="s">
        <v>92</v>
      </c>
      <c r="C316" s="665" t="s">
        <v>2317</v>
      </c>
      <c r="D316" s="656">
        <v>13169.694177045747</v>
      </c>
    </row>
    <row r="317" spans="1:4" ht="16.5" thickTop="1" thickBot="1">
      <c r="A317" s="664" t="s">
        <v>665</v>
      </c>
      <c r="B317" s="664" t="s">
        <v>377</v>
      </c>
      <c r="C317" s="665" t="s">
        <v>666</v>
      </c>
      <c r="D317" s="656">
        <v>19727.443129401861</v>
      </c>
    </row>
    <row r="318" spans="1:4" ht="16.5" thickTop="1" thickBot="1">
      <c r="A318" s="664" t="s">
        <v>668</v>
      </c>
      <c r="B318" s="664" t="s">
        <v>606</v>
      </c>
      <c r="C318" s="665" t="s">
        <v>2318</v>
      </c>
      <c r="D318" s="656">
        <v>43866.462826752373</v>
      </c>
    </row>
    <row r="319" spans="1:4" ht="16.5" thickTop="1" thickBot="1">
      <c r="A319" s="664" t="s">
        <v>669</v>
      </c>
      <c r="B319" s="664" t="s">
        <v>92</v>
      </c>
      <c r="C319" s="665" t="s">
        <v>2319</v>
      </c>
      <c r="D319" s="656">
        <v>18100.566772569389</v>
      </c>
    </row>
    <row r="320" spans="1:4" ht="16.5" thickTop="1" thickBot="1">
      <c r="A320" s="664" t="s">
        <v>673</v>
      </c>
      <c r="B320" s="664" t="s">
        <v>92</v>
      </c>
      <c r="C320" s="665" t="s">
        <v>2320</v>
      </c>
      <c r="D320" s="656">
        <v>241267.35570263403</v>
      </c>
    </row>
    <row r="321" spans="1:4" ht="16.5" thickTop="1" thickBot="1">
      <c r="A321" s="664" t="s">
        <v>674</v>
      </c>
      <c r="B321" s="664" t="s">
        <v>92</v>
      </c>
      <c r="C321" s="665" t="s">
        <v>2321</v>
      </c>
      <c r="D321" s="656">
        <v>339658.87796864653</v>
      </c>
    </row>
    <row r="322" spans="1:4" ht="16.5" thickTop="1" thickBot="1">
      <c r="A322" s="664" t="s">
        <v>672</v>
      </c>
      <c r="B322" s="664" t="s">
        <v>92</v>
      </c>
      <c r="C322" s="665" t="s">
        <v>2322</v>
      </c>
      <c r="D322" s="656">
        <v>229105.71219099179</v>
      </c>
    </row>
    <row r="323" spans="1:4" ht="31.5" thickTop="1" thickBot="1">
      <c r="A323" s="664" t="s">
        <v>671</v>
      </c>
      <c r="B323" s="664" t="s">
        <v>92</v>
      </c>
      <c r="C323" s="665" t="s">
        <v>2323</v>
      </c>
      <c r="D323" s="656">
        <v>307249.50711320061</v>
      </c>
    </row>
    <row r="324" spans="1:4" ht="16.5" thickTop="1" thickBot="1">
      <c r="A324" s="664" t="s">
        <v>675</v>
      </c>
      <c r="B324" s="664" t="s">
        <v>92</v>
      </c>
      <c r="C324" s="665" t="s">
        <v>676</v>
      </c>
      <c r="D324" s="656">
        <v>362132.261949862</v>
      </c>
    </row>
    <row r="325" spans="1:4" ht="16.5" thickTop="1" thickBot="1">
      <c r="A325" s="664" t="s">
        <v>678</v>
      </c>
      <c r="B325" s="664" t="s">
        <v>92</v>
      </c>
      <c r="C325" s="665" t="s">
        <v>679</v>
      </c>
      <c r="D325" s="656">
        <v>18100.566772569389</v>
      </c>
    </row>
    <row r="326" spans="1:4" ht="16.5" thickTop="1" thickBot="1">
      <c r="A326" s="664" t="s">
        <v>670</v>
      </c>
      <c r="B326" s="664" t="s">
        <v>92</v>
      </c>
      <c r="C326" s="665" t="s">
        <v>2324</v>
      </c>
      <c r="D326" s="656">
        <v>21294.784438316929</v>
      </c>
    </row>
    <row r="327" spans="1:4" ht="16.5" thickTop="1" thickBot="1">
      <c r="A327" s="664" t="s">
        <v>677</v>
      </c>
      <c r="B327" s="664" t="s">
        <v>92</v>
      </c>
      <c r="C327" s="665" t="s">
        <v>2325</v>
      </c>
      <c r="D327" s="656">
        <v>21294.784438316929</v>
      </c>
    </row>
    <row r="328" spans="1:4" ht="16.5" thickTop="1" thickBot="1">
      <c r="A328" s="664" t="s">
        <v>680</v>
      </c>
      <c r="B328" s="664" t="s">
        <v>92</v>
      </c>
      <c r="C328" s="665" t="s">
        <v>2326</v>
      </c>
      <c r="D328" s="656">
        <v>99103.303589077594</v>
      </c>
    </row>
    <row r="329" spans="1:4" ht="16.5" thickTop="1" thickBot="1">
      <c r="A329" s="664" t="s">
        <v>681</v>
      </c>
      <c r="B329" s="664" t="s">
        <v>92</v>
      </c>
      <c r="C329" s="665" t="s">
        <v>682</v>
      </c>
      <c r="D329" s="656">
        <v>8671.4035733634555</v>
      </c>
    </row>
    <row r="330" spans="1:4" ht="16.5" thickTop="1" thickBot="1">
      <c r="A330" s="664" t="s">
        <v>683</v>
      </c>
      <c r="B330" s="664" t="s">
        <v>92</v>
      </c>
      <c r="C330" s="665" t="s">
        <v>2327</v>
      </c>
      <c r="D330" s="656">
        <v>75874.781266930222</v>
      </c>
    </row>
    <row r="331" spans="1:4" ht="16.5" thickTop="1" thickBot="1">
      <c r="A331" s="664" t="s">
        <v>684</v>
      </c>
      <c r="B331" s="664" t="s">
        <v>92</v>
      </c>
      <c r="C331" s="665" t="s">
        <v>2328</v>
      </c>
      <c r="D331" s="656">
        <v>1896.8695316732558</v>
      </c>
    </row>
    <row r="332" spans="1:4" ht="16.5" thickTop="1" thickBot="1">
      <c r="A332" s="664" t="s">
        <v>686</v>
      </c>
      <c r="B332" s="664" t="s">
        <v>387</v>
      </c>
      <c r="C332" s="665" t="s">
        <v>687</v>
      </c>
      <c r="D332" s="656">
        <v>47913.264986213093</v>
      </c>
    </row>
    <row r="333" spans="1:4" ht="16.5" thickTop="1" thickBot="1">
      <c r="A333" s="664" t="s">
        <v>685</v>
      </c>
      <c r="B333" s="664" t="s">
        <v>387</v>
      </c>
      <c r="C333" s="665" t="s">
        <v>2329</v>
      </c>
      <c r="D333" s="656">
        <v>15971.088328737698</v>
      </c>
    </row>
    <row r="334" spans="1:4" ht="16.5" thickTop="1" thickBot="1">
      <c r="A334" s="664" t="s">
        <v>690</v>
      </c>
      <c r="B334" s="664" t="s">
        <v>92</v>
      </c>
      <c r="C334" s="665" t="s">
        <v>1929</v>
      </c>
      <c r="D334" s="656">
        <v>910.49737520316273</v>
      </c>
    </row>
    <row r="335" spans="1:4" ht="16.5" thickTop="1" thickBot="1">
      <c r="A335" s="664" t="s">
        <v>688</v>
      </c>
      <c r="B335" s="664" t="s">
        <v>92</v>
      </c>
      <c r="C335" s="665" t="s">
        <v>689</v>
      </c>
      <c r="D335" s="656">
        <v>4845.1467466168306</v>
      </c>
    </row>
    <row r="336" spans="1:4" ht="16.5" thickTop="1" thickBot="1">
      <c r="A336" s="664" t="s">
        <v>691</v>
      </c>
      <c r="B336" s="664" t="s">
        <v>377</v>
      </c>
      <c r="C336" s="665" t="s">
        <v>692</v>
      </c>
      <c r="D336" s="656">
        <v>5051.092581484213</v>
      </c>
    </row>
    <row r="337" spans="1:4" ht="16.5" thickTop="1" thickBot="1">
      <c r="A337" s="664" t="s">
        <v>696</v>
      </c>
      <c r="B337" s="664" t="s">
        <v>92</v>
      </c>
      <c r="C337" s="665" t="s">
        <v>697</v>
      </c>
      <c r="D337" s="656">
        <v>356828.25704390614</v>
      </c>
    </row>
    <row r="338" spans="1:4" ht="16.5" thickTop="1" thickBot="1">
      <c r="A338" s="664" t="s">
        <v>694</v>
      </c>
      <c r="B338" s="664" t="s">
        <v>92</v>
      </c>
      <c r="C338" s="665" t="s">
        <v>695</v>
      </c>
      <c r="D338" s="656">
        <v>69707.245475375472</v>
      </c>
    </row>
    <row r="339" spans="1:4" ht="16.5" thickTop="1" thickBot="1">
      <c r="A339" s="664" t="s">
        <v>693</v>
      </c>
      <c r="B339" s="664" t="s">
        <v>144</v>
      </c>
      <c r="C339" s="665" t="s">
        <v>2330</v>
      </c>
      <c r="D339" s="656">
        <v>238615.34783002888</v>
      </c>
    </row>
    <row r="340" spans="1:4" ht="31.5" thickTop="1" thickBot="1">
      <c r="A340" s="664" t="s">
        <v>648</v>
      </c>
      <c r="B340" s="664" t="s">
        <v>92</v>
      </c>
      <c r="C340" s="665" t="s">
        <v>1927</v>
      </c>
      <c r="D340" s="656">
        <v>1937863.5920663313</v>
      </c>
    </row>
    <row r="341" spans="1:4" ht="31.5" thickTop="1" thickBot="1">
      <c r="A341" s="664" t="s">
        <v>698</v>
      </c>
      <c r="B341" s="664" t="s">
        <v>92</v>
      </c>
      <c r="C341" s="665" t="s">
        <v>699</v>
      </c>
      <c r="D341" s="656">
        <v>1937863.5920663313</v>
      </c>
    </row>
    <row r="342" spans="1:4" ht="31.5" thickTop="1" thickBot="1">
      <c r="A342" s="664" t="s">
        <v>649</v>
      </c>
      <c r="B342" s="664" t="s">
        <v>92</v>
      </c>
      <c r="C342" s="665" t="s">
        <v>1928</v>
      </c>
      <c r="D342" s="656">
        <v>1218072.0599503645</v>
      </c>
    </row>
    <row r="343" spans="1:4" ht="31.5" thickTop="1" thickBot="1">
      <c r="A343" s="664" t="s">
        <v>700</v>
      </c>
      <c r="B343" s="664" t="s">
        <v>92</v>
      </c>
      <c r="C343" s="665" t="s">
        <v>701</v>
      </c>
      <c r="D343" s="656">
        <v>1218072.0599503645</v>
      </c>
    </row>
    <row r="344" spans="1:4" ht="16.5" thickTop="1" thickBot="1">
      <c r="A344" s="664" t="s">
        <v>737</v>
      </c>
      <c r="B344" s="664" t="s">
        <v>387</v>
      </c>
      <c r="C344" s="665" t="s">
        <v>2331</v>
      </c>
      <c r="D344" s="656">
        <v>69208.049424530021</v>
      </c>
    </row>
    <row r="345" spans="1:4" ht="16.5" thickTop="1" thickBot="1">
      <c r="A345" s="664" t="s">
        <v>702</v>
      </c>
      <c r="B345" s="664" t="s">
        <v>377</v>
      </c>
      <c r="C345" s="665" t="s">
        <v>2332</v>
      </c>
      <c r="D345" s="656">
        <v>68211.428358970268</v>
      </c>
    </row>
    <row r="346" spans="1:4" ht="16.5" thickTop="1" thickBot="1">
      <c r="A346" s="664" t="s">
        <v>703</v>
      </c>
      <c r="B346" s="664" t="s">
        <v>144</v>
      </c>
      <c r="C346" s="665" t="s">
        <v>2333</v>
      </c>
      <c r="D346" s="656">
        <v>53177.382413651387</v>
      </c>
    </row>
    <row r="347" spans="1:4" ht="16.5" thickTop="1" thickBot="1">
      <c r="A347" s="664" t="s">
        <v>708</v>
      </c>
      <c r="B347" s="664" t="s">
        <v>92</v>
      </c>
      <c r="C347" s="665" t="s">
        <v>2334</v>
      </c>
      <c r="D347" s="656">
        <v>79668.520330276748</v>
      </c>
    </row>
    <row r="348" spans="1:4" ht="16.5" thickTop="1" thickBot="1">
      <c r="A348" s="664" t="s">
        <v>713</v>
      </c>
      <c r="B348" s="664" t="s">
        <v>144</v>
      </c>
      <c r="C348" s="665" t="s">
        <v>1931</v>
      </c>
      <c r="D348" s="656">
        <v>16927.306005254733</v>
      </c>
    </row>
    <row r="349" spans="1:4" ht="16.5" thickTop="1" thickBot="1">
      <c r="A349" s="664" t="s">
        <v>704</v>
      </c>
      <c r="B349" s="664" t="s">
        <v>144</v>
      </c>
      <c r="C349" s="665" t="s">
        <v>2335</v>
      </c>
      <c r="D349" s="656">
        <v>53264.096449385019</v>
      </c>
    </row>
    <row r="350" spans="1:4" ht="16.5" thickTop="1" thickBot="1">
      <c r="A350" s="664" t="s">
        <v>705</v>
      </c>
      <c r="B350" s="664" t="s">
        <v>144</v>
      </c>
      <c r="C350" s="665" t="s">
        <v>2336</v>
      </c>
      <c r="D350" s="656">
        <v>17126.022057392824</v>
      </c>
    </row>
    <row r="351" spans="1:4" ht="16.5" thickTop="1" thickBot="1">
      <c r="A351" s="664" t="s">
        <v>736</v>
      </c>
      <c r="B351" s="664" t="s">
        <v>144</v>
      </c>
      <c r="C351" s="665" t="s">
        <v>1933</v>
      </c>
      <c r="D351" s="656">
        <v>184494.95027777422</v>
      </c>
    </row>
    <row r="352" spans="1:4" ht="16.5" thickTop="1" thickBot="1">
      <c r="A352" s="664" t="s">
        <v>709</v>
      </c>
      <c r="B352" s="664" t="s">
        <v>144</v>
      </c>
      <c r="C352" s="665" t="s">
        <v>710</v>
      </c>
      <c r="D352" s="656">
        <v>215396.74459357574</v>
      </c>
    </row>
    <row r="353" spans="1:4" ht="16.5" thickTop="1" thickBot="1">
      <c r="A353" s="664" t="s">
        <v>711</v>
      </c>
      <c r="B353" s="664" t="s">
        <v>144</v>
      </c>
      <c r="C353" s="665" t="s">
        <v>712</v>
      </c>
      <c r="D353" s="656">
        <v>443463.88592795003</v>
      </c>
    </row>
    <row r="354" spans="1:4" ht="16.5" thickTop="1" thickBot="1">
      <c r="A354" s="664" t="s">
        <v>707</v>
      </c>
      <c r="B354" s="664" t="s">
        <v>144</v>
      </c>
      <c r="C354" s="665" t="s">
        <v>2337</v>
      </c>
      <c r="D354" s="656">
        <v>5712.2871039531756</v>
      </c>
    </row>
    <row r="355" spans="1:4" ht="16.5" thickTop="1" thickBot="1">
      <c r="A355" s="664" t="s">
        <v>706</v>
      </c>
      <c r="B355" s="664" t="s">
        <v>144</v>
      </c>
      <c r="C355" s="665" t="s">
        <v>1930</v>
      </c>
      <c r="D355" s="656">
        <v>5712.2871039531756</v>
      </c>
    </row>
    <row r="356" spans="1:4" ht="16.5" thickTop="1" thickBot="1">
      <c r="A356" s="664" t="s">
        <v>716</v>
      </c>
      <c r="B356" s="664" t="s">
        <v>144</v>
      </c>
      <c r="C356" s="665" t="s">
        <v>717</v>
      </c>
      <c r="D356" s="656">
        <v>44928.709764489402</v>
      </c>
    </row>
    <row r="357" spans="1:4" ht="16.5" thickTop="1" thickBot="1">
      <c r="A357" s="664" t="s">
        <v>714</v>
      </c>
      <c r="B357" s="664" t="s">
        <v>144</v>
      </c>
      <c r="C357" s="665" t="s">
        <v>2338</v>
      </c>
      <c r="D357" s="656">
        <v>443463.88592795003</v>
      </c>
    </row>
    <row r="358" spans="1:4" ht="16.5" thickTop="1" thickBot="1">
      <c r="A358" s="664" t="s">
        <v>715</v>
      </c>
      <c r="B358" s="664" t="s">
        <v>144</v>
      </c>
      <c r="C358" s="665" t="s">
        <v>2339</v>
      </c>
      <c r="D358" s="656">
        <v>405452.69570555433</v>
      </c>
    </row>
    <row r="359" spans="1:4" ht="16.5" thickTop="1" thickBot="1">
      <c r="A359" s="664" t="s">
        <v>718</v>
      </c>
      <c r="B359" s="664" t="s">
        <v>144</v>
      </c>
      <c r="C359" s="665" t="s">
        <v>719</v>
      </c>
      <c r="D359" s="656">
        <v>101363.17392638858</v>
      </c>
    </row>
    <row r="360" spans="1:4" ht="16.5" thickTop="1" thickBot="1">
      <c r="A360" s="664" t="s">
        <v>720</v>
      </c>
      <c r="B360" s="664" t="s">
        <v>144</v>
      </c>
      <c r="C360" s="665" t="s">
        <v>721</v>
      </c>
      <c r="D360" s="656">
        <v>136978.70089947365</v>
      </c>
    </row>
    <row r="361" spans="1:4" ht="16.5" thickTop="1" thickBot="1">
      <c r="A361" s="664" t="s">
        <v>722</v>
      </c>
      <c r="B361" s="664" t="s">
        <v>144</v>
      </c>
      <c r="C361" s="665" t="s">
        <v>723</v>
      </c>
      <c r="D361" s="656">
        <v>150600.6015603898</v>
      </c>
    </row>
    <row r="362" spans="1:4" ht="16.5" thickTop="1" thickBot="1">
      <c r="A362" s="664" t="s">
        <v>724</v>
      </c>
      <c r="B362" s="664" t="s">
        <v>144</v>
      </c>
      <c r="C362" s="665" t="s">
        <v>725</v>
      </c>
      <c r="D362" s="656">
        <v>278748.72829756862</v>
      </c>
    </row>
    <row r="363" spans="1:4" ht="16.5" thickTop="1" thickBot="1">
      <c r="A363" s="664" t="s">
        <v>726</v>
      </c>
      <c r="B363" s="664" t="s">
        <v>144</v>
      </c>
      <c r="C363" s="665" t="s">
        <v>2340</v>
      </c>
      <c r="D363" s="656">
        <v>211520.46712495465</v>
      </c>
    </row>
    <row r="364" spans="1:4" ht="16.5" thickTop="1" thickBot="1">
      <c r="A364" s="664" t="s">
        <v>738</v>
      </c>
      <c r="B364" s="664" t="s">
        <v>144</v>
      </c>
      <c r="C364" s="665" t="s">
        <v>2341</v>
      </c>
      <c r="D364" s="656">
        <v>183161.72566371612</v>
      </c>
    </row>
    <row r="365" spans="1:4" ht="16.5" thickTop="1" thickBot="1">
      <c r="A365" s="664" t="s">
        <v>727</v>
      </c>
      <c r="B365" s="664" t="s">
        <v>144</v>
      </c>
      <c r="C365" s="665" t="s">
        <v>728</v>
      </c>
      <c r="D365" s="656">
        <v>89834.003053984212</v>
      </c>
    </row>
    <row r="366" spans="1:4" ht="16.5" thickTop="1" thickBot="1">
      <c r="A366" s="664" t="s">
        <v>729</v>
      </c>
      <c r="B366" s="664" t="s">
        <v>144</v>
      </c>
      <c r="C366" s="665" t="s">
        <v>1932</v>
      </c>
      <c r="D366" s="656">
        <v>82256.934296925741</v>
      </c>
    </row>
    <row r="367" spans="1:4" ht="16.5" thickTop="1" thickBot="1">
      <c r="A367" s="664" t="s">
        <v>730</v>
      </c>
      <c r="B367" s="664" t="s">
        <v>92</v>
      </c>
      <c r="C367" s="665" t="s">
        <v>2342</v>
      </c>
      <c r="D367" s="656">
        <v>90280.150453180264</v>
      </c>
    </row>
    <row r="368" spans="1:4" ht="16.5" thickTop="1" thickBot="1">
      <c r="A368" s="664" t="s">
        <v>732</v>
      </c>
      <c r="B368" s="664" t="s">
        <v>92</v>
      </c>
      <c r="C368" s="665" t="s">
        <v>733</v>
      </c>
      <c r="D368" s="656">
        <v>2753.170634542897</v>
      </c>
    </row>
    <row r="369" spans="1:4" ht="16.5" thickTop="1" thickBot="1">
      <c r="A369" s="664" t="s">
        <v>731</v>
      </c>
      <c r="B369" s="664" t="s">
        <v>92</v>
      </c>
      <c r="C369" s="665" t="s">
        <v>2343</v>
      </c>
      <c r="D369" s="656">
        <v>1224.8357547375881</v>
      </c>
    </row>
    <row r="370" spans="1:4" ht="16.5" thickTop="1" thickBot="1">
      <c r="A370" s="664" t="s">
        <v>734</v>
      </c>
      <c r="B370" s="664" t="s">
        <v>92</v>
      </c>
      <c r="C370" s="665" t="s">
        <v>735</v>
      </c>
      <c r="D370" s="656">
        <v>53654.309610186378</v>
      </c>
    </row>
    <row r="371" spans="1:4" ht="16.5" thickTop="1" thickBot="1">
      <c r="A371" s="664" t="s">
        <v>741</v>
      </c>
      <c r="B371" s="664" t="s">
        <v>92</v>
      </c>
      <c r="C371" s="665" t="s">
        <v>1934</v>
      </c>
      <c r="D371" s="656">
        <v>53654.309610186378</v>
      </c>
    </row>
    <row r="372" spans="1:4" ht="16.5" thickTop="1" thickBot="1">
      <c r="A372" s="664" t="s">
        <v>739</v>
      </c>
      <c r="B372" s="664" t="s">
        <v>377</v>
      </c>
      <c r="C372" s="665" t="s">
        <v>740</v>
      </c>
      <c r="D372" s="656">
        <v>3501.0791927454943</v>
      </c>
    </row>
    <row r="373" spans="1:4" ht="16.5" thickTop="1" thickBot="1">
      <c r="A373" s="199"/>
      <c r="B373" s="199"/>
      <c r="C373" s="204"/>
      <c r="D373" s="200"/>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31"/>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63" customWidth="1"/>
    <col min="2" max="2" width="9.140625" customWidth="1"/>
    <col min="3" max="3" width="101.5703125" customWidth="1"/>
    <col min="4" max="4" width="18.28515625" style="189" customWidth="1"/>
  </cols>
  <sheetData>
    <row r="1" spans="1:5" ht="99.75" customHeight="1" thickTop="1" thickBot="1">
      <c r="A1" s="688" t="s">
        <v>1850</v>
      </c>
      <c r="B1" s="689"/>
      <c r="C1" s="689"/>
      <c r="D1" s="690"/>
    </row>
    <row r="2" spans="1:5" ht="16.5" thickTop="1" thickBot="1">
      <c r="A2" s="687" t="s">
        <v>1409</v>
      </c>
      <c r="B2" s="687"/>
      <c r="C2" s="687"/>
      <c r="D2" s="687"/>
    </row>
    <row r="3" spans="1:5" ht="16.5" thickTop="1" thickBot="1">
      <c r="A3" s="691"/>
      <c r="B3" s="691"/>
      <c r="C3" s="691"/>
      <c r="D3" s="691"/>
    </row>
    <row r="4" spans="1:5" ht="16.5" thickTop="1" thickBot="1">
      <c r="A4" s="692"/>
      <c r="B4" s="692"/>
      <c r="C4" s="692"/>
      <c r="D4" s="692"/>
    </row>
    <row r="5" spans="1:5" ht="30" customHeight="1" thickTop="1" thickBot="1">
      <c r="A5" s="206"/>
      <c r="B5" s="106"/>
      <c r="C5" s="107"/>
      <c r="D5" s="194"/>
    </row>
    <row r="6" spans="1:5" ht="30" customHeight="1" thickTop="1" thickBot="1">
      <c r="A6" s="207" t="s">
        <v>1266</v>
      </c>
      <c r="B6" s="106" t="s">
        <v>339</v>
      </c>
      <c r="C6" s="108" t="s">
        <v>2026</v>
      </c>
      <c r="D6" s="658">
        <v>1131.4191219078368</v>
      </c>
    </row>
    <row r="7" spans="1:5" ht="30" customHeight="1" thickTop="1" thickBot="1">
      <c r="A7" s="207" t="s">
        <v>1352</v>
      </c>
      <c r="B7" s="106" t="s">
        <v>339</v>
      </c>
      <c r="C7" s="108" t="s">
        <v>2025</v>
      </c>
      <c r="D7" s="658">
        <v>1573.7011422899911</v>
      </c>
      <c r="E7" s="109"/>
    </row>
    <row r="8" spans="1:5" ht="30" customHeight="1" thickTop="1" thickBot="1">
      <c r="A8" s="207" t="s">
        <v>1364</v>
      </c>
      <c r="B8" s="106" t="s">
        <v>339</v>
      </c>
      <c r="C8" s="108" t="s">
        <v>2027</v>
      </c>
      <c r="D8" s="658">
        <v>1573.7011422899911</v>
      </c>
    </row>
    <row r="9" spans="1:5" ht="30" customHeight="1" thickTop="1" thickBot="1">
      <c r="A9" s="207" t="s">
        <v>1225</v>
      </c>
      <c r="B9" s="106" t="s">
        <v>1223</v>
      </c>
      <c r="C9" s="108" t="s">
        <v>1226</v>
      </c>
      <c r="D9" s="658">
        <v>2982.8322304842968</v>
      </c>
    </row>
    <row r="10" spans="1:5" ht="30" customHeight="1" thickTop="1" thickBot="1">
      <c r="A10" s="207" t="s">
        <v>1388</v>
      </c>
      <c r="B10" s="106" t="s">
        <v>339</v>
      </c>
      <c r="C10" s="108" t="s">
        <v>1389</v>
      </c>
      <c r="D10" s="658">
        <v>1131.4191219078368</v>
      </c>
    </row>
    <row r="11" spans="1:5" ht="30" customHeight="1" thickTop="1" thickBot="1">
      <c r="A11" s="207" t="s">
        <v>1329</v>
      </c>
      <c r="B11" s="106" t="s">
        <v>339</v>
      </c>
      <c r="C11" s="108" t="s">
        <v>1330</v>
      </c>
      <c r="D11" s="658">
        <v>1131.4191219078368</v>
      </c>
    </row>
    <row r="12" spans="1:5" ht="30" customHeight="1" thickTop="1" thickBot="1">
      <c r="A12" s="207" t="s">
        <v>1331</v>
      </c>
      <c r="B12" s="106" t="s">
        <v>339</v>
      </c>
      <c r="C12" s="108" t="s">
        <v>1332</v>
      </c>
      <c r="D12" s="658">
        <v>1131.4191219078368</v>
      </c>
    </row>
    <row r="13" spans="1:5" ht="30" customHeight="1" thickTop="1" thickBot="1">
      <c r="A13" s="207" t="s">
        <v>1333</v>
      </c>
      <c r="B13" s="106" t="s">
        <v>339</v>
      </c>
      <c r="C13" s="108" t="s">
        <v>1334</v>
      </c>
      <c r="D13" s="658">
        <v>1131.4191219078368</v>
      </c>
    </row>
    <row r="14" spans="1:5" ht="30" customHeight="1" thickTop="1" thickBot="1">
      <c r="A14" s="207" t="s">
        <v>1335</v>
      </c>
      <c r="B14" s="106" t="s">
        <v>339</v>
      </c>
      <c r="C14" s="108" t="s">
        <v>1336</v>
      </c>
      <c r="D14" s="658">
        <v>1131.4191219078368</v>
      </c>
    </row>
    <row r="15" spans="1:5" ht="30" customHeight="1" thickTop="1" thickBot="1">
      <c r="A15" s="207" t="s">
        <v>1317</v>
      </c>
      <c r="B15" s="106" t="s">
        <v>339</v>
      </c>
      <c r="C15" s="108" t="s">
        <v>1860</v>
      </c>
      <c r="D15" s="658">
        <v>1131.4191219078368</v>
      </c>
    </row>
    <row r="16" spans="1:5" ht="30" customHeight="1" thickTop="1" thickBot="1">
      <c r="A16" s="207" t="s">
        <v>1227</v>
      </c>
      <c r="B16" s="106" t="s">
        <v>339</v>
      </c>
      <c r="C16" s="108" t="s">
        <v>1228</v>
      </c>
      <c r="D16" s="658">
        <v>1131.4191219078368</v>
      </c>
    </row>
    <row r="17" spans="1:4" ht="30" customHeight="1" thickTop="1" thickBot="1">
      <c r="A17" s="207" t="s">
        <v>1229</v>
      </c>
      <c r="B17" s="106" t="s">
        <v>339</v>
      </c>
      <c r="C17" s="108" t="s">
        <v>1230</v>
      </c>
      <c r="D17" s="658">
        <v>1131.4191219078368</v>
      </c>
    </row>
    <row r="18" spans="1:4" ht="30" customHeight="1" thickTop="1" thickBot="1">
      <c r="A18" s="207" t="s">
        <v>1231</v>
      </c>
      <c r="B18" s="106" t="s">
        <v>339</v>
      </c>
      <c r="C18" s="108" t="s">
        <v>1232</v>
      </c>
      <c r="D18" s="658">
        <v>1131.4191219078368</v>
      </c>
    </row>
    <row r="19" spans="1:4" ht="30" customHeight="1" thickTop="1" thickBot="1">
      <c r="A19" s="207" t="s">
        <v>1235</v>
      </c>
      <c r="B19" s="106" t="s">
        <v>339</v>
      </c>
      <c r="C19" s="108" t="s">
        <v>1236</v>
      </c>
      <c r="D19" s="658">
        <v>1131.4191219078368</v>
      </c>
    </row>
    <row r="20" spans="1:4" ht="30" customHeight="1" thickTop="1" thickBot="1">
      <c r="A20" s="207" t="s">
        <v>1407</v>
      </c>
      <c r="B20" s="106" t="s">
        <v>339</v>
      </c>
      <c r="C20" s="108" t="s">
        <v>1869</v>
      </c>
      <c r="D20" s="658">
        <v>1573.7011422899911</v>
      </c>
    </row>
    <row r="21" spans="1:4" ht="30" customHeight="1" thickTop="1" thickBot="1">
      <c r="A21" s="207" t="s">
        <v>1239</v>
      </c>
      <c r="B21" s="106" t="s">
        <v>339</v>
      </c>
      <c r="C21" s="108" t="s">
        <v>1240</v>
      </c>
      <c r="D21" s="658">
        <v>1573.7011422899911</v>
      </c>
    </row>
    <row r="22" spans="1:4" ht="30" customHeight="1" thickTop="1" thickBot="1">
      <c r="A22" s="207" t="s">
        <v>1390</v>
      </c>
      <c r="B22" s="106" t="s">
        <v>339</v>
      </c>
      <c r="C22" s="108" t="s">
        <v>1391</v>
      </c>
      <c r="D22" s="658">
        <v>1573.7011422899911</v>
      </c>
    </row>
    <row r="23" spans="1:4" ht="30" customHeight="1" thickTop="1" thickBot="1">
      <c r="A23" s="207" t="s">
        <v>1247</v>
      </c>
      <c r="B23" s="106" t="s">
        <v>339</v>
      </c>
      <c r="C23" s="108" t="s">
        <v>1248</v>
      </c>
      <c r="D23" s="658">
        <v>1131.4191219078368</v>
      </c>
    </row>
    <row r="24" spans="1:4" ht="30" customHeight="1" thickTop="1" thickBot="1">
      <c r="A24" s="207" t="s">
        <v>1269</v>
      </c>
      <c r="B24" s="106" t="s">
        <v>339</v>
      </c>
      <c r="C24" s="108" t="s">
        <v>1270</v>
      </c>
      <c r="D24" s="658">
        <v>1131.4191219078368</v>
      </c>
    </row>
    <row r="25" spans="1:4" ht="30" customHeight="1" thickTop="1" thickBot="1">
      <c r="A25" s="207" t="s">
        <v>1241</v>
      </c>
      <c r="B25" s="106" t="s">
        <v>339</v>
      </c>
      <c r="C25" s="108" t="s">
        <v>1242</v>
      </c>
      <c r="D25" s="658">
        <v>1131.4191219078368</v>
      </c>
    </row>
    <row r="26" spans="1:4" ht="30" customHeight="1" thickTop="1" thickBot="1">
      <c r="A26" s="207" t="s">
        <v>1246</v>
      </c>
      <c r="B26" s="106" t="s">
        <v>339</v>
      </c>
      <c r="C26" s="108" t="s">
        <v>1242</v>
      </c>
      <c r="D26" s="658">
        <v>1131.4191219078368</v>
      </c>
    </row>
    <row r="27" spans="1:4" ht="30" customHeight="1" thickTop="1" thickBot="1">
      <c r="A27" s="207" t="s">
        <v>1303</v>
      </c>
      <c r="B27" s="106" t="s">
        <v>339</v>
      </c>
      <c r="C27" s="108" t="s">
        <v>1304</v>
      </c>
      <c r="D27" s="658">
        <v>1131.4191219078368</v>
      </c>
    </row>
    <row r="28" spans="1:4" ht="30" customHeight="1" thickTop="1" thickBot="1">
      <c r="A28" s="207" t="s">
        <v>1249</v>
      </c>
      <c r="B28" s="106" t="s">
        <v>339</v>
      </c>
      <c r="C28" s="108" t="s">
        <v>1250</v>
      </c>
      <c r="D28" s="658">
        <v>1131.4191219078368</v>
      </c>
    </row>
    <row r="29" spans="1:4" ht="30" customHeight="1" thickTop="1" thickBot="1">
      <c r="A29" s="207" t="s">
        <v>1254</v>
      </c>
      <c r="B29" s="106" t="s">
        <v>339</v>
      </c>
      <c r="C29" s="108" t="s">
        <v>1255</v>
      </c>
      <c r="D29" s="658">
        <v>1131.4191219078368</v>
      </c>
    </row>
    <row r="30" spans="1:4" ht="30" customHeight="1" thickTop="1" thickBot="1">
      <c r="A30" s="207" t="s">
        <v>1252</v>
      </c>
      <c r="B30" s="106" t="s">
        <v>339</v>
      </c>
      <c r="C30" s="108" t="s">
        <v>1253</v>
      </c>
      <c r="D30" s="658">
        <v>1131.4191219078368</v>
      </c>
    </row>
    <row r="31" spans="1:4" ht="30" customHeight="1" thickTop="1" thickBot="1">
      <c r="A31" s="207" t="s">
        <v>1267</v>
      </c>
      <c r="B31" s="106" t="s">
        <v>339</v>
      </c>
      <c r="C31" s="108" t="s">
        <v>1268</v>
      </c>
      <c r="D31" s="658">
        <v>1409.1310881943059</v>
      </c>
    </row>
    <row r="32" spans="1:4" ht="30" customHeight="1" thickTop="1" thickBot="1">
      <c r="A32" s="207" t="s">
        <v>1256</v>
      </c>
      <c r="B32" s="106" t="s">
        <v>339</v>
      </c>
      <c r="C32" s="108" t="s">
        <v>1257</v>
      </c>
      <c r="D32" s="658">
        <v>1131.4191219078368</v>
      </c>
    </row>
    <row r="33" spans="1:4" ht="30" customHeight="1" thickTop="1" thickBot="1">
      <c r="A33" s="207" t="s">
        <v>1272</v>
      </c>
      <c r="B33" s="106" t="s">
        <v>339</v>
      </c>
      <c r="C33" s="108" t="s">
        <v>1257</v>
      </c>
      <c r="D33" s="658">
        <v>1131.4191219078368</v>
      </c>
    </row>
    <row r="34" spans="1:4" ht="30" customHeight="1" thickTop="1" thickBot="1">
      <c r="A34" s="207" t="s">
        <v>1273</v>
      </c>
      <c r="B34" s="106" t="s">
        <v>339</v>
      </c>
      <c r="C34" s="108" t="s">
        <v>1274</v>
      </c>
      <c r="D34" s="658">
        <v>1131.4191219078368</v>
      </c>
    </row>
    <row r="35" spans="1:4" ht="30" customHeight="1" thickTop="1" thickBot="1">
      <c r="A35" s="207" t="s">
        <v>1323</v>
      </c>
      <c r="B35" s="106" t="s">
        <v>339</v>
      </c>
      <c r="C35" s="108" t="s">
        <v>1864</v>
      </c>
      <c r="D35" s="658">
        <v>1409.1310881943059</v>
      </c>
    </row>
    <row r="36" spans="1:4" ht="30" customHeight="1" thickTop="1" thickBot="1">
      <c r="A36" s="207" t="s">
        <v>1404</v>
      </c>
      <c r="B36" s="106" t="s">
        <v>339</v>
      </c>
      <c r="C36" s="108" t="s">
        <v>1405</v>
      </c>
      <c r="D36" s="658">
        <v>1131.4191219078368</v>
      </c>
    </row>
    <row r="37" spans="1:4" ht="30" customHeight="1" thickTop="1" thickBot="1">
      <c r="A37" s="207" t="s">
        <v>1385</v>
      </c>
      <c r="B37" s="106" t="s">
        <v>339</v>
      </c>
      <c r="C37" s="108" t="s">
        <v>1386</v>
      </c>
      <c r="D37" s="658">
        <v>1131.4191219078368</v>
      </c>
    </row>
    <row r="38" spans="1:4" ht="30" customHeight="1" thickTop="1" thickBot="1">
      <c r="A38" s="207" t="s">
        <v>1264</v>
      </c>
      <c r="B38" s="106" t="s">
        <v>339</v>
      </c>
      <c r="C38" s="108" t="s">
        <v>1265</v>
      </c>
      <c r="D38" s="658">
        <v>1131.4191219078368</v>
      </c>
    </row>
    <row r="39" spans="1:4" ht="30" customHeight="1" thickTop="1" thickBot="1">
      <c r="A39" s="207" t="s">
        <v>1221</v>
      </c>
      <c r="B39" s="106" t="s">
        <v>1223</v>
      </c>
      <c r="C39" s="108" t="s">
        <v>1280</v>
      </c>
      <c r="D39" s="658">
        <v>1131.4191219078368</v>
      </c>
    </row>
    <row r="40" spans="1:4" ht="30" customHeight="1" thickTop="1" thickBot="1">
      <c r="A40" s="207" t="s">
        <v>1261</v>
      </c>
      <c r="B40" s="106" t="s">
        <v>339</v>
      </c>
      <c r="C40" s="108" t="s">
        <v>1262</v>
      </c>
      <c r="D40" s="658">
        <v>1409.1310881943059</v>
      </c>
    </row>
    <row r="41" spans="1:4" ht="30" customHeight="1" thickTop="1" thickBot="1">
      <c r="A41" s="207" t="s">
        <v>1259</v>
      </c>
      <c r="B41" s="106" t="s">
        <v>339</v>
      </c>
      <c r="C41" s="108" t="s">
        <v>1260</v>
      </c>
      <c r="D41" s="658">
        <v>1409.1310881943059</v>
      </c>
    </row>
    <row r="42" spans="1:4" ht="30" customHeight="1" thickTop="1" thickBot="1">
      <c r="A42" s="207" t="s">
        <v>1392</v>
      </c>
      <c r="B42" s="106" t="s">
        <v>339</v>
      </c>
      <c r="C42" s="108" t="s">
        <v>1260</v>
      </c>
      <c r="D42" s="658">
        <v>1409.1310881943059</v>
      </c>
    </row>
    <row r="43" spans="1:4" ht="30" customHeight="1" thickTop="1" thickBot="1">
      <c r="A43" s="207" t="s">
        <v>1233</v>
      </c>
      <c r="B43" s="106" t="s">
        <v>339</v>
      </c>
      <c r="C43" s="108" t="s">
        <v>1234</v>
      </c>
      <c r="D43" s="658">
        <v>1131.4191219078368</v>
      </c>
    </row>
    <row r="44" spans="1:4" ht="30" customHeight="1" thickTop="1" thickBot="1">
      <c r="A44" s="207" t="s">
        <v>1387</v>
      </c>
      <c r="B44" s="106" t="s">
        <v>339</v>
      </c>
      <c r="C44" s="108" t="s">
        <v>1234</v>
      </c>
      <c r="D44" s="658">
        <v>1131.4191219078368</v>
      </c>
    </row>
    <row r="45" spans="1:4" ht="30" customHeight="1" thickTop="1" thickBot="1">
      <c r="A45" s="207" t="s">
        <v>1278</v>
      </c>
      <c r="B45" s="106" t="s">
        <v>339</v>
      </c>
      <c r="C45" s="108" t="s">
        <v>1279</v>
      </c>
      <c r="D45" s="658">
        <v>1131.4191219078368</v>
      </c>
    </row>
    <row r="46" spans="1:4" ht="30" customHeight="1" thickTop="1" thickBot="1">
      <c r="A46" s="207" t="s">
        <v>1287</v>
      </c>
      <c r="B46" s="106" t="s">
        <v>339</v>
      </c>
      <c r="C46" s="108" t="s">
        <v>1288</v>
      </c>
      <c r="D46" s="658">
        <v>1131.4191219078368</v>
      </c>
    </row>
    <row r="47" spans="1:4" ht="30" customHeight="1" thickTop="1" thickBot="1">
      <c r="A47" s="207" t="s">
        <v>1291</v>
      </c>
      <c r="B47" s="106" t="s">
        <v>339</v>
      </c>
      <c r="C47" s="108" t="s">
        <v>1292</v>
      </c>
      <c r="D47" s="658">
        <v>1131.4191219078368</v>
      </c>
    </row>
    <row r="48" spans="1:4" ht="30" customHeight="1" thickTop="1" thickBot="1">
      <c r="A48" s="207" t="s">
        <v>1283</v>
      </c>
      <c r="B48" s="106" t="s">
        <v>1223</v>
      </c>
      <c r="C48" s="108" t="s">
        <v>1284</v>
      </c>
      <c r="D48" s="658">
        <v>1131.4191219078368</v>
      </c>
    </row>
    <row r="49" spans="1:4" ht="30" customHeight="1" thickTop="1" thickBot="1">
      <c r="A49" s="207" t="s">
        <v>1281</v>
      </c>
      <c r="B49" s="106" t="s">
        <v>339</v>
      </c>
      <c r="C49" s="108" t="s">
        <v>1282</v>
      </c>
      <c r="D49" s="658">
        <v>1131.4191219078368</v>
      </c>
    </row>
    <row r="50" spans="1:4" ht="30" customHeight="1" thickTop="1" thickBot="1">
      <c r="A50" s="207" t="s">
        <v>1285</v>
      </c>
      <c r="B50" s="106" t="s">
        <v>339</v>
      </c>
      <c r="C50" s="108" t="s">
        <v>1286</v>
      </c>
      <c r="D50" s="658">
        <v>1131.4191219078368</v>
      </c>
    </row>
    <row r="51" spans="1:4" ht="30" customHeight="1" thickTop="1" thickBot="1">
      <c r="A51" s="207" t="s">
        <v>1314</v>
      </c>
      <c r="B51" s="106" t="s">
        <v>1306</v>
      </c>
      <c r="C51" s="108" t="s">
        <v>1315</v>
      </c>
      <c r="D51" s="658">
        <v>1131.4191219078368</v>
      </c>
    </row>
    <row r="52" spans="1:4" ht="30" customHeight="1" thickTop="1" thickBot="1">
      <c r="A52" s="207" t="s">
        <v>1316</v>
      </c>
      <c r="B52" s="106" t="s">
        <v>1306</v>
      </c>
      <c r="C52" s="108" t="s">
        <v>1315</v>
      </c>
      <c r="D52" s="658">
        <v>1131.4191219078368</v>
      </c>
    </row>
    <row r="53" spans="1:4" ht="30" customHeight="1" thickTop="1" thickBot="1">
      <c r="A53" s="207" t="s">
        <v>1289</v>
      </c>
      <c r="B53" s="106" t="s">
        <v>339</v>
      </c>
      <c r="C53" s="108" t="s">
        <v>1290</v>
      </c>
      <c r="D53" s="658">
        <v>1131.4191219078368</v>
      </c>
    </row>
    <row r="54" spans="1:4" ht="30" customHeight="1" thickTop="1" thickBot="1">
      <c r="A54" s="207" t="s">
        <v>1293</v>
      </c>
      <c r="B54" s="106" t="s">
        <v>339</v>
      </c>
      <c r="C54" s="108" t="s">
        <v>1294</v>
      </c>
      <c r="D54" s="658">
        <v>1573.7011422899911</v>
      </c>
    </row>
    <row r="55" spans="1:4" ht="30" customHeight="1" thickTop="1" thickBot="1">
      <c r="A55" s="207" t="s">
        <v>1378</v>
      </c>
      <c r="B55" s="106" t="s">
        <v>339</v>
      </c>
      <c r="C55" s="108" t="s">
        <v>2029</v>
      </c>
      <c r="D55" s="658">
        <v>1573.7011422899911</v>
      </c>
    </row>
    <row r="56" spans="1:4" ht="30" customHeight="1" thickTop="1" thickBot="1">
      <c r="A56" s="207" t="s">
        <v>1379</v>
      </c>
      <c r="B56" s="106" t="s">
        <v>339</v>
      </c>
      <c r="C56" s="108" t="s">
        <v>2030</v>
      </c>
      <c r="D56" s="658">
        <v>1573.7011422899911</v>
      </c>
    </row>
    <row r="57" spans="1:4" ht="30" customHeight="1" thickTop="1" thickBot="1">
      <c r="A57" s="207" t="s">
        <v>1380</v>
      </c>
      <c r="B57" s="106" t="s">
        <v>339</v>
      </c>
      <c r="C57" s="108" t="s">
        <v>2031</v>
      </c>
      <c r="D57" s="658">
        <v>1573.7011422899911</v>
      </c>
    </row>
    <row r="58" spans="1:4" ht="30" customHeight="1" thickTop="1" thickBot="1">
      <c r="A58" s="207" t="s">
        <v>1357</v>
      </c>
      <c r="B58" s="106" t="s">
        <v>339</v>
      </c>
      <c r="C58" s="108" t="s">
        <v>1867</v>
      </c>
      <c r="D58" s="658">
        <v>1573.7011422899911</v>
      </c>
    </row>
    <row r="59" spans="1:4" ht="30" customHeight="1" thickTop="1" thickBot="1">
      <c r="A59" s="207" t="s">
        <v>1295</v>
      </c>
      <c r="B59" s="106" t="s">
        <v>339</v>
      </c>
      <c r="C59" s="108" t="s">
        <v>1296</v>
      </c>
      <c r="D59" s="658">
        <v>1573.7011422899911</v>
      </c>
    </row>
    <row r="60" spans="1:4" ht="30" customHeight="1" thickTop="1" thickBot="1">
      <c r="A60" s="207" t="s">
        <v>1376</v>
      </c>
      <c r="B60" s="106" t="s">
        <v>339</v>
      </c>
      <c r="C60" s="108" t="s">
        <v>1377</v>
      </c>
      <c r="D60" s="658">
        <v>1573.7011422899911</v>
      </c>
    </row>
    <row r="61" spans="1:4" ht="30" customHeight="1" thickTop="1" thickBot="1">
      <c r="A61" s="207" t="s">
        <v>1362</v>
      </c>
      <c r="B61" s="106" t="s">
        <v>339</v>
      </c>
      <c r="C61" s="108" t="s">
        <v>1363</v>
      </c>
      <c r="D61" s="658">
        <v>1573.7011422899911</v>
      </c>
    </row>
    <row r="62" spans="1:4" ht="30" customHeight="1" thickTop="1" thickBot="1">
      <c r="A62" s="207" t="s">
        <v>1369</v>
      </c>
      <c r="B62" s="106" t="s">
        <v>339</v>
      </c>
      <c r="C62" s="108" t="s">
        <v>1370</v>
      </c>
      <c r="D62" s="658">
        <v>1573.7011422899911</v>
      </c>
    </row>
    <row r="63" spans="1:4" ht="30" customHeight="1" thickTop="1" thickBot="1">
      <c r="A63" s="207" t="s">
        <v>1373</v>
      </c>
      <c r="B63" s="106" t="s">
        <v>339</v>
      </c>
      <c r="C63" s="108" t="s">
        <v>1374</v>
      </c>
      <c r="D63" s="658">
        <v>1573.7011422899911</v>
      </c>
    </row>
    <row r="64" spans="1:4" ht="30" customHeight="1" thickTop="1" thickBot="1">
      <c r="A64" s="207" t="s">
        <v>1360</v>
      </c>
      <c r="B64" s="106" t="s">
        <v>339</v>
      </c>
      <c r="C64" s="108" t="s">
        <v>1361</v>
      </c>
      <c r="D64" s="658">
        <v>1573.7011422899911</v>
      </c>
    </row>
    <row r="65" spans="1:4" ht="30" customHeight="1" thickTop="1" thickBot="1">
      <c r="A65" s="207" t="s">
        <v>1297</v>
      </c>
      <c r="B65" s="106" t="s">
        <v>339</v>
      </c>
      <c r="C65" s="108" t="s">
        <v>1298</v>
      </c>
      <c r="D65" s="658">
        <v>1573.7011422899911</v>
      </c>
    </row>
    <row r="66" spans="1:4" ht="30" customHeight="1" thickTop="1" thickBot="1">
      <c r="A66" s="207" t="s">
        <v>1367</v>
      </c>
      <c r="B66" s="106" t="s">
        <v>339</v>
      </c>
      <c r="C66" s="108" t="s">
        <v>1368</v>
      </c>
      <c r="D66" s="658">
        <v>1573.7011422899911</v>
      </c>
    </row>
    <row r="67" spans="1:4" ht="30" customHeight="1" thickTop="1" thickBot="1">
      <c r="A67" s="207" t="s">
        <v>1371</v>
      </c>
      <c r="B67" s="106" t="s">
        <v>339</v>
      </c>
      <c r="C67" s="108" t="s">
        <v>1372</v>
      </c>
      <c r="D67" s="658">
        <v>1573.7011422899911</v>
      </c>
    </row>
    <row r="68" spans="1:4" ht="30" customHeight="1" thickTop="1" thickBot="1">
      <c r="A68" s="207" t="s">
        <v>1343</v>
      </c>
      <c r="B68" s="106" t="s">
        <v>339</v>
      </c>
      <c r="C68" s="108" t="s">
        <v>1344</v>
      </c>
      <c r="D68" s="658">
        <v>1888.4413707479894</v>
      </c>
    </row>
    <row r="69" spans="1:4" ht="30" customHeight="1" thickTop="1" thickBot="1">
      <c r="A69" s="207" t="s">
        <v>1383</v>
      </c>
      <c r="B69" s="106" t="s">
        <v>339</v>
      </c>
      <c r="C69" s="108" t="s">
        <v>2033</v>
      </c>
      <c r="D69" s="658">
        <v>1573.7011422899911</v>
      </c>
    </row>
    <row r="70" spans="1:4" ht="30" customHeight="1" thickTop="1" thickBot="1">
      <c r="A70" s="207" t="s">
        <v>1384</v>
      </c>
      <c r="B70" s="106" t="s">
        <v>339</v>
      </c>
      <c r="C70" s="108" t="s">
        <v>2034</v>
      </c>
      <c r="D70" s="658">
        <v>1573.7011422899911</v>
      </c>
    </row>
    <row r="71" spans="1:4" ht="30" customHeight="1" thickTop="1" thickBot="1">
      <c r="A71" s="207" t="s">
        <v>1381</v>
      </c>
      <c r="B71" s="106" t="s">
        <v>339</v>
      </c>
      <c r="C71" s="108" t="s">
        <v>2035</v>
      </c>
      <c r="D71" s="658">
        <v>1573.7011422899911</v>
      </c>
    </row>
    <row r="72" spans="1:4" ht="30" customHeight="1" thickTop="1" thickBot="1">
      <c r="A72" s="207" t="s">
        <v>1382</v>
      </c>
      <c r="B72" s="106" t="s">
        <v>339</v>
      </c>
      <c r="C72" s="108" t="s">
        <v>2036</v>
      </c>
      <c r="D72" s="658">
        <v>1573.7011422899911</v>
      </c>
    </row>
    <row r="73" spans="1:4" ht="30" customHeight="1" thickTop="1" thickBot="1">
      <c r="A73" s="207" t="s">
        <v>1350</v>
      </c>
      <c r="B73" s="106" t="s">
        <v>339</v>
      </c>
      <c r="C73" s="108" t="s">
        <v>1351</v>
      </c>
      <c r="D73" s="658">
        <v>1573.7011422899911</v>
      </c>
    </row>
    <row r="74" spans="1:4" ht="30" customHeight="1" thickTop="1" thickBot="1">
      <c r="A74" s="207" t="s">
        <v>1349</v>
      </c>
      <c r="B74" s="106" t="s">
        <v>339</v>
      </c>
      <c r="C74" s="108" t="s">
        <v>1866</v>
      </c>
      <c r="D74" s="658">
        <v>1573.7011422899911</v>
      </c>
    </row>
    <row r="75" spans="1:4" ht="30" customHeight="1" thickTop="1" thickBot="1">
      <c r="A75" s="207" t="s">
        <v>1347</v>
      </c>
      <c r="B75" s="106" t="s">
        <v>339</v>
      </c>
      <c r="C75" s="108" t="s">
        <v>1348</v>
      </c>
      <c r="D75" s="658">
        <v>1573.7011422899911</v>
      </c>
    </row>
    <row r="76" spans="1:4" ht="30" customHeight="1" thickTop="1" thickBot="1">
      <c r="A76" s="207" t="s">
        <v>1375</v>
      </c>
      <c r="B76" s="106" t="s">
        <v>339</v>
      </c>
      <c r="C76" s="108" t="s">
        <v>2028</v>
      </c>
      <c r="D76" s="658">
        <v>1573.7011422899911</v>
      </c>
    </row>
    <row r="77" spans="1:4" ht="30" customHeight="1" thickTop="1" thickBot="1">
      <c r="A77" s="207" t="s">
        <v>1353</v>
      </c>
      <c r="B77" s="106" t="s">
        <v>339</v>
      </c>
      <c r="C77" s="108" t="s">
        <v>1354</v>
      </c>
      <c r="D77" s="658">
        <v>1573.7011422899911</v>
      </c>
    </row>
    <row r="78" spans="1:4" ht="30" customHeight="1" thickTop="1" thickBot="1">
      <c r="A78" s="207" t="s">
        <v>1355</v>
      </c>
      <c r="B78" s="106" t="s">
        <v>339</v>
      </c>
      <c r="C78" s="108" t="s">
        <v>1356</v>
      </c>
      <c r="D78" s="658">
        <v>1573.7011422899911</v>
      </c>
    </row>
    <row r="79" spans="1:4" ht="30" customHeight="1" thickTop="1" thickBot="1">
      <c r="A79" s="207" t="s">
        <v>1358</v>
      </c>
      <c r="B79" s="106" t="s">
        <v>339</v>
      </c>
      <c r="C79" s="108" t="s">
        <v>1359</v>
      </c>
      <c r="D79" s="658">
        <v>1573.7011422899911</v>
      </c>
    </row>
    <row r="80" spans="1:4" ht="30" customHeight="1" thickTop="1" thickBot="1">
      <c r="A80" s="207" t="s">
        <v>1337</v>
      </c>
      <c r="B80" s="106" t="s">
        <v>339</v>
      </c>
      <c r="C80" s="108" t="s">
        <v>1338</v>
      </c>
      <c r="D80" s="658">
        <v>1573.7011422899911</v>
      </c>
    </row>
    <row r="81" spans="1:4" ht="30" customHeight="1" thickTop="1" thickBot="1">
      <c r="A81" s="207" t="s">
        <v>1341</v>
      </c>
      <c r="B81" s="106" t="s">
        <v>339</v>
      </c>
      <c r="C81" s="108" t="s">
        <v>1342</v>
      </c>
      <c r="D81" s="658">
        <v>1573.7011422899911</v>
      </c>
    </row>
    <row r="82" spans="1:4" ht="30" customHeight="1" thickTop="1" thickBot="1">
      <c r="A82" s="207" t="s">
        <v>1345</v>
      </c>
      <c r="B82" s="106" t="s">
        <v>339</v>
      </c>
      <c r="C82" s="108" t="s">
        <v>1346</v>
      </c>
      <c r="D82" s="658">
        <v>1573.7011422899911</v>
      </c>
    </row>
    <row r="83" spans="1:4" ht="30" customHeight="1" thickTop="1" thickBot="1">
      <c r="A83" s="207" t="s">
        <v>1339</v>
      </c>
      <c r="B83" s="106" t="s">
        <v>339</v>
      </c>
      <c r="C83" s="108" t="s">
        <v>1340</v>
      </c>
      <c r="D83" s="658">
        <v>1573.7011422899911</v>
      </c>
    </row>
    <row r="84" spans="1:4" ht="30" customHeight="1" thickTop="1" thickBot="1">
      <c r="A84" s="207" t="s">
        <v>1305</v>
      </c>
      <c r="B84" s="106" t="s">
        <v>339</v>
      </c>
      <c r="C84" s="108" t="s">
        <v>1307</v>
      </c>
      <c r="D84" s="658">
        <v>1409.1310881943059</v>
      </c>
    </row>
    <row r="85" spans="1:4" ht="30" customHeight="1" thickTop="1" thickBot="1">
      <c r="A85" s="207" t="s">
        <v>1308</v>
      </c>
      <c r="B85" s="106" t="s">
        <v>339</v>
      </c>
      <c r="C85" s="108" t="s">
        <v>1859</v>
      </c>
      <c r="D85" s="658">
        <v>1409.1310881943059</v>
      </c>
    </row>
    <row r="86" spans="1:4" ht="30" customHeight="1" thickTop="1" thickBot="1">
      <c r="A86" s="207" t="s">
        <v>1309</v>
      </c>
      <c r="B86" s="106" t="s">
        <v>1306</v>
      </c>
      <c r="C86" s="108" t="s">
        <v>1310</v>
      </c>
      <c r="D86" s="658">
        <v>1409.1310881943059</v>
      </c>
    </row>
    <row r="87" spans="1:4" ht="30" customHeight="1" thickTop="1" thickBot="1">
      <c r="A87" s="207" t="s">
        <v>1311</v>
      </c>
      <c r="B87" s="106" t="s">
        <v>339</v>
      </c>
      <c r="C87" s="108" t="s">
        <v>1312</v>
      </c>
      <c r="D87" s="658">
        <v>1409.1310881943059</v>
      </c>
    </row>
    <row r="88" spans="1:4" ht="30" customHeight="1" thickTop="1" thickBot="1">
      <c r="A88" s="207" t="s">
        <v>1313</v>
      </c>
      <c r="B88" s="106" t="s">
        <v>339</v>
      </c>
      <c r="C88" s="108" t="s">
        <v>1312</v>
      </c>
      <c r="D88" s="658">
        <v>1409.1310881943059</v>
      </c>
    </row>
    <row r="89" spans="1:4" ht="30" customHeight="1" thickTop="1" thickBot="1">
      <c r="A89" s="207" t="s">
        <v>1243</v>
      </c>
      <c r="B89" s="106" t="s">
        <v>339</v>
      </c>
      <c r="C89" s="108" t="s">
        <v>1852</v>
      </c>
      <c r="D89" s="658">
        <v>1409.1310881943059</v>
      </c>
    </row>
    <row r="90" spans="1:4" ht="30" customHeight="1" thickTop="1" thickBot="1">
      <c r="A90" s="207" t="s">
        <v>1365</v>
      </c>
      <c r="B90" s="106" t="s">
        <v>339</v>
      </c>
      <c r="C90" s="108" t="s">
        <v>1366</v>
      </c>
      <c r="D90" s="658">
        <v>1409.1310881943059</v>
      </c>
    </row>
    <row r="91" spans="1:4" ht="30" customHeight="1" thickTop="1" thickBot="1">
      <c r="A91" s="207" t="s">
        <v>1244</v>
      </c>
      <c r="B91" s="106" t="s">
        <v>339</v>
      </c>
      <c r="C91" s="108" t="s">
        <v>1245</v>
      </c>
      <c r="D91" s="658">
        <v>1131.4191219078368</v>
      </c>
    </row>
    <row r="92" spans="1:4" ht="30" customHeight="1" thickTop="1" thickBot="1">
      <c r="A92" s="207" t="s">
        <v>1277</v>
      </c>
      <c r="B92" s="106" t="s">
        <v>339</v>
      </c>
      <c r="C92" s="108" t="s">
        <v>1858</v>
      </c>
      <c r="D92" s="658">
        <v>1131.4191219078368</v>
      </c>
    </row>
    <row r="93" spans="1:4" ht="30" customHeight="1" thickTop="1" thickBot="1">
      <c r="A93" s="207" t="s">
        <v>1408</v>
      </c>
      <c r="B93" s="106" t="s">
        <v>1406</v>
      </c>
      <c r="C93" s="108" t="s">
        <v>1870</v>
      </c>
      <c r="D93" s="658">
        <v>1131.4191219078368</v>
      </c>
    </row>
    <row r="94" spans="1:4" ht="30" customHeight="1" thickTop="1" thickBot="1">
      <c r="A94" s="207" t="s">
        <v>1399</v>
      </c>
      <c r="B94" s="106" t="s">
        <v>92</v>
      </c>
      <c r="C94" s="108" t="s">
        <v>1868</v>
      </c>
      <c r="D94" s="658">
        <v>104954.55199952333</v>
      </c>
    </row>
    <row r="95" spans="1:4" ht="30" customHeight="1" thickTop="1" thickBot="1">
      <c r="A95" s="207" t="s">
        <v>1222</v>
      </c>
      <c r="B95" s="106" t="s">
        <v>1223</v>
      </c>
      <c r="C95" s="108" t="s">
        <v>1224</v>
      </c>
      <c r="D95" s="658">
        <v>1131.4191219078368</v>
      </c>
    </row>
    <row r="96" spans="1:4" ht="30" customHeight="1" thickTop="1" thickBot="1">
      <c r="A96" s="207" t="s">
        <v>1631</v>
      </c>
      <c r="B96" s="106" t="s">
        <v>339</v>
      </c>
      <c r="C96" s="108" t="s">
        <v>1851</v>
      </c>
      <c r="D96" s="658">
        <v>1409.1310881943059</v>
      </c>
    </row>
    <row r="97" spans="1:4" ht="30" customHeight="1" thickTop="1" thickBot="1">
      <c r="A97" s="207" t="s">
        <v>1412</v>
      </c>
      <c r="B97" s="106" t="s">
        <v>339</v>
      </c>
      <c r="C97" s="108" t="s">
        <v>1411</v>
      </c>
      <c r="D97" s="658">
        <v>1409.1310881943059</v>
      </c>
    </row>
    <row r="98" spans="1:4" ht="30" customHeight="1" thickTop="1" thickBot="1">
      <c r="A98" s="207" t="s">
        <v>1237</v>
      </c>
      <c r="B98" s="106" t="s">
        <v>92</v>
      </c>
      <c r="C98" s="108" t="s">
        <v>1238</v>
      </c>
      <c r="D98" s="658">
        <v>7950.7907384977989</v>
      </c>
    </row>
    <row r="99" spans="1:4" ht="30" customHeight="1" thickTop="1" thickBot="1">
      <c r="A99" s="207" t="s">
        <v>1251</v>
      </c>
      <c r="B99" s="106" t="s">
        <v>339</v>
      </c>
      <c r="C99" s="108" t="s">
        <v>1853</v>
      </c>
      <c r="D99" s="658">
        <v>1357.7029462894043</v>
      </c>
    </row>
    <row r="100" spans="1:4" ht="30" customHeight="1" thickTop="1" thickBot="1">
      <c r="A100" s="207" t="s">
        <v>1320</v>
      </c>
      <c r="B100" s="106" t="s">
        <v>1306</v>
      </c>
      <c r="C100" s="108" t="s">
        <v>1863</v>
      </c>
      <c r="D100" s="658">
        <v>1357.7029462894043</v>
      </c>
    </row>
    <row r="101" spans="1:4" ht="30" customHeight="1" thickTop="1" thickBot="1">
      <c r="A101" s="207" t="s">
        <v>1393</v>
      </c>
      <c r="B101" s="106" t="s">
        <v>339</v>
      </c>
      <c r="C101" s="108" t="s">
        <v>1394</v>
      </c>
      <c r="D101" s="658">
        <v>1357.7029462894043</v>
      </c>
    </row>
    <row r="102" spans="1:4" ht="30" customHeight="1" thickTop="1" thickBot="1">
      <c r="A102" s="207" t="s">
        <v>1395</v>
      </c>
      <c r="B102" s="106" t="s">
        <v>141</v>
      </c>
      <c r="C102" s="108" t="s">
        <v>1396</v>
      </c>
      <c r="D102" s="658">
        <v>43203.064314368283</v>
      </c>
    </row>
    <row r="103" spans="1:4" ht="30" customHeight="1" thickTop="1" thickBot="1">
      <c r="A103" s="207" t="s">
        <v>1327</v>
      </c>
      <c r="B103" s="106" t="s">
        <v>344</v>
      </c>
      <c r="C103" s="108" t="s">
        <v>1328</v>
      </c>
      <c r="D103" s="658">
        <v>689.36338535006394</v>
      </c>
    </row>
    <row r="104" spans="1:4" ht="30" customHeight="1" thickTop="1" thickBot="1">
      <c r="A104" s="207" t="s">
        <v>1325</v>
      </c>
      <c r="B104" s="106" t="s">
        <v>344</v>
      </c>
      <c r="C104" s="108" t="s">
        <v>1326</v>
      </c>
      <c r="D104" s="658">
        <v>689.23995780949224</v>
      </c>
    </row>
    <row r="105" spans="1:4" ht="30" customHeight="1" thickTop="1" thickBot="1">
      <c r="A105" s="207" t="s">
        <v>1275</v>
      </c>
      <c r="B105" s="106" t="s">
        <v>339</v>
      </c>
      <c r="C105" s="108" t="s">
        <v>1276</v>
      </c>
      <c r="D105" s="658">
        <v>2427.4082979113587</v>
      </c>
    </row>
    <row r="106" spans="1:4" ht="30" customHeight="1" thickTop="1" thickBot="1">
      <c r="A106" s="207" t="s">
        <v>1402</v>
      </c>
      <c r="B106" s="106" t="s">
        <v>92</v>
      </c>
      <c r="C106" s="108" t="s">
        <v>1403</v>
      </c>
      <c r="D106" s="658">
        <v>189104.70289857432</v>
      </c>
    </row>
    <row r="107" spans="1:4" ht="30" customHeight="1" thickTop="1" thickBot="1">
      <c r="A107" s="207" t="s">
        <v>1301</v>
      </c>
      <c r="B107" s="106" t="s">
        <v>339</v>
      </c>
      <c r="C107" s="108" t="s">
        <v>1302</v>
      </c>
      <c r="D107" s="658">
        <v>1038.8484664790137</v>
      </c>
    </row>
    <row r="108" spans="1:4" ht="30" customHeight="1" thickTop="1" thickBot="1">
      <c r="A108" s="207" t="s">
        <v>1263</v>
      </c>
      <c r="B108" s="106" t="s">
        <v>339</v>
      </c>
      <c r="C108" s="108" t="s">
        <v>1855</v>
      </c>
      <c r="D108" s="658">
        <v>1038.8484664790137</v>
      </c>
    </row>
    <row r="109" spans="1:4" ht="30" customHeight="1" thickTop="1" thickBot="1">
      <c r="A109" s="207" t="s">
        <v>1258</v>
      </c>
      <c r="B109" s="106" t="s">
        <v>339</v>
      </c>
      <c r="C109" s="108" t="s">
        <v>1854</v>
      </c>
      <c r="D109" s="658">
        <v>1038.8484664790137</v>
      </c>
    </row>
    <row r="110" spans="1:4" ht="30" customHeight="1" thickTop="1" thickBot="1">
      <c r="A110" s="207" t="s">
        <v>1397</v>
      </c>
      <c r="B110" s="106" t="s">
        <v>339</v>
      </c>
      <c r="C110" s="108" t="s">
        <v>1398</v>
      </c>
      <c r="D110" s="658">
        <v>1038.8484664790137</v>
      </c>
    </row>
    <row r="111" spans="1:4" ht="30" customHeight="1" thickTop="1" thickBot="1">
      <c r="A111" s="207" t="s">
        <v>1318</v>
      </c>
      <c r="B111" s="106" t="s">
        <v>1306</v>
      </c>
      <c r="C111" s="108" t="s">
        <v>1861</v>
      </c>
      <c r="D111" s="658">
        <v>1038.8484664790137</v>
      </c>
    </row>
    <row r="112" spans="1:4" ht="30" customHeight="1" thickTop="1" thickBot="1">
      <c r="A112" s="207" t="s">
        <v>1319</v>
      </c>
      <c r="B112" s="106" t="s">
        <v>344</v>
      </c>
      <c r="C112" s="108" t="s">
        <v>1862</v>
      </c>
      <c r="D112" s="658">
        <v>3.0856885142941004</v>
      </c>
    </row>
    <row r="113" spans="1:5" ht="30" customHeight="1" thickTop="1" thickBot="1">
      <c r="A113" s="207" t="s">
        <v>1324</v>
      </c>
      <c r="B113" s="106" t="s">
        <v>1306</v>
      </c>
      <c r="C113" s="108" t="s">
        <v>1865</v>
      </c>
      <c r="D113" s="658">
        <v>651.41970225262753</v>
      </c>
    </row>
    <row r="114" spans="1:5" ht="30" customHeight="1" thickTop="1" thickBot="1">
      <c r="A114" s="207" t="s">
        <v>1400</v>
      </c>
      <c r="B114" s="106" t="s">
        <v>92</v>
      </c>
      <c r="C114" s="108" t="s">
        <v>1401</v>
      </c>
      <c r="D114" s="658">
        <v>1085600.0725848204</v>
      </c>
    </row>
    <row r="115" spans="1:5" ht="30" customHeight="1" thickTop="1" thickBot="1">
      <c r="A115" s="207" t="s">
        <v>1321</v>
      </c>
      <c r="B115" s="106" t="s">
        <v>92</v>
      </c>
      <c r="C115" s="108" t="s">
        <v>1322</v>
      </c>
      <c r="D115" s="658">
        <v>1961.1299065163776</v>
      </c>
    </row>
    <row r="116" spans="1:5" ht="30" customHeight="1" thickTop="1" thickBot="1">
      <c r="A116" s="207" t="s">
        <v>1271</v>
      </c>
      <c r="B116" s="106" t="s">
        <v>339</v>
      </c>
      <c r="C116" s="108" t="s">
        <v>1857</v>
      </c>
      <c r="D116" s="658">
        <v>20.571256761960669</v>
      </c>
      <c r="E116" s="654"/>
    </row>
    <row r="117" spans="1:5" ht="30" customHeight="1" thickTop="1" thickBot="1">
      <c r="A117" s="207" t="s">
        <v>1299</v>
      </c>
      <c r="B117" s="106" t="s">
        <v>92</v>
      </c>
      <c r="C117" s="108" t="s">
        <v>1300</v>
      </c>
      <c r="D117" s="658">
        <v>491834.75280746678</v>
      </c>
    </row>
    <row r="118" spans="1:5" ht="15.75" thickTop="1">
      <c r="D118" s="653"/>
    </row>
    <row r="119" spans="1:5">
      <c r="D119" s="653"/>
    </row>
    <row r="120" spans="1:5">
      <c r="D120" s="653"/>
    </row>
    <row r="121" spans="1:5">
      <c r="D121" s="653"/>
    </row>
    <row r="122" spans="1:5">
      <c r="D122" s="653"/>
    </row>
    <row r="123" spans="1:5">
      <c r="D123" s="653"/>
    </row>
    <row r="124" spans="1:5">
      <c r="D124" s="653"/>
    </row>
    <row r="125" spans="1:5">
      <c r="D125" s="653"/>
    </row>
    <row r="126" spans="1:5">
      <c r="D126" s="653"/>
    </row>
    <row r="127" spans="1:5">
      <c r="D127" s="653"/>
    </row>
    <row r="128" spans="1:5">
      <c r="D128" s="653"/>
    </row>
    <row r="129" spans="4:4">
      <c r="D129" s="653"/>
    </row>
    <row r="130" spans="4:4">
      <c r="D130" s="653"/>
    </row>
    <row r="131" spans="4:4">
      <c r="D131" s="653"/>
    </row>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9" customWidth="1"/>
    <col min="2" max="2" width="15.42578125" style="539" customWidth="1"/>
    <col min="3" max="3" width="7.28515625" style="539" customWidth="1"/>
    <col min="4" max="4" width="11.42578125" style="539"/>
    <col min="5" max="5" width="5.7109375" style="539" customWidth="1"/>
    <col min="6" max="6" width="5.7109375" style="539" hidden="1" customWidth="1"/>
    <col min="7" max="7" width="9.5703125" style="539" customWidth="1"/>
    <col min="8" max="8" width="14" style="539" customWidth="1"/>
    <col min="9" max="9" width="16.28515625" style="539" customWidth="1"/>
    <col min="10" max="10" width="15.85546875" style="539" customWidth="1"/>
    <col min="11" max="11" width="11.7109375" style="539" customWidth="1"/>
    <col min="12" max="12" width="8.28515625" style="539" customWidth="1"/>
    <col min="13" max="13" width="16.5703125" style="539" customWidth="1"/>
    <col min="14" max="256" width="11.42578125" style="539"/>
    <col min="257" max="257" width="22.7109375" style="539" customWidth="1"/>
    <col min="258" max="258" width="15.42578125" style="539" customWidth="1"/>
    <col min="259" max="259" width="7.28515625" style="539" customWidth="1"/>
    <col min="260" max="260" width="11.42578125" style="539"/>
    <col min="261" max="261" width="5.7109375" style="539" customWidth="1"/>
    <col min="262" max="262" width="0" style="539" hidden="1" customWidth="1"/>
    <col min="263" max="263" width="9.5703125" style="539" customWidth="1"/>
    <col min="264" max="264" width="14" style="539" customWidth="1"/>
    <col min="265" max="265" width="16.28515625" style="539" customWidth="1"/>
    <col min="266" max="266" width="15.85546875" style="539" customWidth="1"/>
    <col min="267" max="267" width="11.7109375" style="539" customWidth="1"/>
    <col min="268" max="268" width="8.28515625" style="539" customWidth="1"/>
    <col min="269" max="269" width="16.5703125" style="539" customWidth="1"/>
    <col min="270" max="512" width="11.42578125" style="539"/>
    <col min="513" max="513" width="22.7109375" style="539" customWidth="1"/>
    <col min="514" max="514" width="15.42578125" style="539" customWidth="1"/>
    <col min="515" max="515" width="7.28515625" style="539" customWidth="1"/>
    <col min="516" max="516" width="11.42578125" style="539"/>
    <col min="517" max="517" width="5.7109375" style="539" customWidth="1"/>
    <col min="518" max="518" width="0" style="539" hidden="1" customWidth="1"/>
    <col min="519" max="519" width="9.5703125" style="539" customWidth="1"/>
    <col min="520" max="520" width="14" style="539" customWidth="1"/>
    <col min="521" max="521" width="16.28515625" style="539" customWidth="1"/>
    <col min="522" max="522" width="15.85546875" style="539" customWidth="1"/>
    <col min="523" max="523" width="11.7109375" style="539" customWidth="1"/>
    <col min="524" max="524" width="8.28515625" style="539" customWidth="1"/>
    <col min="525" max="525" width="16.5703125" style="539" customWidth="1"/>
    <col min="526" max="768" width="11.42578125" style="539"/>
    <col min="769" max="769" width="22.7109375" style="539" customWidth="1"/>
    <col min="770" max="770" width="15.42578125" style="539" customWidth="1"/>
    <col min="771" max="771" width="7.28515625" style="539" customWidth="1"/>
    <col min="772" max="772" width="11.42578125" style="539"/>
    <col min="773" max="773" width="5.7109375" style="539" customWidth="1"/>
    <col min="774" max="774" width="0" style="539" hidden="1" customWidth="1"/>
    <col min="775" max="775" width="9.5703125" style="539" customWidth="1"/>
    <col min="776" max="776" width="14" style="539" customWidth="1"/>
    <col min="777" max="777" width="16.28515625" style="539" customWidth="1"/>
    <col min="778" max="778" width="15.85546875" style="539" customWidth="1"/>
    <col min="779" max="779" width="11.7109375" style="539" customWidth="1"/>
    <col min="780" max="780" width="8.28515625" style="539" customWidth="1"/>
    <col min="781" max="781" width="16.5703125" style="539" customWidth="1"/>
    <col min="782" max="1024" width="11.42578125" style="539"/>
    <col min="1025" max="1025" width="22.7109375" style="539" customWidth="1"/>
    <col min="1026" max="1026" width="15.42578125" style="539" customWidth="1"/>
    <col min="1027" max="1027" width="7.28515625" style="539" customWidth="1"/>
    <col min="1028" max="1028" width="11.42578125" style="539"/>
    <col min="1029" max="1029" width="5.7109375" style="539" customWidth="1"/>
    <col min="1030" max="1030" width="0" style="539" hidden="1" customWidth="1"/>
    <col min="1031" max="1031" width="9.5703125" style="539" customWidth="1"/>
    <col min="1032" max="1032" width="14" style="539" customWidth="1"/>
    <col min="1033" max="1033" width="16.28515625" style="539" customWidth="1"/>
    <col min="1034" max="1034" width="15.85546875" style="539" customWidth="1"/>
    <col min="1035" max="1035" width="11.7109375" style="539" customWidth="1"/>
    <col min="1036" max="1036" width="8.28515625" style="539" customWidth="1"/>
    <col min="1037" max="1037" width="16.5703125" style="539" customWidth="1"/>
    <col min="1038" max="1280" width="11.42578125" style="539"/>
    <col min="1281" max="1281" width="22.7109375" style="539" customWidth="1"/>
    <col min="1282" max="1282" width="15.42578125" style="539" customWidth="1"/>
    <col min="1283" max="1283" width="7.28515625" style="539" customWidth="1"/>
    <col min="1284" max="1284" width="11.42578125" style="539"/>
    <col min="1285" max="1285" width="5.7109375" style="539" customWidth="1"/>
    <col min="1286" max="1286" width="0" style="539" hidden="1" customWidth="1"/>
    <col min="1287" max="1287" width="9.5703125" style="539" customWidth="1"/>
    <col min="1288" max="1288" width="14" style="539" customWidth="1"/>
    <col min="1289" max="1289" width="16.28515625" style="539" customWidth="1"/>
    <col min="1290" max="1290" width="15.85546875" style="539" customWidth="1"/>
    <col min="1291" max="1291" width="11.7109375" style="539" customWidth="1"/>
    <col min="1292" max="1292" width="8.28515625" style="539" customWidth="1"/>
    <col min="1293" max="1293" width="16.5703125" style="539" customWidth="1"/>
    <col min="1294" max="1536" width="11.42578125" style="539"/>
    <col min="1537" max="1537" width="22.7109375" style="539" customWidth="1"/>
    <col min="1538" max="1538" width="15.42578125" style="539" customWidth="1"/>
    <col min="1539" max="1539" width="7.28515625" style="539" customWidth="1"/>
    <col min="1540" max="1540" width="11.42578125" style="539"/>
    <col min="1541" max="1541" width="5.7109375" style="539" customWidth="1"/>
    <col min="1542" max="1542" width="0" style="539" hidden="1" customWidth="1"/>
    <col min="1543" max="1543" width="9.5703125" style="539" customWidth="1"/>
    <col min="1544" max="1544" width="14" style="539" customWidth="1"/>
    <col min="1545" max="1545" width="16.28515625" style="539" customWidth="1"/>
    <col min="1546" max="1546" width="15.85546875" style="539" customWidth="1"/>
    <col min="1547" max="1547" width="11.7109375" style="539" customWidth="1"/>
    <col min="1548" max="1548" width="8.28515625" style="539" customWidth="1"/>
    <col min="1549" max="1549" width="16.5703125" style="539" customWidth="1"/>
    <col min="1550" max="1792" width="11.42578125" style="539"/>
    <col min="1793" max="1793" width="22.7109375" style="539" customWidth="1"/>
    <col min="1794" max="1794" width="15.42578125" style="539" customWidth="1"/>
    <col min="1795" max="1795" width="7.28515625" style="539" customWidth="1"/>
    <col min="1796" max="1796" width="11.42578125" style="539"/>
    <col min="1797" max="1797" width="5.7109375" style="539" customWidth="1"/>
    <col min="1798" max="1798" width="0" style="539" hidden="1" customWidth="1"/>
    <col min="1799" max="1799" width="9.5703125" style="539" customWidth="1"/>
    <col min="1800" max="1800" width="14" style="539" customWidth="1"/>
    <col min="1801" max="1801" width="16.28515625" style="539" customWidth="1"/>
    <col min="1802" max="1802" width="15.85546875" style="539" customWidth="1"/>
    <col min="1803" max="1803" width="11.7109375" style="539" customWidth="1"/>
    <col min="1804" max="1804" width="8.28515625" style="539" customWidth="1"/>
    <col min="1805" max="1805" width="16.5703125" style="539" customWidth="1"/>
    <col min="1806" max="2048" width="11.42578125" style="539"/>
    <col min="2049" max="2049" width="22.7109375" style="539" customWidth="1"/>
    <col min="2050" max="2050" width="15.42578125" style="539" customWidth="1"/>
    <col min="2051" max="2051" width="7.28515625" style="539" customWidth="1"/>
    <col min="2052" max="2052" width="11.42578125" style="539"/>
    <col min="2053" max="2053" width="5.7109375" style="539" customWidth="1"/>
    <col min="2054" max="2054" width="0" style="539" hidden="1" customWidth="1"/>
    <col min="2055" max="2055" width="9.5703125" style="539" customWidth="1"/>
    <col min="2056" max="2056" width="14" style="539" customWidth="1"/>
    <col min="2057" max="2057" width="16.28515625" style="539" customWidth="1"/>
    <col min="2058" max="2058" width="15.85546875" style="539" customWidth="1"/>
    <col min="2059" max="2059" width="11.7109375" style="539" customWidth="1"/>
    <col min="2060" max="2060" width="8.28515625" style="539" customWidth="1"/>
    <col min="2061" max="2061" width="16.5703125" style="539" customWidth="1"/>
    <col min="2062" max="2304" width="11.42578125" style="539"/>
    <col min="2305" max="2305" width="22.7109375" style="539" customWidth="1"/>
    <col min="2306" max="2306" width="15.42578125" style="539" customWidth="1"/>
    <col min="2307" max="2307" width="7.28515625" style="539" customWidth="1"/>
    <col min="2308" max="2308" width="11.42578125" style="539"/>
    <col min="2309" max="2309" width="5.7109375" style="539" customWidth="1"/>
    <col min="2310" max="2310" width="0" style="539" hidden="1" customWidth="1"/>
    <col min="2311" max="2311" width="9.5703125" style="539" customWidth="1"/>
    <col min="2312" max="2312" width="14" style="539" customWidth="1"/>
    <col min="2313" max="2313" width="16.28515625" style="539" customWidth="1"/>
    <col min="2314" max="2314" width="15.85546875" style="539" customWidth="1"/>
    <col min="2315" max="2315" width="11.7109375" style="539" customWidth="1"/>
    <col min="2316" max="2316" width="8.28515625" style="539" customWidth="1"/>
    <col min="2317" max="2317" width="16.5703125" style="539" customWidth="1"/>
    <col min="2318" max="2560" width="11.42578125" style="539"/>
    <col min="2561" max="2561" width="22.7109375" style="539" customWidth="1"/>
    <col min="2562" max="2562" width="15.42578125" style="539" customWidth="1"/>
    <col min="2563" max="2563" width="7.28515625" style="539" customWidth="1"/>
    <col min="2564" max="2564" width="11.42578125" style="539"/>
    <col min="2565" max="2565" width="5.7109375" style="539" customWidth="1"/>
    <col min="2566" max="2566" width="0" style="539" hidden="1" customWidth="1"/>
    <col min="2567" max="2567" width="9.5703125" style="539" customWidth="1"/>
    <col min="2568" max="2568" width="14" style="539" customWidth="1"/>
    <col min="2569" max="2569" width="16.28515625" style="539" customWidth="1"/>
    <col min="2570" max="2570" width="15.85546875" style="539" customWidth="1"/>
    <col min="2571" max="2571" width="11.7109375" style="539" customWidth="1"/>
    <col min="2572" max="2572" width="8.28515625" style="539" customWidth="1"/>
    <col min="2573" max="2573" width="16.5703125" style="539" customWidth="1"/>
    <col min="2574" max="2816" width="11.42578125" style="539"/>
    <col min="2817" max="2817" width="22.7109375" style="539" customWidth="1"/>
    <col min="2818" max="2818" width="15.42578125" style="539" customWidth="1"/>
    <col min="2819" max="2819" width="7.28515625" style="539" customWidth="1"/>
    <col min="2820" max="2820" width="11.42578125" style="539"/>
    <col min="2821" max="2821" width="5.7109375" style="539" customWidth="1"/>
    <col min="2822" max="2822" width="0" style="539" hidden="1" customWidth="1"/>
    <col min="2823" max="2823" width="9.5703125" style="539" customWidth="1"/>
    <col min="2824" max="2824" width="14" style="539" customWidth="1"/>
    <col min="2825" max="2825" width="16.28515625" style="539" customWidth="1"/>
    <col min="2826" max="2826" width="15.85546875" style="539" customWidth="1"/>
    <col min="2827" max="2827" width="11.7109375" style="539" customWidth="1"/>
    <col min="2828" max="2828" width="8.28515625" style="539" customWidth="1"/>
    <col min="2829" max="2829" width="16.5703125" style="539" customWidth="1"/>
    <col min="2830" max="3072" width="11.42578125" style="539"/>
    <col min="3073" max="3073" width="22.7109375" style="539" customWidth="1"/>
    <col min="3074" max="3074" width="15.42578125" style="539" customWidth="1"/>
    <col min="3075" max="3075" width="7.28515625" style="539" customWidth="1"/>
    <col min="3076" max="3076" width="11.42578125" style="539"/>
    <col min="3077" max="3077" width="5.7109375" style="539" customWidth="1"/>
    <col min="3078" max="3078" width="0" style="539" hidden="1" customWidth="1"/>
    <col min="3079" max="3079" width="9.5703125" style="539" customWidth="1"/>
    <col min="3080" max="3080" width="14" style="539" customWidth="1"/>
    <col min="3081" max="3081" width="16.28515625" style="539" customWidth="1"/>
    <col min="3082" max="3082" width="15.85546875" style="539" customWidth="1"/>
    <col min="3083" max="3083" width="11.7109375" style="539" customWidth="1"/>
    <col min="3084" max="3084" width="8.28515625" style="539" customWidth="1"/>
    <col min="3085" max="3085" width="16.5703125" style="539" customWidth="1"/>
    <col min="3086" max="3328" width="11.42578125" style="539"/>
    <col min="3329" max="3329" width="22.7109375" style="539" customWidth="1"/>
    <col min="3330" max="3330" width="15.42578125" style="539" customWidth="1"/>
    <col min="3331" max="3331" width="7.28515625" style="539" customWidth="1"/>
    <col min="3332" max="3332" width="11.42578125" style="539"/>
    <col min="3333" max="3333" width="5.7109375" style="539" customWidth="1"/>
    <col min="3334" max="3334" width="0" style="539" hidden="1" customWidth="1"/>
    <col min="3335" max="3335" width="9.5703125" style="539" customWidth="1"/>
    <col min="3336" max="3336" width="14" style="539" customWidth="1"/>
    <col min="3337" max="3337" width="16.28515625" style="539" customWidth="1"/>
    <col min="3338" max="3338" width="15.85546875" style="539" customWidth="1"/>
    <col min="3339" max="3339" width="11.7109375" style="539" customWidth="1"/>
    <col min="3340" max="3340" width="8.28515625" style="539" customWidth="1"/>
    <col min="3341" max="3341" width="16.5703125" style="539" customWidth="1"/>
    <col min="3342" max="3584" width="11.42578125" style="539"/>
    <col min="3585" max="3585" width="22.7109375" style="539" customWidth="1"/>
    <col min="3586" max="3586" width="15.42578125" style="539" customWidth="1"/>
    <col min="3587" max="3587" width="7.28515625" style="539" customWidth="1"/>
    <col min="3588" max="3588" width="11.42578125" style="539"/>
    <col min="3589" max="3589" width="5.7109375" style="539" customWidth="1"/>
    <col min="3590" max="3590" width="0" style="539" hidden="1" customWidth="1"/>
    <col min="3591" max="3591" width="9.5703125" style="539" customWidth="1"/>
    <col min="3592" max="3592" width="14" style="539" customWidth="1"/>
    <col min="3593" max="3593" width="16.28515625" style="539" customWidth="1"/>
    <col min="3594" max="3594" width="15.85546875" style="539" customWidth="1"/>
    <col min="3595" max="3595" width="11.7109375" style="539" customWidth="1"/>
    <col min="3596" max="3596" width="8.28515625" style="539" customWidth="1"/>
    <col min="3597" max="3597" width="16.5703125" style="539" customWidth="1"/>
    <col min="3598" max="3840" width="11.42578125" style="539"/>
    <col min="3841" max="3841" width="22.7109375" style="539" customWidth="1"/>
    <col min="3842" max="3842" width="15.42578125" style="539" customWidth="1"/>
    <col min="3843" max="3843" width="7.28515625" style="539" customWidth="1"/>
    <col min="3844" max="3844" width="11.42578125" style="539"/>
    <col min="3845" max="3845" width="5.7109375" style="539" customWidth="1"/>
    <col min="3846" max="3846" width="0" style="539" hidden="1" customWidth="1"/>
    <col min="3847" max="3847" width="9.5703125" style="539" customWidth="1"/>
    <col min="3848" max="3848" width="14" style="539" customWidth="1"/>
    <col min="3849" max="3849" width="16.28515625" style="539" customWidth="1"/>
    <col min="3850" max="3850" width="15.85546875" style="539" customWidth="1"/>
    <col min="3851" max="3851" width="11.7109375" style="539" customWidth="1"/>
    <col min="3852" max="3852" width="8.28515625" style="539" customWidth="1"/>
    <col min="3853" max="3853" width="16.5703125" style="539" customWidth="1"/>
    <col min="3854" max="4096" width="11.42578125" style="539"/>
    <col min="4097" max="4097" width="22.7109375" style="539" customWidth="1"/>
    <col min="4098" max="4098" width="15.42578125" style="539" customWidth="1"/>
    <col min="4099" max="4099" width="7.28515625" style="539" customWidth="1"/>
    <col min="4100" max="4100" width="11.42578125" style="539"/>
    <col min="4101" max="4101" width="5.7109375" style="539" customWidth="1"/>
    <col min="4102" max="4102" width="0" style="539" hidden="1" customWidth="1"/>
    <col min="4103" max="4103" width="9.5703125" style="539" customWidth="1"/>
    <col min="4104" max="4104" width="14" style="539" customWidth="1"/>
    <col min="4105" max="4105" width="16.28515625" style="539" customWidth="1"/>
    <col min="4106" max="4106" width="15.85546875" style="539" customWidth="1"/>
    <col min="4107" max="4107" width="11.7109375" style="539" customWidth="1"/>
    <col min="4108" max="4108" width="8.28515625" style="539" customWidth="1"/>
    <col min="4109" max="4109" width="16.5703125" style="539" customWidth="1"/>
    <col min="4110" max="4352" width="11.42578125" style="539"/>
    <col min="4353" max="4353" width="22.7109375" style="539" customWidth="1"/>
    <col min="4354" max="4354" width="15.42578125" style="539" customWidth="1"/>
    <col min="4355" max="4355" width="7.28515625" style="539" customWidth="1"/>
    <col min="4356" max="4356" width="11.42578125" style="539"/>
    <col min="4357" max="4357" width="5.7109375" style="539" customWidth="1"/>
    <col min="4358" max="4358" width="0" style="539" hidden="1" customWidth="1"/>
    <col min="4359" max="4359" width="9.5703125" style="539" customWidth="1"/>
    <col min="4360" max="4360" width="14" style="539" customWidth="1"/>
    <col min="4361" max="4361" width="16.28515625" style="539" customWidth="1"/>
    <col min="4362" max="4362" width="15.85546875" style="539" customWidth="1"/>
    <col min="4363" max="4363" width="11.7109375" style="539" customWidth="1"/>
    <col min="4364" max="4364" width="8.28515625" style="539" customWidth="1"/>
    <col min="4365" max="4365" width="16.5703125" style="539" customWidth="1"/>
    <col min="4366" max="4608" width="11.42578125" style="539"/>
    <col min="4609" max="4609" width="22.7109375" style="539" customWidth="1"/>
    <col min="4610" max="4610" width="15.42578125" style="539" customWidth="1"/>
    <col min="4611" max="4611" width="7.28515625" style="539" customWidth="1"/>
    <col min="4612" max="4612" width="11.42578125" style="539"/>
    <col min="4613" max="4613" width="5.7109375" style="539" customWidth="1"/>
    <col min="4614" max="4614" width="0" style="539" hidden="1" customWidth="1"/>
    <col min="4615" max="4615" width="9.5703125" style="539" customWidth="1"/>
    <col min="4616" max="4616" width="14" style="539" customWidth="1"/>
    <col min="4617" max="4617" width="16.28515625" style="539" customWidth="1"/>
    <col min="4618" max="4618" width="15.85546875" style="539" customWidth="1"/>
    <col min="4619" max="4619" width="11.7109375" style="539" customWidth="1"/>
    <col min="4620" max="4620" width="8.28515625" style="539" customWidth="1"/>
    <col min="4621" max="4621" width="16.5703125" style="539" customWidth="1"/>
    <col min="4622" max="4864" width="11.42578125" style="539"/>
    <col min="4865" max="4865" width="22.7109375" style="539" customWidth="1"/>
    <col min="4866" max="4866" width="15.42578125" style="539" customWidth="1"/>
    <col min="4867" max="4867" width="7.28515625" style="539" customWidth="1"/>
    <col min="4868" max="4868" width="11.42578125" style="539"/>
    <col min="4869" max="4869" width="5.7109375" style="539" customWidth="1"/>
    <col min="4870" max="4870" width="0" style="539" hidden="1" customWidth="1"/>
    <col min="4871" max="4871" width="9.5703125" style="539" customWidth="1"/>
    <col min="4872" max="4872" width="14" style="539" customWidth="1"/>
    <col min="4873" max="4873" width="16.28515625" style="539" customWidth="1"/>
    <col min="4874" max="4874" width="15.85546875" style="539" customWidth="1"/>
    <col min="4875" max="4875" width="11.7109375" style="539" customWidth="1"/>
    <col min="4876" max="4876" width="8.28515625" style="539" customWidth="1"/>
    <col min="4877" max="4877" width="16.5703125" style="539" customWidth="1"/>
    <col min="4878" max="5120" width="11.42578125" style="539"/>
    <col min="5121" max="5121" width="22.7109375" style="539" customWidth="1"/>
    <col min="5122" max="5122" width="15.42578125" style="539" customWidth="1"/>
    <col min="5123" max="5123" width="7.28515625" style="539" customWidth="1"/>
    <col min="5124" max="5124" width="11.42578125" style="539"/>
    <col min="5125" max="5125" width="5.7109375" style="539" customWidth="1"/>
    <col min="5126" max="5126" width="0" style="539" hidden="1" customWidth="1"/>
    <col min="5127" max="5127" width="9.5703125" style="539" customWidth="1"/>
    <col min="5128" max="5128" width="14" style="539" customWidth="1"/>
    <col min="5129" max="5129" width="16.28515625" style="539" customWidth="1"/>
    <col min="5130" max="5130" width="15.85546875" style="539" customWidth="1"/>
    <col min="5131" max="5131" width="11.7109375" style="539" customWidth="1"/>
    <col min="5132" max="5132" width="8.28515625" style="539" customWidth="1"/>
    <col min="5133" max="5133" width="16.5703125" style="539" customWidth="1"/>
    <col min="5134" max="5376" width="11.42578125" style="539"/>
    <col min="5377" max="5377" width="22.7109375" style="539" customWidth="1"/>
    <col min="5378" max="5378" width="15.42578125" style="539" customWidth="1"/>
    <col min="5379" max="5379" width="7.28515625" style="539" customWidth="1"/>
    <col min="5380" max="5380" width="11.42578125" style="539"/>
    <col min="5381" max="5381" width="5.7109375" style="539" customWidth="1"/>
    <col min="5382" max="5382" width="0" style="539" hidden="1" customWidth="1"/>
    <col min="5383" max="5383" width="9.5703125" style="539" customWidth="1"/>
    <col min="5384" max="5384" width="14" style="539" customWidth="1"/>
    <col min="5385" max="5385" width="16.28515625" style="539" customWidth="1"/>
    <col min="5386" max="5386" width="15.85546875" style="539" customWidth="1"/>
    <col min="5387" max="5387" width="11.7109375" style="539" customWidth="1"/>
    <col min="5388" max="5388" width="8.28515625" style="539" customWidth="1"/>
    <col min="5389" max="5389" width="16.5703125" style="539" customWidth="1"/>
    <col min="5390" max="5632" width="11.42578125" style="539"/>
    <col min="5633" max="5633" width="22.7109375" style="539" customWidth="1"/>
    <col min="5634" max="5634" width="15.42578125" style="539" customWidth="1"/>
    <col min="5635" max="5635" width="7.28515625" style="539" customWidth="1"/>
    <col min="5636" max="5636" width="11.42578125" style="539"/>
    <col min="5637" max="5637" width="5.7109375" style="539" customWidth="1"/>
    <col min="5638" max="5638" width="0" style="539" hidden="1" customWidth="1"/>
    <col min="5639" max="5639" width="9.5703125" style="539" customWidth="1"/>
    <col min="5640" max="5640" width="14" style="539" customWidth="1"/>
    <col min="5641" max="5641" width="16.28515625" style="539" customWidth="1"/>
    <col min="5642" max="5642" width="15.85546875" style="539" customWidth="1"/>
    <col min="5643" max="5643" width="11.7109375" style="539" customWidth="1"/>
    <col min="5644" max="5644" width="8.28515625" style="539" customWidth="1"/>
    <col min="5645" max="5645" width="16.5703125" style="539" customWidth="1"/>
    <col min="5646" max="5888" width="11.42578125" style="539"/>
    <col min="5889" max="5889" width="22.7109375" style="539" customWidth="1"/>
    <col min="5890" max="5890" width="15.42578125" style="539" customWidth="1"/>
    <col min="5891" max="5891" width="7.28515625" style="539" customWidth="1"/>
    <col min="5892" max="5892" width="11.42578125" style="539"/>
    <col min="5893" max="5893" width="5.7109375" style="539" customWidth="1"/>
    <col min="5894" max="5894" width="0" style="539" hidden="1" customWidth="1"/>
    <col min="5895" max="5895" width="9.5703125" style="539" customWidth="1"/>
    <col min="5896" max="5896" width="14" style="539" customWidth="1"/>
    <col min="5897" max="5897" width="16.28515625" style="539" customWidth="1"/>
    <col min="5898" max="5898" width="15.85546875" style="539" customWidth="1"/>
    <col min="5899" max="5899" width="11.7109375" style="539" customWidth="1"/>
    <col min="5900" max="5900" width="8.28515625" style="539" customWidth="1"/>
    <col min="5901" max="5901" width="16.5703125" style="539" customWidth="1"/>
    <col min="5902" max="6144" width="11.42578125" style="539"/>
    <col min="6145" max="6145" width="22.7109375" style="539" customWidth="1"/>
    <col min="6146" max="6146" width="15.42578125" style="539" customWidth="1"/>
    <col min="6147" max="6147" width="7.28515625" style="539" customWidth="1"/>
    <col min="6148" max="6148" width="11.42578125" style="539"/>
    <col min="6149" max="6149" width="5.7109375" style="539" customWidth="1"/>
    <col min="6150" max="6150" width="0" style="539" hidden="1" customWidth="1"/>
    <col min="6151" max="6151" width="9.5703125" style="539" customWidth="1"/>
    <col min="6152" max="6152" width="14" style="539" customWidth="1"/>
    <col min="6153" max="6153" width="16.28515625" style="539" customWidth="1"/>
    <col min="6154" max="6154" width="15.85546875" style="539" customWidth="1"/>
    <col min="6155" max="6155" width="11.7109375" style="539" customWidth="1"/>
    <col min="6156" max="6156" width="8.28515625" style="539" customWidth="1"/>
    <col min="6157" max="6157" width="16.5703125" style="539" customWidth="1"/>
    <col min="6158" max="6400" width="11.42578125" style="539"/>
    <col min="6401" max="6401" width="22.7109375" style="539" customWidth="1"/>
    <col min="6402" max="6402" width="15.42578125" style="539" customWidth="1"/>
    <col min="6403" max="6403" width="7.28515625" style="539" customWidth="1"/>
    <col min="6404" max="6404" width="11.42578125" style="539"/>
    <col min="6405" max="6405" width="5.7109375" style="539" customWidth="1"/>
    <col min="6406" max="6406" width="0" style="539" hidden="1" customWidth="1"/>
    <col min="6407" max="6407" width="9.5703125" style="539" customWidth="1"/>
    <col min="6408" max="6408" width="14" style="539" customWidth="1"/>
    <col min="6409" max="6409" width="16.28515625" style="539" customWidth="1"/>
    <col min="6410" max="6410" width="15.85546875" style="539" customWidth="1"/>
    <col min="6411" max="6411" width="11.7109375" style="539" customWidth="1"/>
    <col min="6412" max="6412" width="8.28515625" style="539" customWidth="1"/>
    <col min="6413" max="6413" width="16.5703125" style="539" customWidth="1"/>
    <col min="6414" max="6656" width="11.42578125" style="539"/>
    <col min="6657" max="6657" width="22.7109375" style="539" customWidth="1"/>
    <col min="6658" max="6658" width="15.42578125" style="539" customWidth="1"/>
    <col min="6659" max="6659" width="7.28515625" style="539" customWidth="1"/>
    <col min="6660" max="6660" width="11.42578125" style="539"/>
    <col min="6661" max="6661" width="5.7109375" style="539" customWidth="1"/>
    <col min="6662" max="6662" width="0" style="539" hidden="1" customWidth="1"/>
    <col min="6663" max="6663" width="9.5703125" style="539" customWidth="1"/>
    <col min="6664" max="6664" width="14" style="539" customWidth="1"/>
    <col min="6665" max="6665" width="16.28515625" style="539" customWidth="1"/>
    <col min="6666" max="6666" width="15.85546875" style="539" customWidth="1"/>
    <col min="6667" max="6667" width="11.7109375" style="539" customWidth="1"/>
    <col min="6668" max="6668" width="8.28515625" style="539" customWidth="1"/>
    <col min="6669" max="6669" width="16.5703125" style="539" customWidth="1"/>
    <col min="6670" max="6912" width="11.42578125" style="539"/>
    <col min="6913" max="6913" width="22.7109375" style="539" customWidth="1"/>
    <col min="6914" max="6914" width="15.42578125" style="539" customWidth="1"/>
    <col min="6915" max="6915" width="7.28515625" style="539" customWidth="1"/>
    <col min="6916" max="6916" width="11.42578125" style="539"/>
    <col min="6917" max="6917" width="5.7109375" style="539" customWidth="1"/>
    <col min="6918" max="6918" width="0" style="539" hidden="1" customWidth="1"/>
    <col min="6919" max="6919" width="9.5703125" style="539" customWidth="1"/>
    <col min="6920" max="6920" width="14" style="539" customWidth="1"/>
    <col min="6921" max="6921" width="16.28515625" style="539" customWidth="1"/>
    <col min="6922" max="6922" width="15.85546875" style="539" customWidth="1"/>
    <col min="6923" max="6923" width="11.7109375" style="539" customWidth="1"/>
    <col min="6924" max="6924" width="8.28515625" style="539" customWidth="1"/>
    <col min="6925" max="6925" width="16.5703125" style="539" customWidth="1"/>
    <col min="6926" max="7168" width="11.42578125" style="539"/>
    <col min="7169" max="7169" width="22.7109375" style="539" customWidth="1"/>
    <col min="7170" max="7170" width="15.42578125" style="539" customWidth="1"/>
    <col min="7171" max="7171" width="7.28515625" style="539" customWidth="1"/>
    <col min="7172" max="7172" width="11.42578125" style="539"/>
    <col min="7173" max="7173" width="5.7109375" style="539" customWidth="1"/>
    <col min="7174" max="7174" width="0" style="539" hidden="1" customWidth="1"/>
    <col min="7175" max="7175" width="9.5703125" style="539" customWidth="1"/>
    <col min="7176" max="7176" width="14" style="539" customWidth="1"/>
    <col min="7177" max="7177" width="16.28515625" style="539" customWidth="1"/>
    <col min="7178" max="7178" width="15.85546875" style="539" customWidth="1"/>
    <col min="7179" max="7179" width="11.7109375" style="539" customWidth="1"/>
    <col min="7180" max="7180" width="8.28515625" style="539" customWidth="1"/>
    <col min="7181" max="7181" width="16.5703125" style="539" customWidth="1"/>
    <col min="7182" max="7424" width="11.42578125" style="539"/>
    <col min="7425" max="7425" width="22.7109375" style="539" customWidth="1"/>
    <col min="7426" max="7426" width="15.42578125" style="539" customWidth="1"/>
    <col min="7427" max="7427" width="7.28515625" style="539" customWidth="1"/>
    <col min="7428" max="7428" width="11.42578125" style="539"/>
    <col min="7429" max="7429" width="5.7109375" style="539" customWidth="1"/>
    <col min="7430" max="7430" width="0" style="539" hidden="1" customWidth="1"/>
    <col min="7431" max="7431" width="9.5703125" style="539" customWidth="1"/>
    <col min="7432" max="7432" width="14" style="539" customWidth="1"/>
    <col min="7433" max="7433" width="16.28515625" style="539" customWidth="1"/>
    <col min="7434" max="7434" width="15.85546875" style="539" customWidth="1"/>
    <col min="7435" max="7435" width="11.7109375" style="539" customWidth="1"/>
    <col min="7436" max="7436" width="8.28515625" style="539" customWidth="1"/>
    <col min="7437" max="7437" width="16.5703125" style="539" customWidth="1"/>
    <col min="7438" max="7680" width="11.42578125" style="539"/>
    <col min="7681" max="7681" width="22.7109375" style="539" customWidth="1"/>
    <col min="7682" max="7682" width="15.42578125" style="539" customWidth="1"/>
    <col min="7683" max="7683" width="7.28515625" style="539" customWidth="1"/>
    <col min="7684" max="7684" width="11.42578125" style="539"/>
    <col min="7685" max="7685" width="5.7109375" style="539" customWidth="1"/>
    <col min="7686" max="7686" width="0" style="539" hidden="1" customWidth="1"/>
    <col min="7687" max="7687" width="9.5703125" style="539" customWidth="1"/>
    <col min="7688" max="7688" width="14" style="539" customWidth="1"/>
    <col min="7689" max="7689" width="16.28515625" style="539" customWidth="1"/>
    <col min="7690" max="7690" width="15.85546875" style="539" customWidth="1"/>
    <col min="7691" max="7691" width="11.7109375" style="539" customWidth="1"/>
    <col min="7692" max="7692" width="8.28515625" style="539" customWidth="1"/>
    <col min="7693" max="7693" width="16.5703125" style="539" customWidth="1"/>
    <col min="7694" max="7936" width="11.42578125" style="539"/>
    <col min="7937" max="7937" width="22.7109375" style="539" customWidth="1"/>
    <col min="7938" max="7938" width="15.42578125" style="539" customWidth="1"/>
    <col min="7939" max="7939" width="7.28515625" style="539" customWidth="1"/>
    <col min="7940" max="7940" width="11.42578125" style="539"/>
    <col min="7941" max="7941" width="5.7109375" style="539" customWidth="1"/>
    <col min="7942" max="7942" width="0" style="539" hidden="1" customWidth="1"/>
    <col min="7943" max="7943" width="9.5703125" style="539" customWidth="1"/>
    <col min="7944" max="7944" width="14" style="539" customWidth="1"/>
    <col min="7945" max="7945" width="16.28515625" style="539" customWidth="1"/>
    <col min="7946" max="7946" width="15.85546875" style="539" customWidth="1"/>
    <col min="7947" max="7947" width="11.7109375" style="539" customWidth="1"/>
    <col min="7948" max="7948" width="8.28515625" style="539" customWidth="1"/>
    <col min="7949" max="7949" width="16.5703125" style="539" customWidth="1"/>
    <col min="7950" max="8192" width="11.42578125" style="539"/>
    <col min="8193" max="8193" width="22.7109375" style="539" customWidth="1"/>
    <col min="8194" max="8194" width="15.42578125" style="539" customWidth="1"/>
    <col min="8195" max="8195" width="7.28515625" style="539" customWidth="1"/>
    <col min="8196" max="8196" width="11.42578125" style="539"/>
    <col min="8197" max="8197" width="5.7109375" style="539" customWidth="1"/>
    <col min="8198" max="8198" width="0" style="539" hidden="1" customWidth="1"/>
    <col min="8199" max="8199" width="9.5703125" style="539" customWidth="1"/>
    <col min="8200" max="8200" width="14" style="539" customWidth="1"/>
    <col min="8201" max="8201" width="16.28515625" style="539" customWidth="1"/>
    <col min="8202" max="8202" width="15.85546875" style="539" customWidth="1"/>
    <col min="8203" max="8203" width="11.7109375" style="539" customWidth="1"/>
    <col min="8204" max="8204" width="8.28515625" style="539" customWidth="1"/>
    <col min="8205" max="8205" width="16.5703125" style="539" customWidth="1"/>
    <col min="8206" max="8448" width="11.42578125" style="539"/>
    <col min="8449" max="8449" width="22.7109375" style="539" customWidth="1"/>
    <col min="8450" max="8450" width="15.42578125" style="539" customWidth="1"/>
    <col min="8451" max="8451" width="7.28515625" style="539" customWidth="1"/>
    <col min="8452" max="8452" width="11.42578125" style="539"/>
    <col min="8453" max="8453" width="5.7109375" style="539" customWidth="1"/>
    <col min="8454" max="8454" width="0" style="539" hidden="1" customWidth="1"/>
    <col min="8455" max="8455" width="9.5703125" style="539" customWidth="1"/>
    <col min="8456" max="8456" width="14" style="539" customWidth="1"/>
    <col min="8457" max="8457" width="16.28515625" style="539" customWidth="1"/>
    <col min="8458" max="8458" width="15.85546875" style="539" customWidth="1"/>
    <col min="8459" max="8459" width="11.7109375" style="539" customWidth="1"/>
    <col min="8460" max="8460" width="8.28515625" style="539" customWidth="1"/>
    <col min="8461" max="8461" width="16.5703125" style="539" customWidth="1"/>
    <col min="8462" max="8704" width="11.42578125" style="539"/>
    <col min="8705" max="8705" width="22.7109375" style="539" customWidth="1"/>
    <col min="8706" max="8706" width="15.42578125" style="539" customWidth="1"/>
    <col min="8707" max="8707" width="7.28515625" style="539" customWidth="1"/>
    <col min="8708" max="8708" width="11.42578125" style="539"/>
    <col min="8709" max="8709" width="5.7109375" style="539" customWidth="1"/>
    <col min="8710" max="8710" width="0" style="539" hidden="1" customWidth="1"/>
    <col min="8711" max="8711" width="9.5703125" style="539" customWidth="1"/>
    <col min="8712" max="8712" width="14" style="539" customWidth="1"/>
    <col min="8713" max="8713" width="16.28515625" style="539" customWidth="1"/>
    <col min="8714" max="8714" width="15.85546875" style="539" customWidth="1"/>
    <col min="8715" max="8715" width="11.7109375" style="539" customWidth="1"/>
    <col min="8716" max="8716" width="8.28515625" style="539" customWidth="1"/>
    <col min="8717" max="8717" width="16.5703125" style="539" customWidth="1"/>
    <col min="8718" max="8960" width="11.42578125" style="539"/>
    <col min="8961" max="8961" width="22.7109375" style="539" customWidth="1"/>
    <col min="8962" max="8962" width="15.42578125" style="539" customWidth="1"/>
    <col min="8963" max="8963" width="7.28515625" style="539" customWidth="1"/>
    <col min="8964" max="8964" width="11.42578125" style="539"/>
    <col min="8965" max="8965" width="5.7109375" style="539" customWidth="1"/>
    <col min="8966" max="8966" width="0" style="539" hidden="1" customWidth="1"/>
    <col min="8967" max="8967" width="9.5703125" style="539" customWidth="1"/>
    <col min="8968" max="8968" width="14" style="539" customWidth="1"/>
    <col min="8969" max="8969" width="16.28515625" style="539" customWidth="1"/>
    <col min="8970" max="8970" width="15.85546875" style="539" customWidth="1"/>
    <col min="8971" max="8971" width="11.7109375" style="539" customWidth="1"/>
    <col min="8972" max="8972" width="8.28515625" style="539" customWidth="1"/>
    <col min="8973" max="8973" width="16.5703125" style="539" customWidth="1"/>
    <col min="8974" max="9216" width="11.42578125" style="539"/>
    <col min="9217" max="9217" width="22.7109375" style="539" customWidth="1"/>
    <col min="9218" max="9218" width="15.42578125" style="539" customWidth="1"/>
    <col min="9219" max="9219" width="7.28515625" style="539" customWidth="1"/>
    <col min="9220" max="9220" width="11.42578125" style="539"/>
    <col min="9221" max="9221" width="5.7109375" style="539" customWidth="1"/>
    <col min="9222" max="9222" width="0" style="539" hidden="1" customWidth="1"/>
    <col min="9223" max="9223" width="9.5703125" style="539" customWidth="1"/>
    <col min="9224" max="9224" width="14" style="539" customWidth="1"/>
    <col min="9225" max="9225" width="16.28515625" style="539" customWidth="1"/>
    <col min="9226" max="9226" width="15.85546875" style="539" customWidth="1"/>
    <col min="9227" max="9227" width="11.7109375" style="539" customWidth="1"/>
    <col min="9228" max="9228" width="8.28515625" style="539" customWidth="1"/>
    <col min="9229" max="9229" width="16.5703125" style="539" customWidth="1"/>
    <col min="9230" max="9472" width="11.42578125" style="539"/>
    <col min="9473" max="9473" width="22.7109375" style="539" customWidth="1"/>
    <col min="9474" max="9474" width="15.42578125" style="539" customWidth="1"/>
    <col min="9475" max="9475" width="7.28515625" style="539" customWidth="1"/>
    <col min="9476" max="9476" width="11.42578125" style="539"/>
    <col min="9477" max="9477" width="5.7109375" style="539" customWidth="1"/>
    <col min="9478" max="9478" width="0" style="539" hidden="1" customWidth="1"/>
    <col min="9479" max="9479" width="9.5703125" style="539" customWidth="1"/>
    <col min="9480" max="9480" width="14" style="539" customWidth="1"/>
    <col min="9481" max="9481" width="16.28515625" style="539" customWidth="1"/>
    <col min="9482" max="9482" width="15.85546875" style="539" customWidth="1"/>
    <col min="9483" max="9483" width="11.7109375" style="539" customWidth="1"/>
    <col min="9484" max="9484" width="8.28515625" style="539" customWidth="1"/>
    <col min="9485" max="9485" width="16.5703125" style="539" customWidth="1"/>
    <col min="9486" max="9728" width="11.42578125" style="539"/>
    <col min="9729" max="9729" width="22.7109375" style="539" customWidth="1"/>
    <col min="9730" max="9730" width="15.42578125" style="539" customWidth="1"/>
    <col min="9731" max="9731" width="7.28515625" style="539" customWidth="1"/>
    <col min="9732" max="9732" width="11.42578125" style="539"/>
    <col min="9733" max="9733" width="5.7109375" style="539" customWidth="1"/>
    <col min="9734" max="9734" width="0" style="539" hidden="1" customWidth="1"/>
    <col min="9735" max="9735" width="9.5703125" style="539" customWidth="1"/>
    <col min="9736" max="9736" width="14" style="539" customWidth="1"/>
    <col min="9737" max="9737" width="16.28515625" style="539" customWidth="1"/>
    <col min="9738" max="9738" width="15.85546875" style="539" customWidth="1"/>
    <col min="9739" max="9739" width="11.7109375" style="539" customWidth="1"/>
    <col min="9740" max="9740" width="8.28515625" style="539" customWidth="1"/>
    <col min="9741" max="9741" width="16.5703125" style="539" customWidth="1"/>
    <col min="9742" max="9984" width="11.42578125" style="539"/>
    <col min="9985" max="9985" width="22.7109375" style="539" customWidth="1"/>
    <col min="9986" max="9986" width="15.42578125" style="539" customWidth="1"/>
    <col min="9987" max="9987" width="7.28515625" style="539" customWidth="1"/>
    <col min="9988" max="9988" width="11.42578125" style="539"/>
    <col min="9989" max="9989" width="5.7109375" style="539" customWidth="1"/>
    <col min="9990" max="9990" width="0" style="539" hidden="1" customWidth="1"/>
    <col min="9991" max="9991" width="9.5703125" style="539" customWidth="1"/>
    <col min="9992" max="9992" width="14" style="539" customWidth="1"/>
    <col min="9993" max="9993" width="16.28515625" style="539" customWidth="1"/>
    <col min="9994" max="9994" width="15.85546875" style="539" customWidth="1"/>
    <col min="9995" max="9995" width="11.7109375" style="539" customWidth="1"/>
    <col min="9996" max="9996" width="8.28515625" style="539" customWidth="1"/>
    <col min="9997" max="9997" width="16.5703125" style="539" customWidth="1"/>
    <col min="9998" max="10240" width="11.42578125" style="539"/>
    <col min="10241" max="10241" width="22.7109375" style="539" customWidth="1"/>
    <col min="10242" max="10242" width="15.42578125" style="539" customWidth="1"/>
    <col min="10243" max="10243" width="7.28515625" style="539" customWidth="1"/>
    <col min="10244" max="10244" width="11.42578125" style="539"/>
    <col min="10245" max="10245" width="5.7109375" style="539" customWidth="1"/>
    <col min="10246" max="10246" width="0" style="539" hidden="1" customWidth="1"/>
    <col min="10247" max="10247" width="9.5703125" style="539" customWidth="1"/>
    <col min="10248" max="10248" width="14" style="539" customWidth="1"/>
    <col min="10249" max="10249" width="16.28515625" style="539" customWidth="1"/>
    <col min="10250" max="10250" width="15.85546875" style="539" customWidth="1"/>
    <col min="10251" max="10251" width="11.7109375" style="539" customWidth="1"/>
    <col min="10252" max="10252" width="8.28515625" style="539" customWidth="1"/>
    <col min="10253" max="10253" width="16.5703125" style="539" customWidth="1"/>
    <col min="10254" max="10496" width="11.42578125" style="539"/>
    <col min="10497" max="10497" width="22.7109375" style="539" customWidth="1"/>
    <col min="10498" max="10498" width="15.42578125" style="539" customWidth="1"/>
    <col min="10499" max="10499" width="7.28515625" style="539" customWidth="1"/>
    <col min="10500" max="10500" width="11.42578125" style="539"/>
    <col min="10501" max="10501" width="5.7109375" style="539" customWidth="1"/>
    <col min="10502" max="10502" width="0" style="539" hidden="1" customWidth="1"/>
    <col min="10503" max="10503" width="9.5703125" style="539" customWidth="1"/>
    <col min="10504" max="10504" width="14" style="539" customWidth="1"/>
    <col min="10505" max="10505" width="16.28515625" style="539" customWidth="1"/>
    <col min="10506" max="10506" width="15.85546875" style="539" customWidth="1"/>
    <col min="10507" max="10507" width="11.7109375" style="539" customWidth="1"/>
    <col min="10508" max="10508" width="8.28515625" style="539" customWidth="1"/>
    <col min="10509" max="10509" width="16.5703125" style="539" customWidth="1"/>
    <col min="10510" max="10752" width="11.42578125" style="539"/>
    <col min="10753" max="10753" width="22.7109375" style="539" customWidth="1"/>
    <col min="10754" max="10754" width="15.42578125" style="539" customWidth="1"/>
    <col min="10755" max="10755" width="7.28515625" style="539" customWidth="1"/>
    <col min="10756" max="10756" width="11.42578125" style="539"/>
    <col min="10757" max="10757" width="5.7109375" style="539" customWidth="1"/>
    <col min="10758" max="10758" width="0" style="539" hidden="1" customWidth="1"/>
    <col min="10759" max="10759" width="9.5703125" style="539" customWidth="1"/>
    <col min="10760" max="10760" width="14" style="539" customWidth="1"/>
    <col min="10761" max="10761" width="16.28515625" style="539" customWidth="1"/>
    <col min="10762" max="10762" width="15.85546875" style="539" customWidth="1"/>
    <col min="10763" max="10763" width="11.7109375" style="539" customWidth="1"/>
    <col min="10764" max="10764" width="8.28515625" style="539" customWidth="1"/>
    <col min="10765" max="10765" width="16.5703125" style="539" customWidth="1"/>
    <col min="10766" max="11008" width="11.42578125" style="539"/>
    <col min="11009" max="11009" width="22.7109375" style="539" customWidth="1"/>
    <col min="11010" max="11010" width="15.42578125" style="539" customWidth="1"/>
    <col min="11011" max="11011" width="7.28515625" style="539" customWidth="1"/>
    <col min="11012" max="11012" width="11.42578125" style="539"/>
    <col min="11013" max="11013" width="5.7109375" style="539" customWidth="1"/>
    <col min="11014" max="11014" width="0" style="539" hidden="1" customWidth="1"/>
    <col min="11015" max="11015" width="9.5703125" style="539" customWidth="1"/>
    <col min="11016" max="11016" width="14" style="539" customWidth="1"/>
    <col min="11017" max="11017" width="16.28515625" style="539" customWidth="1"/>
    <col min="11018" max="11018" width="15.85546875" style="539" customWidth="1"/>
    <col min="11019" max="11019" width="11.7109375" style="539" customWidth="1"/>
    <col min="11020" max="11020" width="8.28515625" style="539" customWidth="1"/>
    <col min="11021" max="11021" width="16.5703125" style="539" customWidth="1"/>
    <col min="11022" max="11264" width="11.42578125" style="539"/>
    <col min="11265" max="11265" width="22.7109375" style="539" customWidth="1"/>
    <col min="11266" max="11266" width="15.42578125" style="539" customWidth="1"/>
    <col min="11267" max="11267" width="7.28515625" style="539" customWidth="1"/>
    <col min="11268" max="11268" width="11.42578125" style="539"/>
    <col min="11269" max="11269" width="5.7109375" style="539" customWidth="1"/>
    <col min="11270" max="11270" width="0" style="539" hidden="1" customWidth="1"/>
    <col min="11271" max="11271" width="9.5703125" style="539" customWidth="1"/>
    <col min="11272" max="11272" width="14" style="539" customWidth="1"/>
    <col min="11273" max="11273" width="16.28515625" style="539" customWidth="1"/>
    <col min="11274" max="11274" width="15.85546875" style="539" customWidth="1"/>
    <col min="11275" max="11275" width="11.7109375" style="539" customWidth="1"/>
    <col min="11276" max="11276" width="8.28515625" style="539" customWidth="1"/>
    <col min="11277" max="11277" width="16.5703125" style="539" customWidth="1"/>
    <col min="11278" max="11520" width="11.42578125" style="539"/>
    <col min="11521" max="11521" width="22.7109375" style="539" customWidth="1"/>
    <col min="11522" max="11522" width="15.42578125" style="539" customWidth="1"/>
    <col min="11523" max="11523" width="7.28515625" style="539" customWidth="1"/>
    <col min="11524" max="11524" width="11.42578125" style="539"/>
    <col min="11525" max="11525" width="5.7109375" style="539" customWidth="1"/>
    <col min="11526" max="11526" width="0" style="539" hidden="1" customWidth="1"/>
    <col min="11527" max="11527" width="9.5703125" style="539" customWidth="1"/>
    <col min="11528" max="11528" width="14" style="539" customWidth="1"/>
    <col min="11529" max="11529" width="16.28515625" style="539" customWidth="1"/>
    <col min="11530" max="11530" width="15.85546875" style="539" customWidth="1"/>
    <col min="11531" max="11531" width="11.7109375" style="539" customWidth="1"/>
    <col min="11532" max="11532" width="8.28515625" style="539" customWidth="1"/>
    <col min="11533" max="11533" width="16.5703125" style="539" customWidth="1"/>
    <col min="11534" max="11776" width="11.42578125" style="539"/>
    <col min="11777" max="11777" width="22.7109375" style="539" customWidth="1"/>
    <col min="11778" max="11778" width="15.42578125" style="539" customWidth="1"/>
    <col min="11779" max="11779" width="7.28515625" style="539" customWidth="1"/>
    <col min="11780" max="11780" width="11.42578125" style="539"/>
    <col min="11781" max="11781" width="5.7109375" style="539" customWidth="1"/>
    <col min="11782" max="11782" width="0" style="539" hidden="1" customWidth="1"/>
    <col min="11783" max="11783" width="9.5703125" style="539" customWidth="1"/>
    <col min="11784" max="11784" width="14" style="539" customWidth="1"/>
    <col min="11785" max="11785" width="16.28515625" style="539" customWidth="1"/>
    <col min="11786" max="11786" width="15.85546875" style="539" customWidth="1"/>
    <col min="11787" max="11787" width="11.7109375" style="539" customWidth="1"/>
    <col min="11788" max="11788" width="8.28515625" style="539" customWidth="1"/>
    <col min="11789" max="11789" width="16.5703125" style="539" customWidth="1"/>
    <col min="11790" max="12032" width="11.42578125" style="539"/>
    <col min="12033" max="12033" width="22.7109375" style="539" customWidth="1"/>
    <col min="12034" max="12034" width="15.42578125" style="539" customWidth="1"/>
    <col min="12035" max="12035" width="7.28515625" style="539" customWidth="1"/>
    <col min="12036" max="12036" width="11.42578125" style="539"/>
    <col min="12037" max="12037" width="5.7109375" style="539" customWidth="1"/>
    <col min="12038" max="12038" width="0" style="539" hidden="1" customWidth="1"/>
    <col min="12039" max="12039" width="9.5703125" style="539" customWidth="1"/>
    <col min="12040" max="12040" width="14" style="539" customWidth="1"/>
    <col min="12041" max="12041" width="16.28515625" style="539" customWidth="1"/>
    <col min="12042" max="12042" width="15.85546875" style="539" customWidth="1"/>
    <col min="12043" max="12043" width="11.7109375" style="539" customWidth="1"/>
    <col min="12044" max="12044" width="8.28515625" style="539" customWidth="1"/>
    <col min="12045" max="12045" width="16.5703125" style="539" customWidth="1"/>
    <col min="12046" max="12288" width="11.42578125" style="539"/>
    <col min="12289" max="12289" width="22.7109375" style="539" customWidth="1"/>
    <col min="12290" max="12290" width="15.42578125" style="539" customWidth="1"/>
    <col min="12291" max="12291" width="7.28515625" style="539" customWidth="1"/>
    <col min="12292" max="12292" width="11.42578125" style="539"/>
    <col min="12293" max="12293" width="5.7109375" style="539" customWidth="1"/>
    <col min="12294" max="12294" width="0" style="539" hidden="1" customWidth="1"/>
    <col min="12295" max="12295" width="9.5703125" style="539" customWidth="1"/>
    <col min="12296" max="12296" width="14" style="539" customWidth="1"/>
    <col min="12297" max="12297" width="16.28515625" style="539" customWidth="1"/>
    <col min="12298" max="12298" width="15.85546875" style="539" customWidth="1"/>
    <col min="12299" max="12299" width="11.7109375" style="539" customWidth="1"/>
    <col min="12300" max="12300" width="8.28515625" style="539" customWidth="1"/>
    <col min="12301" max="12301" width="16.5703125" style="539" customWidth="1"/>
    <col min="12302" max="12544" width="11.42578125" style="539"/>
    <col min="12545" max="12545" width="22.7109375" style="539" customWidth="1"/>
    <col min="12546" max="12546" width="15.42578125" style="539" customWidth="1"/>
    <col min="12547" max="12547" width="7.28515625" style="539" customWidth="1"/>
    <col min="12548" max="12548" width="11.42578125" style="539"/>
    <col min="12549" max="12549" width="5.7109375" style="539" customWidth="1"/>
    <col min="12550" max="12550" width="0" style="539" hidden="1" customWidth="1"/>
    <col min="12551" max="12551" width="9.5703125" style="539" customWidth="1"/>
    <col min="12552" max="12552" width="14" style="539" customWidth="1"/>
    <col min="12553" max="12553" width="16.28515625" style="539" customWidth="1"/>
    <col min="12554" max="12554" width="15.85546875" style="539" customWidth="1"/>
    <col min="12555" max="12555" width="11.7109375" style="539" customWidth="1"/>
    <col min="12556" max="12556" width="8.28515625" style="539" customWidth="1"/>
    <col min="12557" max="12557" width="16.5703125" style="539" customWidth="1"/>
    <col min="12558" max="12800" width="11.42578125" style="539"/>
    <col min="12801" max="12801" width="22.7109375" style="539" customWidth="1"/>
    <col min="12802" max="12802" width="15.42578125" style="539" customWidth="1"/>
    <col min="12803" max="12803" width="7.28515625" style="539" customWidth="1"/>
    <col min="12804" max="12804" width="11.42578125" style="539"/>
    <col min="12805" max="12805" width="5.7109375" style="539" customWidth="1"/>
    <col min="12806" max="12806" width="0" style="539" hidden="1" customWidth="1"/>
    <col min="12807" max="12807" width="9.5703125" style="539" customWidth="1"/>
    <col min="12808" max="12808" width="14" style="539" customWidth="1"/>
    <col min="12809" max="12809" width="16.28515625" style="539" customWidth="1"/>
    <col min="12810" max="12810" width="15.85546875" style="539" customWidth="1"/>
    <col min="12811" max="12811" width="11.7109375" style="539" customWidth="1"/>
    <col min="12812" max="12812" width="8.28515625" style="539" customWidth="1"/>
    <col min="12813" max="12813" width="16.5703125" style="539" customWidth="1"/>
    <col min="12814" max="13056" width="11.42578125" style="539"/>
    <col min="13057" max="13057" width="22.7109375" style="539" customWidth="1"/>
    <col min="13058" max="13058" width="15.42578125" style="539" customWidth="1"/>
    <col min="13059" max="13059" width="7.28515625" style="539" customWidth="1"/>
    <col min="13060" max="13060" width="11.42578125" style="539"/>
    <col min="13061" max="13061" width="5.7109375" style="539" customWidth="1"/>
    <col min="13062" max="13062" width="0" style="539" hidden="1" customWidth="1"/>
    <col min="13063" max="13063" width="9.5703125" style="539" customWidth="1"/>
    <col min="13064" max="13064" width="14" style="539" customWidth="1"/>
    <col min="13065" max="13065" width="16.28515625" style="539" customWidth="1"/>
    <col min="13066" max="13066" width="15.85546875" style="539" customWidth="1"/>
    <col min="13067" max="13067" width="11.7109375" style="539" customWidth="1"/>
    <col min="13068" max="13068" width="8.28515625" style="539" customWidth="1"/>
    <col min="13069" max="13069" width="16.5703125" style="539" customWidth="1"/>
    <col min="13070" max="13312" width="11.42578125" style="539"/>
    <col min="13313" max="13313" width="22.7109375" style="539" customWidth="1"/>
    <col min="13314" max="13314" width="15.42578125" style="539" customWidth="1"/>
    <col min="13315" max="13315" width="7.28515625" style="539" customWidth="1"/>
    <col min="13316" max="13316" width="11.42578125" style="539"/>
    <col min="13317" max="13317" width="5.7109375" style="539" customWidth="1"/>
    <col min="13318" max="13318" width="0" style="539" hidden="1" customWidth="1"/>
    <col min="13319" max="13319" width="9.5703125" style="539" customWidth="1"/>
    <col min="13320" max="13320" width="14" style="539" customWidth="1"/>
    <col min="13321" max="13321" width="16.28515625" style="539" customWidth="1"/>
    <col min="13322" max="13322" width="15.85546875" style="539" customWidth="1"/>
    <col min="13323" max="13323" width="11.7109375" style="539" customWidth="1"/>
    <col min="13324" max="13324" width="8.28515625" style="539" customWidth="1"/>
    <col min="13325" max="13325" width="16.5703125" style="539" customWidth="1"/>
    <col min="13326" max="13568" width="11.42578125" style="539"/>
    <col min="13569" max="13569" width="22.7109375" style="539" customWidth="1"/>
    <col min="13570" max="13570" width="15.42578125" style="539" customWidth="1"/>
    <col min="13571" max="13571" width="7.28515625" style="539" customWidth="1"/>
    <col min="13572" max="13572" width="11.42578125" style="539"/>
    <col min="13573" max="13573" width="5.7109375" style="539" customWidth="1"/>
    <col min="13574" max="13574" width="0" style="539" hidden="1" customWidth="1"/>
    <col min="13575" max="13575" width="9.5703125" style="539" customWidth="1"/>
    <col min="13576" max="13576" width="14" style="539" customWidth="1"/>
    <col min="13577" max="13577" width="16.28515625" style="539" customWidth="1"/>
    <col min="13578" max="13578" width="15.85546875" style="539" customWidth="1"/>
    <col min="13579" max="13579" width="11.7109375" style="539" customWidth="1"/>
    <col min="13580" max="13580" width="8.28515625" style="539" customWidth="1"/>
    <col min="13581" max="13581" width="16.5703125" style="539" customWidth="1"/>
    <col min="13582" max="13824" width="11.42578125" style="539"/>
    <col min="13825" max="13825" width="22.7109375" style="539" customWidth="1"/>
    <col min="13826" max="13826" width="15.42578125" style="539" customWidth="1"/>
    <col min="13827" max="13827" width="7.28515625" style="539" customWidth="1"/>
    <col min="13828" max="13828" width="11.42578125" style="539"/>
    <col min="13829" max="13829" width="5.7109375" style="539" customWidth="1"/>
    <col min="13830" max="13830" width="0" style="539" hidden="1" customWidth="1"/>
    <col min="13831" max="13831" width="9.5703125" style="539" customWidth="1"/>
    <col min="13832" max="13832" width="14" style="539" customWidth="1"/>
    <col min="13833" max="13833" width="16.28515625" style="539" customWidth="1"/>
    <col min="13834" max="13834" width="15.85546875" style="539" customWidth="1"/>
    <col min="13835" max="13835" width="11.7109375" style="539" customWidth="1"/>
    <col min="13836" max="13836" width="8.28515625" style="539" customWidth="1"/>
    <col min="13837" max="13837" width="16.5703125" style="539" customWidth="1"/>
    <col min="13838" max="14080" width="11.42578125" style="539"/>
    <col min="14081" max="14081" width="22.7109375" style="539" customWidth="1"/>
    <col min="14082" max="14082" width="15.42578125" style="539" customWidth="1"/>
    <col min="14083" max="14083" width="7.28515625" style="539" customWidth="1"/>
    <col min="14084" max="14084" width="11.42578125" style="539"/>
    <col min="14085" max="14085" width="5.7109375" style="539" customWidth="1"/>
    <col min="14086" max="14086" width="0" style="539" hidden="1" customWidth="1"/>
    <col min="14087" max="14087" width="9.5703125" style="539" customWidth="1"/>
    <col min="14088" max="14088" width="14" style="539" customWidth="1"/>
    <col min="14089" max="14089" width="16.28515625" style="539" customWidth="1"/>
    <col min="14090" max="14090" width="15.85546875" style="539" customWidth="1"/>
    <col min="14091" max="14091" width="11.7109375" style="539" customWidth="1"/>
    <col min="14092" max="14092" width="8.28515625" style="539" customWidth="1"/>
    <col min="14093" max="14093" width="16.5703125" style="539" customWidth="1"/>
    <col min="14094" max="14336" width="11.42578125" style="539"/>
    <col min="14337" max="14337" width="22.7109375" style="539" customWidth="1"/>
    <col min="14338" max="14338" width="15.42578125" style="539" customWidth="1"/>
    <col min="14339" max="14339" width="7.28515625" style="539" customWidth="1"/>
    <col min="14340" max="14340" width="11.42578125" style="539"/>
    <col min="14341" max="14341" width="5.7109375" style="539" customWidth="1"/>
    <col min="14342" max="14342" width="0" style="539" hidden="1" customWidth="1"/>
    <col min="14343" max="14343" width="9.5703125" style="539" customWidth="1"/>
    <col min="14344" max="14344" width="14" style="539" customWidth="1"/>
    <col min="14345" max="14345" width="16.28515625" style="539" customWidth="1"/>
    <col min="14346" max="14346" width="15.85546875" style="539" customWidth="1"/>
    <col min="14347" max="14347" width="11.7109375" style="539" customWidth="1"/>
    <col min="14348" max="14348" width="8.28515625" style="539" customWidth="1"/>
    <col min="14349" max="14349" width="16.5703125" style="539" customWidth="1"/>
    <col min="14350" max="14592" width="11.42578125" style="539"/>
    <col min="14593" max="14593" width="22.7109375" style="539" customWidth="1"/>
    <col min="14594" max="14594" width="15.42578125" style="539" customWidth="1"/>
    <col min="14595" max="14595" width="7.28515625" style="539" customWidth="1"/>
    <col min="14596" max="14596" width="11.42578125" style="539"/>
    <col min="14597" max="14597" width="5.7109375" style="539" customWidth="1"/>
    <col min="14598" max="14598" width="0" style="539" hidden="1" customWidth="1"/>
    <col min="14599" max="14599" width="9.5703125" style="539" customWidth="1"/>
    <col min="14600" max="14600" width="14" style="539" customWidth="1"/>
    <col min="14601" max="14601" width="16.28515625" style="539" customWidth="1"/>
    <col min="14602" max="14602" width="15.85546875" style="539" customWidth="1"/>
    <col min="14603" max="14603" width="11.7109375" style="539" customWidth="1"/>
    <col min="14604" max="14604" width="8.28515625" style="539" customWidth="1"/>
    <col min="14605" max="14605" width="16.5703125" style="539" customWidth="1"/>
    <col min="14606" max="14848" width="11.42578125" style="539"/>
    <col min="14849" max="14849" width="22.7109375" style="539" customWidth="1"/>
    <col min="14850" max="14850" width="15.42578125" style="539" customWidth="1"/>
    <col min="14851" max="14851" width="7.28515625" style="539" customWidth="1"/>
    <col min="14852" max="14852" width="11.42578125" style="539"/>
    <col min="14853" max="14853" width="5.7109375" style="539" customWidth="1"/>
    <col min="14854" max="14854" width="0" style="539" hidden="1" customWidth="1"/>
    <col min="14855" max="14855" width="9.5703125" style="539" customWidth="1"/>
    <col min="14856" max="14856" width="14" style="539" customWidth="1"/>
    <col min="14857" max="14857" width="16.28515625" style="539" customWidth="1"/>
    <col min="14858" max="14858" width="15.85546875" style="539" customWidth="1"/>
    <col min="14859" max="14859" width="11.7109375" style="539" customWidth="1"/>
    <col min="14860" max="14860" width="8.28515625" style="539" customWidth="1"/>
    <col min="14861" max="14861" width="16.5703125" style="539" customWidth="1"/>
    <col min="14862" max="15104" width="11.42578125" style="539"/>
    <col min="15105" max="15105" width="22.7109375" style="539" customWidth="1"/>
    <col min="15106" max="15106" width="15.42578125" style="539" customWidth="1"/>
    <col min="15107" max="15107" width="7.28515625" style="539" customWidth="1"/>
    <col min="15108" max="15108" width="11.42578125" style="539"/>
    <col min="15109" max="15109" width="5.7109375" style="539" customWidth="1"/>
    <col min="15110" max="15110" width="0" style="539" hidden="1" customWidth="1"/>
    <col min="15111" max="15111" width="9.5703125" style="539" customWidth="1"/>
    <col min="15112" max="15112" width="14" style="539" customWidth="1"/>
    <col min="15113" max="15113" width="16.28515625" style="539" customWidth="1"/>
    <col min="15114" max="15114" width="15.85546875" style="539" customWidth="1"/>
    <col min="15115" max="15115" width="11.7109375" style="539" customWidth="1"/>
    <col min="15116" max="15116" width="8.28515625" style="539" customWidth="1"/>
    <col min="15117" max="15117" width="16.5703125" style="539" customWidth="1"/>
    <col min="15118" max="15360" width="11.42578125" style="539"/>
    <col min="15361" max="15361" width="22.7109375" style="539" customWidth="1"/>
    <col min="15362" max="15362" width="15.42578125" style="539" customWidth="1"/>
    <col min="15363" max="15363" width="7.28515625" style="539" customWidth="1"/>
    <col min="15364" max="15364" width="11.42578125" style="539"/>
    <col min="15365" max="15365" width="5.7109375" style="539" customWidth="1"/>
    <col min="15366" max="15366" width="0" style="539" hidden="1" customWidth="1"/>
    <col min="15367" max="15367" width="9.5703125" style="539" customWidth="1"/>
    <col min="15368" max="15368" width="14" style="539" customWidth="1"/>
    <col min="15369" max="15369" width="16.28515625" style="539" customWidth="1"/>
    <col min="15370" max="15370" width="15.85546875" style="539" customWidth="1"/>
    <col min="15371" max="15371" width="11.7109375" style="539" customWidth="1"/>
    <col min="15372" max="15372" width="8.28515625" style="539" customWidth="1"/>
    <col min="15373" max="15373" width="16.5703125" style="539" customWidth="1"/>
    <col min="15374" max="15616" width="11.42578125" style="539"/>
    <col min="15617" max="15617" width="22.7109375" style="539" customWidth="1"/>
    <col min="15618" max="15618" width="15.42578125" style="539" customWidth="1"/>
    <col min="15619" max="15619" width="7.28515625" style="539" customWidth="1"/>
    <col min="15620" max="15620" width="11.42578125" style="539"/>
    <col min="15621" max="15621" width="5.7109375" style="539" customWidth="1"/>
    <col min="15622" max="15622" width="0" style="539" hidden="1" customWidth="1"/>
    <col min="15623" max="15623" width="9.5703125" style="539" customWidth="1"/>
    <col min="15624" max="15624" width="14" style="539" customWidth="1"/>
    <col min="15625" max="15625" width="16.28515625" style="539" customWidth="1"/>
    <col min="15626" max="15626" width="15.85546875" style="539" customWidth="1"/>
    <col min="15627" max="15627" width="11.7109375" style="539" customWidth="1"/>
    <col min="15628" max="15628" width="8.28515625" style="539" customWidth="1"/>
    <col min="15629" max="15629" width="16.5703125" style="539" customWidth="1"/>
    <col min="15630" max="15872" width="11.42578125" style="539"/>
    <col min="15873" max="15873" width="22.7109375" style="539" customWidth="1"/>
    <col min="15874" max="15874" width="15.42578125" style="539" customWidth="1"/>
    <col min="15875" max="15875" width="7.28515625" style="539" customWidth="1"/>
    <col min="15876" max="15876" width="11.42578125" style="539"/>
    <col min="15877" max="15877" width="5.7109375" style="539" customWidth="1"/>
    <col min="15878" max="15878" width="0" style="539" hidden="1" customWidth="1"/>
    <col min="15879" max="15879" width="9.5703125" style="539" customWidth="1"/>
    <col min="15880" max="15880" width="14" style="539" customWidth="1"/>
    <col min="15881" max="15881" width="16.28515625" style="539" customWidth="1"/>
    <col min="15882" max="15882" width="15.85546875" style="539" customWidth="1"/>
    <col min="15883" max="15883" width="11.7109375" style="539" customWidth="1"/>
    <col min="15884" max="15884" width="8.28515625" style="539" customWidth="1"/>
    <col min="15885" max="15885" width="16.5703125" style="539" customWidth="1"/>
    <col min="15886" max="16128" width="11.42578125" style="539"/>
    <col min="16129" max="16129" width="22.7109375" style="539" customWidth="1"/>
    <col min="16130" max="16130" width="15.42578125" style="539" customWidth="1"/>
    <col min="16131" max="16131" width="7.28515625" style="539" customWidth="1"/>
    <col min="16132" max="16132" width="11.42578125" style="539"/>
    <col min="16133" max="16133" width="5.7109375" style="539" customWidth="1"/>
    <col min="16134" max="16134" width="0" style="539" hidden="1" customWidth="1"/>
    <col min="16135" max="16135" width="9.5703125" style="539" customWidth="1"/>
    <col min="16136" max="16136" width="14" style="539" customWidth="1"/>
    <col min="16137" max="16137" width="16.28515625" style="539" customWidth="1"/>
    <col min="16138" max="16138" width="15.85546875" style="539" customWidth="1"/>
    <col min="16139" max="16139" width="11.7109375" style="539" customWidth="1"/>
    <col min="16140" max="16140" width="8.28515625" style="539" customWidth="1"/>
    <col min="16141" max="16141" width="16.5703125" style="539" customWidth="1"/>
    <col min="16142" max="16384" width="11.42578125" style="539"/>
  </cols>
  <sheetData>
    <row r="1" spans="1:13" s="496" customFormat="1">
      <c r="A1" s="697"/>
      <c r="B1" s="700"/>
      <c r="C1" s="701"/>
      <c r="D1" s="701"/>
      <c r="E1" s="701"/>
      <c r="F1" s="701"/>
      <c r="G1" s="701"/>
      <c r="H1" s="701"/>
      <c r="I1" s="702"/>
      <c r="J1" s="709" t="s">
        <v>933</v>
      </c>
      <c r="K1" s="716" t="s">
        <v>2198</v>
      </c>
      <c r="L1" s="717"/>
      <c r="M1" s="718"/>
    </row>
    <row r="2" spans="1:13" s="496" customFormat="1">
      <c r="A2" s="698"/>
      <c r="B2" s="722" t="s">
        <v>934</v>
      </c>
      <c r="C2" s="723"/>
      <c r="D2" s="723"/>
      <c r="E2" s="723"/>
      <c r="F2" s="723"/>
      <c r="G2" s="723"/>
      <c r="H2" s="723"/>
      <c r="I2" s="724"/>
      <c r="J2" s="710"/>
      <c r="K2" s="719"/>
      <c r="L2" s="720"/>
      <c r="M2" s="721"/>
    </row>
    <row r="3" spans="1:13" s="496" customFormat="1">
      <c r="A3" s="698"/>
      <c r="B3" s="703" t="s">
        <v>2199</v>
      </c>
      <c r="C3" s="704"/>
      <c r="D3" s="704"/>
      <c r="E3" s="704"/>
      <c r="F3" s="704"/>
      <c r="G3" s="704"/>
      <c r="H3" s="704"/>
      <c r="I3" s="705"/>
      <c r="J3" s="714" t="s">
        <v>935</v>
      </c>
      <c r="K3" s="726">
        <v>1</v>
      </c>
      <c r="L3" s="727"/>
      <c r="M3" s="728"/>
    </row>
    <row r="4" spans="1:13" s="496" customFormat="1">
      <c r="A4" s="698"/>
      <c r="B4" s="703" t="s">
        <v>2200</v>
      </c>
      <c r="C4" s="704"/>
      <c r="D4" s="704"/>
      <c r="E4" s="704"/>
      <c r="F4" s="704"/>
      <c r="G4" s="704"/>
      <c r="H4" s="704"/>
      <c r="I4" s="705"/>
      <c r="J4" s="725"/>
      <c r="K4" s="729"/>
      <c r="L4" s="730"/>
      <c r="M4" s="731"/>
    </row>
    <row r="5" spans="1:13" s="496" customFormat="1">
      <c r="A5" s="698"/>
      <c r="B5" s="711" t="s">
        <v>2201</v>
      </c>
      <c r="C5" s="712"/>
      <c r="D5" s="712"/>
      <c r="E5" s="712"/>
      <c r="F5" s="712"/>
      <c r="G5" s="712"/>
      <c r="H5" s="712"/>
      <c r="I5" s="713"/>
      <c r="J5" s="714" t="s">
        <v>936</v>
      </c>
      <c r="K5" s="732"/>
      <c r="L5" s="732" t="s">
        <v>937</v>
      </c>
      <c r="M5" s="734"/>
    </row>
    <row r="6" spans="1:13" s="496" customFormat="1" ht="13.5" customHeight="1" thickBot="1">
      <c r="A6" s="699"/>
      <c r="B6" s="706"/>
      <c r="C6" s="707"/>
      <c r="D6" s="707"/>
      <c r="E6" s="707"/>
      <c r="F6" s="707"/>
      <c r="G6" s="707"/>
      <c r="H6" s="707"/>
      <c r="I6" s="708"/>
      <c r="J6" s="715"/>
      <c r="K6" s="733"/>
      <c r="L6" s="733"/>
      <c r="M6" s="735"/>
    </row>
    <row r="7" spans="1:13" s="501" customFormat="1" ht="9" thickBot="1">
      <c r="A7" s="497"/>
      <c r="B7" s="498"/>
      <c r="C7" s="498"/>
      <c r="D7" s="498"/>
      <c r="E7" s="498"/>
      <c r="F7" s="498"/>
      <c r="G7" s="498"/>
      <c r="H7" s="498"/>
      <c r="I7" s="498"/>
      <c r="J7" s="498"/>
      <c r="K7" s="499"/>
      <c r="L7" s="499"/>
      <c r="M7" s="500"/>
    </row>
    <row r="8" spans="1:13" s="496" customFormat="1" ht="21.95" customHeight="1">
      <c r="A8" s="502"/>
      <c r="B8" s="503"/>
      <c r="C8" s="503"/>
      <c r="D8" s="503"/>
      <c r="E8" s="503"/>
      <c r="F8" s="503"/>
      <c r="G8" s="504"/>
      <c r="H8" s="503"/>
      <c r="I8" s="503"/>
      <c r="J8" s="505" t="s">
        <v>938</v>
      </c>
      <c r="K8" s="506"/>
      <c r="L8" s="506"/>
      <c r="M8" s="507"/>
    </row>
    <row r="9" spans="1:13" s="514" customFormat="1" ht="11.25">
      <c r="A9" s="508"/>
      <c r="B9" s="509"/>
      <c r="C9" s="509"/>
      <c r="D9" s="509"/>
      <c r="E9" s="509"/>
      <c r="F9" s="509"/>
      <c r="G9" s="510"/>
      <c r="H9" s="509"/>
      <c r="I9" s="509"/>
      <c r="J9" s="511"/>
      <c r="K9" s="512" t="s">
        <v>2202</v>
      </c>
      <c r="L9" s="512" t="s">
        <v>2203</v>
      </c>
      <c r="M9" s="513" t="s">
        <v>2204</v>
      </c>
    </row>
    <row r="10" spans="1:13" s="496" customFormat="1" ht="27.75" customHeight="1">
      <c r="A10" s="694" t="s">
        <v>2205</v>
      </c>
      <c r="B10" s="695"/>
      <c r="C10" s="695"/>
      <c r="D10" s="695"/>
      <c r="E10" s="515" t="s">
        <v>2206</v>
      </c>
      <c r="F10" s="516"/>
      <c r="H10" s="696" t="s">
        <v>2207</v>
      </c>
      <c r="I10" s="696"/>
      <c r="J10" s="517" t="s">
        <v>2206</v>
      </c>
      <c r="K10" s="518"/>
      <c r="L10" s="518"/>
      <c r="M10" s="519"/>
    </row>
    <row r="11" spans="1:13" s="496" customFormat="1" ht="24" customHeight="1">
      <c r="A11" s="520" t="s">
        <v>939</v>
      </c>
      <c r="B11" s="521"/>
      <c r="C11" s="693"/>
      <c r="D11" s="693"/>
      <c r="E11" s="522"/>
      <c r="F11" s="522"/>
      <c r="G11" s="523"/>
      <c r="I11" s="524" t="s">
        <v>940</v>
      </c>
      <c r="J11" s="521"/>
      <c r="K11" s="525"/>
      <c r="L11" s="525"/>
      <c r="M11" s="526"/>
    </row>
    <row r="12" spans="1:13" s="496" customFormat="1" ht="13.5" thickBot="1">
      <c r="A12" s="527"/>
      <c r="B12" s="528"/>
      <c r="C12" s="529"/>
      <c r="D12" s="529"/>
      <c r="E12" s="529"/>
      <c r="F12" s="529"/>
      <c r="G12" s="528"/>
      <c r="H12" s="529"/>
      <c r="I12" s="528"/>
      <c r="J12" s="529"/>
      <c r="K12" s="736"/>
      <c r="L12" s="736"/>
      <c r="M12" s="737"/>
    </row>
    <row r="13" spans="1:13" s="496" customFormat="1">
      <c r="A13" s="530"/>
      <c r="B13" s="531"/>
      <c r="C13" s="531"/>
      <c r="D13" s="531"/>
      <c r="E13" s="531"/>
      <c r="F13" s="531"/>
      <c r="G13" s="531"/>
      <c r="H13" s="531"/>
      <c r="I13" s="531"/>
      <c r="J13" s="531"/>
      <c r="K13" s="531"/>
      <c r="L13" s="531"/>
      <c r="M13" s="532"/>
    </row>
    <row r="14" spans="1:13">
      <c r="A14" s="533" t="s">
        <v>941</v>
      </c>
      <c r="B14" s="534"/>
      <c r="C14" s="535" t="s">
        <v>937</v>
      </c>
      <c r="D14" s="536"/>
      <c r="E14" s="496"/>
      <c r="F14" s="496"/>
      <c r="G14" s="537"/>
      <c r="H14" s="537"/>
      <c r="I14" s="537"/>
      <c r="J14" s="537"/>
      <c r="K14" s="537"/>
      <c r="L14" s="537"/>
      <c r="M14" s="538"/>
    </row>
    <row r="15" spans="1:13" ht="19.5" customHeight="1">
      <c r="A15" s="540" t="s">
        <v>2208</v>
      </c>
      <c r="B15" s="541"/>
      <c r="C15" s="542"/>
      <c r="D15" s="542"/>
      <c r="E15" s="542"/>
      <c r="F15" s="542"/>
      <c r="G15" s="542"/>
      <c r="H15" s="542"/>
      <c r="I15" s="542"/>
      <c r="J15" s="542"/>
      <c r="K15" s="542"/>
      <c r="L15" s="542"/>
      <c r="M15" s="538"/>
    </row>
    <row r="16" spans="1:13" ht="18" customHeight="1">
      <c r="A16" s="540"/>
      <c r="B16" s="543"/>
      <c r="C16" s="544"/>
      <c r="D16" s="542"/>
      <c r="E16" s="542"/>
      <c r="F16" s="542"/>
      <c r="G16" s="542"/>
      <c r="H16" s="542"/>
      <c r="I16" s="542"/>
      <c r="J16" s="542"/>
      <c r="K16" s="542"/>
      <c r="L16" s="542"/>
      <c r="M16" s="538"/>
    </row>
    <row r="17" spans="1:13" ht="6" customHeight="1">
      <c r="A17" s="540"/>
      <c r="B17" s="545"/>
      <c r="C17" s="546"/>
      <c r="D17" s="546"/>
      <c r="E17" s="546"/>
      <c r="F17" s="546"/>
      <c r="G17" s="546"/>
      <c r="H17" s="546"/>
      <c r="I17" s="546"/>
      <c r="J17" s="546"/>
      <c r="K17" s="546"/>
      <c r="L17" s="546"/>
      <c r="M17" s="547"/>
    </row>
    <row r="18" spans="1:13" ht="18" customHeight="1">
      <c r="A18" s="540" t="s">
        <v>2209</v>
      </c>
      <c r="B18" s="543"/>
      <c r="C18" s="542"/>
      <c r="D18" s="542"/>
      <c r="E18" s="542"/>
      <c r="F18" s="542"/>
      <c r="G18" s="542"/>
      <c r="H18" s="548"/>
      <c r="I18" s="535" t="s">
        <v>2210</v>
      </c>
      <c r="J18" s="542"/>
      <c r="K18" s="542"/>
      <c r="L18" s="542"/>
      <c r="M18" s="549"/>
    </row>
    <row r="19" spans="1:13" ht="4.5" customHeight="1">
      <c r="A19" s="540"/>
      <c r="B19" s="545"/>
      <c r="C19" s="546"/>
      <c r="D19" s="546"/>
      <c r="E19" s="546"/>
      <c r="F19" s="546"/>
      <c r="G19" s="546"/>
      <c r="H19" s="546"/>
      <c r="I19" s="546"/>
      <c r="J19" s="546"/>
      <c r="K19" s="546"/>
      <c r="L19" s="546"/>
      <c r="M19" s="547"/>
    </row>
    <row r="20" spans="1:13" ht="18.75" customHeight="1">
      <c r="A20" s="540" t="s">
        <v>2211</v>
      </c>
      <c r="B20" s="543"/>
      <c r="C20" s="525"/>
      <c r="D20" s="525"/>
      <c r="E20" s="525"/>
      <c r="F20" s="525"/>
      <c r="G20" s="525"/>
      <c r="H20" s="525"/>
      <c r="I20" s="525"/>
      <c r="J20" s="525"/>
      <c r="K20" s="525"/>
      <c r="L20" s="525"/>
      <c r="M20" s="550"/>
    </row>
    <row r="21" spans="1:13" ht="3.75" customHeight="1">
      <c r="A21" s="540"/>
      <c r="B21" s="545"/>
      <c r="C21" s="522"/>
      <c r="D21" s="522"/>
      <c r="E21" s="522"/>
      <c r="F21" s="522"/>
      <c r="G21" s="522"/>
      <c r="H21" s="522"/>
      <c r="I21" s="522"/>
      <c r="J21" s="522"/>
      <c r="K21" s="522"/>
      <c r="L21" s="522"/>
      <c r="M21" s="526"/>
    </row>
    <row r="22" spans="1:13" ht="18" customHeight="1">
      <c r="A22" s="540" t="s">
        <v>2212</v>
      </c>
      <c r="B22" s="543"/>
      <c r="C22" s="525"/>
      <c r="D22" s="525"/>
      <c r="E22" s="525"/>
      <c r="F22" s="525"/>
      <c r="G22" s="525"/>
      <c r="H22" s="525"/>
      <c r="I22" s="525"/>
      <c r="J22" s="551" t="s">
        <v>2213</v>
      </c>
      <c r="K22" s="552"/>
      <c r="L22" s="551" t="s">
        <v>937</v>
      </c>
      <c r="M22" s="553"/>
    </row>
    <row r="23" spans="1:13" ht="3.75" customHeight="1">
      <c r="A23" s="540"/>
      <c r="B23" s="545"/>
      <c r="C23" s="522"/>
      <c r="D23" s="522"/>
      <c r="E23" s="522"/>
      <c r="F23" s="522"/>
      <c r="G23" s="522"/>
      <c r="H23" s="522"/>
      <c r="I23" s="522"/>
      <c r="J23" s="522"/>
      <c r="K23" s="522"/>
      <c r="L23" s="522"/>
      <c r="M23" s="526"/>
    </row>
    <row r="24" spans="1:13" ht="19.5" customHeight="1">
      <c r="A24" s="540" t="s">
        <v>2214</v>
      </c>
      <c r="B24" s="545"/>
      <c r="C24" s="522"/>
      <c r="D24" s="522"/>
      <c r="E24" s="554"/>
      <c r="F24" s="554"/>
      <c r="G24" s="548"/>
      <c r="H24" s="525"/>
      <c r="I24" s="525"/>
      <c r="J24" s="496"/>
      <c r="K24" s="522"/>
      <c r="L24" s="522"/>
      <c r="M24" s="526"/>
    </row>
    <row r="25" spans="1:13" s="560" customFormat="1" ht="11.25">
      <c r="A25" s="555"/>
      <c r="B25" s="556"/>
      <c r="C25" s="557"/>
      <c r="D25" s="557"/>
      <c r="E25" s="738" t="s">
        <v>2202</v>
      </c>
      <c r="F25" s="738"/>
      <c r="G25" s="738"/>
      <c r="H25" s="557" t="s">
        <v>2203</v>
      </c>
      <c r="I25" s="557" t="s">
        <v>2204</v>
      </c>
      <c r="J25" s="558"/>
      <c r="K25" s="557"/>
      <c r="L25" s="557"/>
      <c r="M25" s="559"/>
    </row>
    <row r="26" spans="1:13" ht="12.75" customHeight="1">
      <c r="A26" s="561"/>
      <c r="B26" s="537"/>
      <c r="C26" s="537"/>
      <c r="D26" s="537"/>
      <c r="E26" s="537"/>
      <c r="F26" s="537"/>
      <c r="G26" s="537"/>
      <c r="H26" s="537"/>
      <c r="I26" s="537"/>
      <c r="J26" s="537"/>
      <c r="K26" s="537"/>
      <c r="L26" s="537"/>
      <c r="M26" s="538"/>
    </row>
    <row r="27" spans="1:13" ht="15">
      <c r="A27" s="739" t="s">
        <v>942</v>
      </c>
      <c r="B27" s="740"/>
      <c r="C27" s="740"/>
      <c r="D27" s="740"/>
      <c r="E27" s="740"/>
      <c r="F27" s="740"/>
      <c r="G27" s="740"/>
      <c r="H27" s="740"/>
      <c r="I27" s="740"/>
      <c r="J27" s="740"/>
      <c r="K27" s="740"/>
      <c r="L27" s="740"/>
      <c r="M27" s="741"/>
    </row>
    <row r="28" spans="1:13" ht="13.5" thickBot="1">
      <c r="A28" s="562"/>
      <c r="B28" s="563"/>
      <c r="C28" s="563"/>
      <c r="D28" s="563"/>
      <c r="E28" s="563"/>
      <c r="F28" s="563"/>
      <c r="G28" s="563"/>
      <c r="H28" s="563"/>
      <c r="I28" s="563"/>
      <c r="J28" s="563"/>
      <c r="K28" s="563"/>
      <c r="L28" s="563"/>
      <c r="M28" s="564"/>
    </row>
    <row r="29" spans="1:13" ht="25.5">
      <c r="A29" s="565" t="s">
        <v>943</v>
      </c>
      <c r="B29" s="742" t="s">
        <v>944</v>
      </c>
      <c r="C29" s="743"/>
      <c r="D29" s="743"/>
      <c r="E29" s="743"/>
      <c r="F29" s="743"/>
      <c r="G29" s="743"/>
      <c r="H29" s="743"/>
      <c r="I29" s="744"/>
      <c r="J29" s="566" t="s">
        <v>2215</v>
      </c>
      <c r="K29" s="745" t="s">
        <v>945</v>
      </c>
      <c r="L29" s="746"/>
      <c r="M29" s="565" t="s">
        <v>946</v>
      </c>
    </row>
    <row r="30" spans="1:13" ht="13.5" thickBot="1">
      <c r="A30" s="567"/>
      <c r="B30" s="568"/>
      <c r="C30" s="569"/>
      <c r="D30" s="569"/>
      <c r="E30" s="569"/>
      <c r="F30" s="569"/>
      <c r="G30" s="569"/>
      <c r="H30" s="569"/>
      <c r="I30" s="569"/>
      <c r="J30" s="570"/>
      <c r="K30" s="747"/>
      <c r="L30" s="748"/>
      <c r="M30" s="571"/>
    </row>
    <row r="31" spans="1:13">
      <c r="A31" s="562"/>
      <c r="B31" s="563"/>
      <c r="C31" s="563"/>
      <c r="D31" s="563"/>
      <c r="E31" s="563"/>
      <c r="F31" s="563"/>
      <c r="G31" s="563"/>
      <c r="H31" s="563"/>
      <c r="I31" s="563"/>
      <c r="J31" s="563"/>
      <c r="K31" s="563"/>
      <c r="L31" s="563"/>
      <c r="M31" s="564"/>
    </row>
    <row r="32" spans="1:13">
      <c r="A32" s="572" t="s">
        <v>947</v>
      </c>
      <c r="B32" s="573"/>
      <c r="C32" s="573"/>
      <c r="D32" s="573"/>
      <c r="E32" s="573"/>
      <c r="F32" s="573"/>
      <c r="G32" s="573"/>
      <c r="H32" s="573"/>
      <c r="I32" s="573"/>
      <c r="J32" s="573"/>
      <c r="K32" s="573"/>
      <c r="L32" s="573"/>
      <c r="M32" s="574"/>
    </row>
    <row r="33" spans="1:13" s="577" customFormat="1" ht="3.75" customHeight="1" thickBot="1">
      <c r="A33" s="575"/>
      <c r="B33" s="563"/>
      <c r="C33" s="563"/>
      <c r="D33" s="563"/>
      <c r="E33" s="563"/>
      <c r="F33" s="563"/>
      <c r="G33" s="563"/>
      <c r="H33" s="576"/>
      <c r="I33" s="576"/>
      <c r="J33" s="563"/>
      <c r="K33" s="563"/>
      <c r="L33" s="563"/>
      <c r="M33" s="564"/>
    </row>
    <row r="34" spans="1:13" s="580" customFormat="1" ht="12">
      <c r="A34" s="749" t="s">
        <v>944</v>
      </c>
      <c r="B34" s="750"/>
      <c r="C34" s="750"/>
      <c r="D34" s="750"/>
      <c r="E34" s="750"/>
      <c r="F34" s="750"/>
      <c r="G34" s="751"/>
      <c r="H34" s="752" t="s">
        <v>948</v>
      </c>
      <c r="I34" s="753"/>
      <c r="J34" s="578" t="s">
        <v>949</v>
      </c>
      <c r="K34" s="754" t="s">
        <v>950</v>
      </c>
      <c r="L34" s="751"/>
      <c r="M34" s="579" t="s">
        <v>951</v>
      </c>
    </row>
    <row r="35" spans="1:13" s="580" customFormat="1" ht="12">
      <c r="A35" s="755"/>
      <c r="B35" s="756"/>
      <c r="C35" s="756"/>
      <c r="D35" s="756"/>
      <c r="E35" s="756"/>
      <c r="F35" s="756"/>
      <c r="G35" s="757"/>
      <c r="H35" s="758"/>
      <c r="I35" s="759"/>
      <c r="J35" s="581"/>
      <c r="K35" s="760"/>
      <c r="L35" s="757"/>
      <c r="M35" s="582"/>
    </row>
    <row r="36" spans="1:13" s="580" customFormat="1" thickBot="1">
      <c r="A36" s="761"/>
      <c r="B36" s="762"/>
      <c r="C36" s="762"/>
      <c r="D36" s="762"/>
      <c r="E36" s="762"/>
      <c r="F36" s="762"/>
      <c r="G36" s="763"/>
      <c r="H36" s="764"/>
      <c r="I36" s="765"/>
      <c r="J36" s="583"/>
      <c r="K36" s="766"/>
      <c r="L36" s="763"/>
      <c r="M36" s="584"/>
    </row>
    <row r="37" spans="1:13" s="580" customFormat="1" thickBot="1">
      <c r="A37" s="767" t="s">
        <v>953</v>
      </c>
      <c r="B37" s="768"/>
      <c r="C37" s="768"/>
      <c r="D37" s="768"/>
      <c r="E37" s="768"/>
      <c r="F37" s="768"/>
      <c r="G37" s="768"/>
      <c r="H37" s="768"/>
      <c r="I37" s="768"/>
      <c r="J37" s="768"/>
      <c r="K37" s="768"/>
      <c r="L37" s="769"/>
      <c r="M37" s="585">
        <v>0</v>
      </c>
    </row>
    <row r="38" spans="1:13" s="580" customFormat="1" ht="12">
      <c r="A38" s="586"/>
      <c r="B38" s="587"/>
      <c r="C38" s="587"/>
      <c r="D38" s="587"/>
      <c r="E38" s="587"/>
      <c r="F38" s="587"/>
      <c r="G38" s="587"/>
      <c r="H38" s="587"/>
      <c r="I38" s="587"/>
      <c r="J38" s="587"/>
      <c r="K38" s="587"/>
      <c r="L38" s="587"/>
      <c r="M38" s="588"/>
    </row>
    <row r="39" spans="1:13">
      <c r="A39" s="589" t="s">
        <v>954</v>
      </c>
      <c r="B39" s="590"/>
      <c r="C39" s="590"/>
      <c r="D39" s="590"/>
      <c r="E39" s="590"/>
      <c r="F39" s="590"/>
      <c r="G39" s="590"/>
      <c r="H39" s="590"/>
      <c r="I39" s="590"/>
      <c r="J39" s="590"/>
      <c r="K39" s="590"/>
      <c r="L39" s="590"/>
      <c r="M39" s="591"/>
    </row>
    <row r="40" spans="1:13" s="580" customFormat="1" ht="3.75" customHeight="1" thickBot="1">
      <c r="A40" s="592"/>
      <c r="B40" s="593"/>
      <c r="C40" s="593"/>
      <c r="D40" s="593"/>
      <c r="E40" s="593"/>
      <c r="F40" s="593"/>
      <c r="G40" s="593"/>
      <c r="H40" s="593"/>
      <c r="I40" s="587"/>
      <c r="J40" s="587"/>
      <c r="K40" s="587"/>
      <c r="L40" s="587"/>
      <c r="M40" s="588"/>
    </row>
    <row r="41" spans="1:13" s="580" customFormat="1" ht="12">
      <c r="A41" s="749" t="s">
        <v>944</v>
      </c>
      <c r="B41" s="750"/>
      <c r="C41" s="750"/>
      <c r="D41" s="750"/>
      <c r="E41" s="750"/>
      <c r="F41" s="750"/>
      <c r="G41" s="750"/>
      <c r="H41" s="751"/>
      <c r="I41" s="594" t="s">
        <v>945</v>
      </c>
      <c r="J41" s="578" t="s">
        <v>946</v>
      </c>
      <c r="K41" s="754" t="s">
        <v>955</v>
      </c>
      <c r="L41" s="751"/>
      <c r="M41" s="579" t="s">
        <v>951</v>
      </c>
    </row>
    <row r="42" spans="1:13" s="580" customFormat="1" ht="12">
      <c r="A42" s="770"/>
      <c r="B42" s="771"/>
      <c r="C42" s="771"/>
      <c r="D42" s="771"/>
      <c r="E42" s="771"/>
      <c r="F42" s="771"/>
      <c r="G42" s="771"/>
      <c r="H42" s="759"/>
      <c r="I42" s="595"/>
      <c r="J42" s="581"/>
      <c r="K42" s="760"/>
      <c r="L42" s="757"/>
      <c r="M42" s="582"/>
    </row>
    <row r="43" spans="1:13" s="580" customFormat="1" thickBot="1">
      <c r="A43" s="772"/>
      <c r="B43" s="773"/>
      <c r="C43" s="773"/>
      <c r="D43" s="773"/>
      <c r="E43" s="773"/>
      <c r="F43" s="773"/>
      <c r="G43" s="773"/>
      <c r="H43" s="765"/>
      <c r="I43" s="596"/>
      <c r="J43" s="597"/>
      <c r="K43" s="766"/>
      <c r="L43" s="763"/>
      <c r="M43" s="598"/>
    </row>
    <row r="44" spans="1:13" s="580" customFormat="1" thickBot="1">
      <c r="A44" s="767" t="s">
        <v>953</v>
      </c>
      <c r="B44" s="768"/>
      <c r="C44" s="768"/>
      <c r="D44" s="768"/>
      <c r="E44" s="768"/>
      <c r="F44" s="768"/>
      <c r="G44" s="768"/>
      <c r="H44" s="768"/>
      <c r="I44" s="768"/>
      <c r="J44" s="768"/>
      <c r="K44" s="768"/>
      <c r="L44" s="769"/>
      <c r="M44" s="585">
        <v>0</v>
      </c>
    </row>
    <row r="45" spans="1:13" s="580" customFormat="1" ht="12">
      <c r="A45" s="599"/>
      <c r="B45" s="587"/>
      <c r="C45" s="587"/>
      <c r="D45" s="587"/>
      <c r="E45" s="587"/>
      <c r="F45" s="587"/>
      <c r="G45" s="587"/>
      <c r="H45" s="587"/>
      <c r="I45" s="587"/>
      <c r="J45" s="587"/>
      <c r="K45" s="587"/>
      <c r="L45" s="587"/>
      <c r="M45" s="588"/>
    </row>
    <row r="46" spans="1:13" s="580" customFormat="1">
      <c r="A46" s="589" t="s">
        <v>956</v>
      </c>
      <c r="B46" s="595"/>
      <c r="C46" s="595"/>
      <c r="D46" s="595"/>
      <c r="E46" s="595"/>
      <c r="F46" s="595"/>
      <c r="G46" s="595"/>
      <c r="H46" s="595"/>
      <c r="I46" s="595"/>
      <c r="J46" s="595"/>
      <c r="K46" s="595"/>
      <c r="L46" s="595"/>
      <c r="M46" s="600"/>
    </row>
    <row r="47" spans="1:13" s="580" customFormat="1" ht="3.75" customHeight="1" thickBot="1">
      <c r="A47" s="599"/>
      <c r="B47" s="587"/>
      <c r="C47" s="587"/>
      <c r="D47" s="587"/>
      <c r="E47" s="587"/>
      <c r="F47" s="587"/>
      <c r="G47" s="587"/>
      <c r="H47" s="587"/>
      <c r="I47" s="587"/>
      <c r="J47" s="587"/>
      <c r="K47" s="587"/>
      <c r="L47" s="587"/>
      <c r="M47" s="588"/>
    </row>
    <row r="48" spans="1:13" s="580" customFormat="1" ht="36" customHeight="1">
      <c r="A48" s="774" t="s">
        <v>957</v>
      </c>
      <c r="B48" s="775"/>
      <c r="C48" s="775"/>
      <c r="D48" s="775"/>
      <c r="E48" s="776"/>
      <c r="F48" s="601"/>
      <c r="G48" s="602" t="s">
        <v>945</v>
      </c>
      <c r="H48" s="603" t="s">
        <v>958</v>
      </c>
      <c r="I48" s="604" t="s">
        <v>2233</v>
      </c>
      <c r="J48" s="603" t="s">
        <v>2234</v>
      </c>
      <c r="K48" s="777" t="s">
        <v>961</v>
      </c>
      <c r="L48" s="776"/>
      <c r="M48" s="605" t="s">
        <v>951</v>
      </c>
    </row>
    <row r="49" spans="1:13" s="580" customFormat="1" ht="12">
      <c r="A49" s="606"/>
      <c r="B49" s="607"/>
      <c r="C49" s="607"/>
      <c r="D49" s="607"/>
      <c r="E49" s="607"/>
      <c r="F49" s="607"/>
      <c r="G49" s="608"/>
      <c r="H49" s="581"/>
      <c r="I49" s="595"/>
      <c r="J49" s="581"/>
      <c r="K49" s="760"/>
      <c r="L49" s="757"/>
      <c r="M49" s="582"/>
    </row>
    <row r="50" spans="1:13" s="580" customFormat="1" thickBot="1">
      <c r="A50" s="609"/>
      <c r="B50" s="610"/>
      <c r="C50" s="610"/>
      <c r="D50" s="610"/>
      <c r="E50" s="610"/>
      <c r="F50" s="610"/>
      <c r="G50" s="611"/>
      <c r="H50" s="583"/>
      <c r="I50" s="593"/>
      <c r="J50" s="583"/>
      <c r="K50" s="766"/>
      <c r="L50" s="763"/>
      <c r="M50" s="584"/>
    </row>
    <row r="51" spans="1:13" s="580" customFormat="1" thickBot="1">
      <c r="A51" s="778" t="s">
        <v>953</v>
      </c>
      <c r="B51" s="779"/>
      <c r="C51" s="779"/>
      <c r="D51" s="779"/>
      <c r="E51" s="779"/>
      <c r="F51" s="779"/>
      <c r="G51" s="779"/>
      <c r="H51" s="779"/>
      <c r="I51" s="779"/>
      <c r="J51" s="779"/>
      <c r="K51" s="779"/>
      <c r="L51" s="780"/>
      <c r="M51" s="612">
        <v>0</v>
      </c>
    </row>
    <row r="52" spans="1:13" s="580" customFormat="1" ht="12">
      <c r="A52" s="599"/>
      <c r="B52" s="587"/>
      <c r="C52" s="587"/>
      <c r="D52" s="587"/>
      <c r="E52" s="587"/>
      <c r="F52" s="587"/>
      <c r="G52" s="587"/>
      <c r="H52" s="587"/>
      <c r="I52" s="587"/>
      <c r="J52" s="587"/>
      <c r="K52" s="587"/>
      <c r="L52" s="587"/>
      <c r="M52" s="588"/>
    </row>
    <row r="53" spans="1:13">
      <c r="A53" s="589" t="s">
        <v>962</v>
      </c>
      <c r="B53" s="590"/>
      <c r="C53" s="590"/>
      <c r="D53" s="590"/>
      <c r="E53" s="590"/>
      <c r="F53" s="590"/>
      <c r="G53" s="590"/>
      <c r="H53" s="590"/>
      <c r="I53" s="590"/>
      <c r="J53" s="590"/>
      <c r="K53" s="590"/>
      <c r="L53" s="590"/>
      <c r="M53" s="591"/>
    </row>
    <row r="54" spans="1:13" s="580" customFormat="1" ht="3.75" customHeight="1" thickBot="1">
      <c r="A54" s="599"/>
      <c r="B54" s="587"/>
      <c r="C54" s="587"/>
      <c r="D54" s="587"/>
      <c r="E54" s="587"/>
      <c r="F54" s="587"/>
      <c r="G54" s="587"/>
      <c r="H54" s="587"/>
      <c r="I54" s="587"/>
      <c r="J54" s="587"/>
      <c r="K54" s="587"/>
      <c r="L54" s="587"/>
      <c r="M54" s="588"/>
    </row>
    <row r="55" spans="1:13" s="580" customFormat="1" ht="25.5" customHeight="1">
      <c r="A55" s="774" t="s">
        <v>944</v>
      </c>
      <c r="B55" s="775"/>
      <c r="C55" s="775"/>
      <c r="D55" s="775"/>
      <c r="E55" s="775"/>
      <c r="F55" s="775"/>
      <c r="G55" s="776"/>
      <c r="H55" s="602" t="s">
        <v>964</v>
      </c>
      <c r="I55" s="604" t="s">
        <v>965</v>
      </c>
      <c r="J55" s="603" t="s">
        <v>966</v>
      </c>
      <c r="K55" s="781" t="s">
        <v>950</v>
      </c>
      <c r="L55" s="782"/>
      <c r="M55" s="613" t="s">
        <v>951</v>
      </c>
    </row>
    <row r="56" spans="1:13" s="580" customFormat="1" ht="12">
      <c r="A56" s="770"/>
      <c r="B56" s="771"/>
      <c r="C56" s="771"/>
      <c r="D56" s="771"/>
      <c r="E56" s="771"/>
      <c r="F56" s="771"/>
      <c r="G56" s="771"/>
      <c r="H56" s="581"/>
      <c r="I56" s="595"/>
      <c r="J56" s="581"/>
      <c r="K56" s="760"/>
      <c r="L56" s="757"/>
      <c r="M56" s="582"/>
    </row>
    <row r="57" spans="1:13" s="580" customFormat="1" thickBot="1">
      <c r="A57" s="772"/>
      <c r="B57" s="773"/>
      <c r="C57" s="773"/>
      <c r="D57" s="773"/>
      <c r="E57" s="773"/>
      <c r="F57" s="773"/>
      <c r="G57" s="773"/>
      <c r="H57" s="583"/>
      <c r="I57" s="593"/>
      <c r="J57" s="583"/>
      <c r="K57" s="766"/>
      <c r="L57" s="763"/>
      <c r="M57" s="584"/>
    </row>
    <row r="58" spans="1:13" s="580" customFormat="1" thickBot="1">
      <c r="A58" s="767" t="s">
        <v>953</v>
      </c>
      <c r="B58" s="768"/>
      <c r="C58" s="768"/>
      <c r="D58" s="768"/>
      <c r="E58" s="768"/>
      <c r="F58" s="768"/>
      <c r="G58" s="768"/>
      <c r="H58" s="768"/>
      <c r="I58" s="768"/>
      <c r="J58" s="768"/>
      <c r="K58" s="768"/>
      <c r="L58" s="769"/>
      <c r="M58" s="585">
        <v>0</v>
      </c>
    </row>
    <row r="59" spans="1:13" s="580" customFormat="1" ht="8.25" customHeight="1" thickBot="1">
      <c r="A59" s="599"/>
      <c r="B59" s="587"/>
      <c r="C59" s="587"/>
      <c r="D59" s="587"/>
      <c r="E59" s="587"/>
      <c r="F59" s="587"/>
      <c r="G59" s="587"/>
      <c r="H59" s="587"/>
      <c r="I59" s="587"/>
      <c r="J59" s="587"/>
      <c r="K59" s="587"/>
      <c r="L59" s="587"/>
      <c r="M59" s="588"/>
    </row>
    <row r="60" spans="1:13" s="580" customFormat="1" thickBot="1">
      <c r="A60" s="767" t="s">
        <v>967</v>
      </c>
      <c r="B60" s="768"/>
      <c r="C60" s="768"/>
      <c r="D60" s="768"/>
      <c r="E60" s="768"/>
      <c r="F60" s="768"/>
      <c r="G60" s="768"/>
      <c r="H60" s="768"/>
      <c r="I60" s="768"/>
      <c r="J60" s="768"/>
      <c r="K60" s="768"/>
      <c r="L60" s="769"/>
      <c r="M60" s="585">
        <v>0</v>
      </c>
    </row>
    <row r="61" spans="1:13" s="580" customFormat="1" ht="9" customHeight="1">
      <c r="A61" s="599"/>
      <c r="B61" s="587"/>
      <c r="C61" s="587"/>
      <c r="D61" s="587"/>
      <c r="E61" s="587"/>
      <c r="F61" s="587"/>
      <c r="G61" s="587"/>
      <c r="H61" s="587"/>
      <c r="I61" s="587"/>
      <c r="J61" s="587"/>
      <c r="K61" s="587"/>
      <c r="L61" s="587"/>
      <c r="M61" s="588"/>
    </row>
    <row r="62" spans="1:13">
      <c r="A62" s="589" t="s">
        <v>968</v>
      </c>
      <c r="B62" s="590"/>
      <c r="C62" s="590"/>
      <c r="D62" s="590"/>
      <c r="E62" s="590"/>
      <c r="F62" s="590"/>
      <c r="G62" s="590"/>
      <c r="H62" s="590"/>
      <c r="I62" s="590"/>
      <c r="J62" s="590"/>
      <c r="K62" s="590"/>
      <c r="L62" s="590"/>
      <c r="M62" s="591"/>
    </row>
    <row r="63" spans="1:13" s="580" customFormat="1" ht="3.75" customHeight="1" thickBot="1">
      <c r="A63" s="599"/>
      <c r="B63" s="587"/>
      <c r="C63" s="587"/>
      <c r="D63" s="587"/>
      <c r="E63" s="587"/>
      <c r="F63" s="587"/>
      <c r="G63" s="587"/>
      <c r="H63" s="587"/>
      <c r="I63" s="587"/>
      <c r="J63" s="587"/>
      <c r="K63" s="587"/>
      <c r="L63" s="587"/>
      <c r="M63" s="588"/>
    </row>
    <row r="64" spans="1:13" s="580" customFormat="1" ht="12">
      <c r="A64" s="749" t="s">
        <v>944</v>
      </c>
      <c r="B64" s="750"/>
      <c r="C64" s="750"/>
      <c r="D64" s="750"/>
      <c r="E64" s="750"/>
      <c r="F64" s="750"/>
      <c r="G64" s="750"/>
      <c r="H64" s="614"/>
      <c r="I64" s="615"/>
      <c r="J64" s="616" t="s">
        <v>970</v>
      </c>
      <c r="K64" s="783" t="s">
        <v>971</v>
      </c>
      <c r="L64" s="784"/>
      <c r="M64" s="617"/>
    </row>
    <row r="65" spans="1:13" s="580" customFormat="1" ht="12">
      <c r="A65" s="770" t="s">
        <v>2235</v>
      </c>
      <c r="B65" s="771"/>
      <c r="C65" s="771"/>
      <c r="D65" s="771"/>
      <c r="E65" s="771"/>
      <c r="F65" s="771"/>
      <c r="G65" s="771"/>
      <c r="H65" s="618"/>
      <c r="I65" s="619"/>
      <c r="J65" s="620"/>
      <c r="K65" s="795"/>
      <c r="L65" s="796"/>
      <c r="M65" s="621"/>
    </row>
    <row r="66" spans="1:13" s="580" customFormat="1" ht="12">
      <c r="A66" s="622" t="s">
        <v>973</v>
      </c>
      <c r="B66" s="623"/>
      <c r="C66" s="623"/>
      <c r="D66" s="623"/>
      <c r="E66" s="623"/>
      <c r="F66" s="623"/>
      <c r="G66" s="623"/>
      <c r="H66" s="618"/>
      <c r="I66" s="619"/>
      <c r="J66" s="620"/>
      <c r="K66" s="795"/>
      <c r="L66" s="796"/>
      <c r="M66" s="621"/>
    </row>
    <row r="67" spans="1:13" s="580" customFormat="1" thickBot="1">
      <c r="A67" s="609" t="s">
        <v>974</v>
      </c>
      <c r="B67" s="610"/>
      <c r="C67" s="610"/>
      <c r="D67" s="610"/>
      <c r="E67" s="610"/>
      <c r="F67" s="610"/>
      <c r="G67" s="610"/>
      <c r="H67" s="624"/>
      <c r="I67" s="625"/>
      <c r="J67" s="620"/>
      <c r="K67" s="797"/>
      <c r="L67" s="798"/>
      <c r="M67" s="621"/>
    </row>
    <row r="68" spans="1:13" s="580" customFormat="1" thickBot="1">
      <c r="A68" s="767" t="s">
        <v>953</v>
      </c>
      <c r="B68" s="768"/>
      <c r="C68" s="768"/>
      <c r="D68" s="768"/>
      <c r="E68" s="768"/>
      <c r="F68" s="768"/>
      <c r="G68" s="768"/>
      <c r="H68" s="768"/>
      <c r="I68" s="768"/>
      <c r="J68" s="768"/>
      <c r="K68" s="768"/>
      <c r="L68" s="769"/>
      <c r="M68" s="585">
        <v>0</v>
      </c>
    </row>
    <row r="69" spans="1:13" s="580" customFormat="1" ht="7.5" customHeight="1" thickBot="1">
      <c r="A69" s="599"/>
      <c r="B69" s="587"/>
      <c r="C69" s="587"/>
      <c r="D69" s="587"/>
      <c r="E69" s="587"/>
      <c r="F69" s="587"/>
      <c r="G69" s="587"/>
      <c r="H69" s="587"/>
      <c r="I69" s="587"/>
      <c r="J69" s="587"/>
      <c r="K69" s="587"/>
      <c r="L69" s="587"/>
      <c r="M69" s="588"/>
    </row>
    <row r="70" spans="1:13" s="580" customFormat="1" thickBot="1">
      <c r="A70" s="767" t="s">
        <v>2236</v>
      </c>
      <c r="B70" s="768"/>
      <c r="C70" s="768"/>
      <c r="D70" s="768"/>
      <c r="E70" s="768"/>
      <c r="F70" s="768"/>
      <c r="G70" s="768"/>
      <c r="H70" s="768"/>
      <c r="I70" s="768"/>
      <c r="J70" s="768"/>
      <c r="K70" s="768"/>
      <c r="L70" s="769"/>
      <c r="M70" s="585">
        <f>ROUND(M60+M68,0)</f>
        <v>0</v>
      </c>
    </row>
    <row r="71" spans="1:13">
      <c r="A71" s="530"/>
      <c r="B71" s="531"/>
      <c r="C71" s="531"/>
      <c r="D71" s="531"/>
      <c r="E71" s="531"/>
      <c r="F71" s="531"/>
      <c r="G71" s="531"/>
      <c r="H71" s="531"/>
      <c r="I71" s="531"/>
      <c r="J71" s="531"/>
      <c r="K71" s="531"/>
      <c r="L71" s="531"/>
      <c r="M71" s="532"/>
    </row>
    <row r="72" spans="1:13">
      <c r="A72" s="561"/>
      <c r="B72" s="496"/>
      <c r="C72" s="496"/>
      <c r="D72" s="496"/>
      <c r="E72" s="496"/>
      <c r="F72" s="496"/>
      <c r="G72" s="496"/>
      <c r="H72" s="496"/>
      <c r="I72" s="496"/>
      <c r="J72" s="496"/>
      <c r="K72" s="496"/>
      <c r="L72" s="496"/>
      <c r="M72" s="538"/>
    </row>
    <row r="73" spans="1:13">
      <c r="A73" s="561"/>
      <c r="B73" s="496"/>
      <c r="C73" s="496"/>
      <c r="D73" s="496"/>
      <c r="E73" s="496"/>
      <c r="F73" s="496"/>
      <c r="G73" s="496"/>
      <c r="H73" s="496"/>
      <c r="I73" s="496"/>
      <c r="J73" s="496"/>
      <c r="K73" s="496"/>
      <c r="L73" s="496"/>
      <c r="M73" s="538"/>
    </row>
    <row r="74" spans="1:13">
      <c r="A74" s="561"/>
      <c r="B74" s="496"/>
      <c r="C74" s="496"/>
      <c r="D74" s="496"/>
      <c r="E74" s="496"/>
      <c r="F74" s="496"/>
      <c r="G74" s="496"/>
      <c r="H74" s="496"/>
      <c r="I74" s="496"/>
      <c r="J74" s="496"/>
      <c r="K74" s="496"/>
      <c r="L74" s="496"/>
      <c r="M74" s="538"/>
    </row>
    <row r="75" spans="1:13" s="580" customFormat="1" ht="12">
      <c r="A75" s="626"/>
      <c r="B75" s="627"/>
      <c r="C75" s="627"/>
      <c r="D75" s="628" t="s">
        <v>976</v>
      </c>
      <c r="E75" s="628"/>
      <c r="F75" s="628"/>
      <c r="G75" s="628"/>
      <c r="H75" s="628"/>
      <c r="I75" s="628"/>
      <c r="J75" s="627"/>
      <c r="K75" s="627"/>
      <c r="L75" s="627"/>
      <c r="M75" s="629"/>
    </row>
    <row r="76" spans="1:13" s="580" customFormat="1" ht="12">
      <c r="A76" s="626"/>
      <c r="B76" s="627"/>
      <c r="C76" s="627"/>
      <c r="D76" s="627" t="s">
        <v>977</v>
      </c>
      <c r="E76" s="627"/>
      <c r="F76" s="627"/>
      <c r="G76" s="627"/>
      <c r="H76" s="627"/>
      <c r="I76" s="627"/>
      <c r="J76" s="627"/>
      <c r="K76" s="627"/>
      <c r="L76" s="627"/>
      <c r="M76" s="629"/>
    </row>
    <row r="77" spans="1:13">
      <c r="A77" s="561"/>
      <c r="B77" s="496"/>
      <c r="C77" s="496"/>
      <c r="D77" s="496" t="s">
        <v>978</v>
      </c>
      <c r="E77" s="496"/>
      <c r="F77" s="496"/>
      <c r="G77" s="496"/>
      <c r="H77" s="496"/>
      <c r="I77" s="496"/>
      <c r="J77" s="496"/>
      <c r="K77" s="496"/>
      <c r="L77" s="496"/>
      <c r="M77" s="538"/>
    </row>
    <row r="78" spans="1:13">
      <c r="A78" s="561"/>
      <c r="B78" s="496"/>
      <c r="C78" s="496"/>
      <c r="D78" s="496" t="s">
        <v>979</v>
      </c>
      <c r="E78" s="496"/>
      <c r="F78" s="496"/>
      <c r="G78" s="496"/>
      <c r="H78" s="496"/>
      <c r="I78" s="496"/>
      <c r="J78" s="496"/>
      <c r="K78" s="496"/>
      <c r="L78" s="496"/>
      <c r="M78" s="538"/>
    </row>
    <row r="79" spans="1:13" ht="13.5" thickBot="1">
      <c r="A79" s="561"/>
      <c r="B79" s="496"/>
      <c r="C79" s="496"/>
      <c r="D79" s="496"/>
      <c r="E79" s="496" t="s">
        <v>980</v>
      </c>
      <c r="F79" s="496"/>
      <c r="G79" s="496"/>
      <c r="H79" s="496"/>
      <c r="I79" s="496"/>
      <c r="J79" s="496"/>
      <c r="K79" s="496"/>
      <c r="L79" s="496"/>
      <c r="M79" s="538"/>
    </row>
    <row r="80" spans="1:13">
      <c r="A80" s="630" t="s">
        <v>2216</v>
      </c>
      <c r="B80" s="631"/>
      <c r="C80" s="631"/>
      <c r="D80" s="631"/>
      <c r="E80" s="631"/>
      <c r="F80" s="631"/>
      <c r="G80" s="631"/>
      <c r="H80" s="631"/>
      <c r="I80" s="631"/>
      <c r="J80" s="631"/>
      <c r="K80" s="631"/>
      <c r="L80" s="631"/>
      <c r="M80" s="632"/>
    </row>
    <row r="81" spans="1:13">
      <c r="A81" s="633"/>
      <c r="B81" s="634"/>
      <c r="C81" s="634"/>
      <c r="D81" s="634"/>
      <c r="E81" s="634"/>
      <c r="F81" s="634"/>
      <c r="G81" s="634"/>
      <c r="H81" s="634"/>
      <c r="I81" s="634"/>
      <c r="J81" s="634"/>
      <c r="K81" s="634"/>
      <c r="L81" s="634"/>
      <c r="M81" s="635"/>
    </row>
    <row r="82" spans="1:13">
      <c r="A82" s="633"/>
      <c r="B82" s="634"/>
      <c r="C82" s="634"/>
      <c r="D82" s="634"/>
      <c r="E82" s="634"/>
      <c r="F82" s="634"/>
      <c r="G82" s="634"/>
      <c r="H82" s="634"/>
      <c r="I82" s="634"/>
      <c r="J82" s="634"/>
      <c r="K82" s="634"/>
      <c r="L82" s="634"/>
      <c r="M82" s="635"/>
    </row>
    <row r="83" spans="1:13">
      <c r="A83" s="633"/>
      <c r="B83" s="634"/>
      <c r="C83" s="634"/>
      <c r="D83" s="634"/>
      <c r="E83" s="634"/>
      <c r="F83" s="634"/>
      <c r="G83" s="634"/>
      <c r="H83" s="634"/>
      <c r="I83" s="634"/>
      <c r="J83" s="634"/>
      <c r="K83" s="634"/>
      <c r="L83" s="634"/>
      <c r="M83" s="635"/>
    </row>
    <row r="84" spans="1:13" ht="13.5" thickBot="1">
      <c r="A84" s="636"/>
      <c r="B84" s="637"/>
      <c r="C84" s="637"/>
      <c r="D84" s="637"/>
      <c r="E84" s="637"/>
      <c r="F84" s="637"/>
      <c r="G84" s="637"/>
      <c r="H84" s="637"/>
      <c r="I84" s="637"/>
      <c r="J84" s="637"/>
      <c r="K84" s="637"/>
      <c r="L84" s="637"/>
      <c r="M84" s="638"/>
    </row>
    <row r="85" spans="1:13">
      <c r="A85" s="639"/>
      <c r="B85" s="640"/>
      <c r="C85" s="640"/>
      <c r="D85" s="640"/>
      <c r="E85" s="640"/>
      <c r="F85" s="640"/>
      <c r="G85" s="640"/>
      <c r="H85" s="640"/>
      <c r="I85" s="640"/>
      <c r="J85" s="640"/>
      <c r="K85" s="640"/>
      <c r="L85" s="640"/>
      <c r="M85" s="641"/>
    </row>
    <row r="86" spans="1:13">
      <c r="A86" s="520" t="s">
        <v>2217</v>
      </c>
      <c r="B86" s="522"/>
      <c r="C86" s="522"/>
      <c r="D86" s="522"/>
      <c r="E86" s="522"/>
      <c r="F86" s="522"/>
      <c r="G86" s="522"/>
      <c r="H86" s="522"/>
      <c r="I86" s="522"/>
      <c r="J86" s="522"/>
      <c r="K86" s="522"/>
      <c r="L86" s="522"/>
      <c r="M86" s="526"/>
    </row>
    <row r="87" spans="1:13" ht="17.25" customHeight="1">
      <c r="A87" s="785" t="s">
        <v>2218</v>
      </c>
      <c r="B87" s="786"/>
      <c r="C87" s="786"/>
      <c r="D87" s="786"/>
      <c r="E87" s="786"/>
      <c r="F87" s="786"/>
      <c r="G87" s="786"/>
      <c r="H87" s="786"/>
      <c r="I87" s="786"/>
      <c r="J87" s="786"/>
      <c r="K87" s="786"/>
      <c r="L87" s="786"/>
      <c r="M87" s="787"/>
    </row>
    <row r="88" spans="1:13" ht="17.25" customHeight="1">
      <c r="A88" s="785"/>
      <c r="B88" s="786"/>
      <c r="C88" s="786"/>
      <c r="D88" s="786"/>
      <c r="E88" s="786"/>
      <c r="F88" s="786"/>
      <c r="G88" s="786"/>
      <c r="H88" s="786"/>
      <c r="I88" s="786"/>
      <c r="J88" s="786"/>
      <c r="K88" s="786"/>
      <c r="L88" s="786"/>
      <c r="M88" s="787"/>
    </row>
    <row r="89" spans="1:13" ht="18.75" customHeight="1">
      <c r="A89" s="788" t="s">
        <v>2219</v>
      </c>
      <c r="B89" s="789"/>
      <c r="C89" s="789"/>
      <c r="D89" s="789"/>
      <c r="E89" s="789"/>
      <c r="F89" s="789"/>
      <c r="G89" s="789"/>
      <c r="H89" s="789"/>
      <c r="I89" s="789"/>
      <c r="J89" s="789"/>
      <c r="K89" s="789"/>
      <c r="L89" s="789"/>
      <c r="M89" s="790"/>
    </row>
    <row r="90" spans="1:13" ht="21.75" customHeight="1">
      <c r="A90" s="788"/>
      <c r="B90" s="789"/>
      <c r="C90" s="789"/>
      <c r="D90" s="789"/>
      <c r="E90" s="789"/>
      <c r="F90" s="789"/>
      <c r="G90" s="789"/>
      <c r="H90" s="789"/>
      <c r="I90" s="789"/>
      <c r="J90" s="789"/>
      <c r="K90" s="789"/>
      <c r="L90" s="789"/>
      <c r="M90" s="790"/>
    </row>
    <row r="91" spans="1:13">
      <c r="A91" s="642"/>
      <c r="B91" s="643"/>
      <c r="C91" s="643"/>
      <c r="D91" s="643"/>
      <c r="E91" s="643"/>
      <c r="F91" s="643"/>
      <c r="G91" s="643"/>
      <c r="H91" s="643"/>
      <c r="I91" s="643"/>
      <c r="J91" s="643"/>
      <c r="K91" s="643"/>
      <c r="L91" s="643"/>
      <c r="M91" s="644"/>
    </row>
    <row r="92" spans="1:13">
      <c r="A92" s="642"/>
      <c r="B92" s="643"/>
      <c r="C92" s="643"/>
      <c r="D92" s="643"/>
      <c r="E92" s="643"/>
      <c r="F92" s="643"/>
      <c r="G92" s="643"/>
      <c r="H92" s="643"/>
      <c r="I92" s="643"/>
      <c r="J92" s="643"/>
      <c r="K92" s="643"/>
      <c r="L92" s="643"/>
      <c r="M92" s="644"/>
    </row>
    <row r="93" spans="1:13">
      <c r="A93" s="642"/>
      <c r="B93" s="643"/>
      <c r="C93" s="643"/>
      <c r="D93" s="643"/>
      <c r="E93" s="643"/>
      <c r="F93" s="643"/>
      <c r="G93" s="643"/>
      <c r="H93" s="643"/>
      <c r="I93" s="643"/>
      <c r="J93" s="643"/>
      <c r="K93" s="643"/>
      <c r="L93" s="643"/>
      <c r="M93" s="644"/>
    </row>
    <row r="94" spans="1:13">
      <c r="A94" s="520"/>
      <c r="B94" s="522"/>
      <c r="C94" s="522"/>
      <c r="D94" s="522"/>
      <c r="E94" s="522"/>
      <c r="F94" s="522"/>
      <c r="G94" s="522"/>
      <c r="H94" s="522"/>
      <c r="I94" s="522"/>
      <c r="J94" s="522"/>
      <c r="K94" s="522"/>
      <c r="L94" s="522"/>
      <c r="M94" s="526"/>
    </row>
    <row r="95" spans="1:13" s="580" customFormat="1" ht="12">
      <c r="A95" s="626"/>
      <c r="B95" s="627"/>
      <c r="C95" s="627"/>
      <c r="D95" s="627" t="s">
        <v>976</v>
      </c>
      <c r="E95" s="628"/>
      <c r="F95" s="627"/>
      <c r="G95" s="627"/>
      <c r="H95" s="627"/>
      <c r="I95" s="627"/>
      <c r="J95" s="627"/>
      <c r="K95" s="627"/>
      <c r="L95" s="627"/>
      <c r="M95" s="629"/>
    </row>
    <row r="96" spans="1:13" s="580" customFormat="1" ht="12">
      <c r="A96" s="626"/>
      <c r="B96" s="627"/>
      <c r="C96" s="627"/>
      <c r="D96" s="645" t="s">
        <v>977</v>
      </c>
      <c r="E96" s="627"/>
      <c r="F96" s="627"/>
      <c r="G96" s="645"/>
      <c r="H96" s="645"/>
      <c r="I96" s="645"/>
      <c r="J96" s="627"/>
      <c r="K96" s="627"/>
      <c r="L96" s="627"/>
      <c r="M96" s="629"/>
    </row>
    <row r="97" spans="1:13">
      <c r="A97" s="561"/>
      <c r="B97" s="496"/>
      <c r="C97" s="496"/>
      <c r="D97" s="646" t="s">
        <v>981</v>
      </c>
      <c r="E97" s="496"/>
      <c r="F97" s="496"/>
      <c r="G97" s="646"/>
      <c r="H97" s="646"/>
      <c r="I97" s="646"/>
      <c r="J97" s="496"/>
      <c r="K97" s="496"/>
      <c r="L97" s="496"/>
      <c r="M97" s="538"/>
    </row>
    <row r="98" spans="1:13">
      <c r="A98" s="647"/>
      <c r="B98" s="522"/>
      <c r="C98" s="522"/>
      <c r="D98" s="496" t="s">
        <v>979</v>
      </c>
      <c r="E98" s="496"/>
      <c r="F98" s="496"/>
      <c r="G98" s="496"/>
      <c r="H98" s="496"/>
      <c r="I98" s="496"/>
      <c r="J98" s="522"/>
      <c r="K98" s="522"/>
      <c r="L98" s="522"/>
      <c r="M98" s="526"/>
    </row>
    <row r="99" spans="1:13" ht="13.5" customHeight="1">
      <c r="A99" s="647"/>
      <c r="B99" s="522"/>
      <c r="C99" s="522"/>
      <c r="D99" s="522"/>
      <c r="E99" s="496"/>
      <c r="F99" s="496"/>
      <c r="G99" s="496"/>
      <c r="H99" s="496"/>
      <c r="I99" s="496"/>
      <c r="J99" s="522"/>
      <c r="K99" s="522"/>
      <c r="L99" s="522"/>
      <c r="M99" s="526"/>
    </row>
    <row r="100" spans="1:13">
      <c r="A100" s="648" t="s">
        <v>2220</v>
      </c>
      <c r="B100" s="649"/>
      <c r="C100" s="649"/>
      <c r="D100" s="496"/>
      <c r="E100" s="496"/>
      <c r="F100" s="496"/>
      <c r="G100" s="496"/>
      <c r="H100" s="496"/>
      <c r="I100" s="791"/>
      <c r="J100" s="791"/>
      <c r="K100" s="791"/>
      <c r="L100" s="791"/>
      <c r="M100" s="792"/>
    </row>
    <row r="101" spans="1:13" ht="13.5" thickBot="1">
      <c r="A101" s="650" t="s">
        <v>2221</v>
      </c>
      <c r="B101" s="651"/>
      <c r="C101" s="651"/>
      <c r="D101" s="652"/>
      <c r="E101" s="652"/>
      <c r="F101" s="652"/>
      <c r="G101" s="652"/>
      <c r="H101" s="652"/>
      <c r="I101" s="793"/>
      <c r="J101" s="793"/>
      <c r="K101" s="793"/>
      <c r="L101" s="793"/>
      <c r="M101" s="794"/>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52"/>
      <c r="C7" s="353"/>
      <c r="D7" s="353"/>
      <c r="E7" s="353"/>
      <c r="F7" s="353"/>
      <c r="G7" s="353"/>
      <c r="H7" s="353"/>
      <c r="I7" s="353"/>
      <c r="J7" s="353"/>
      <c r="K7" s="353"/>
      <c r="L7" s="354"/>
      <c r="M7" s="354"/>
      <c r="N7" s="355"/>
    </row>
    <row r="8" spans="2:14" ht="17.25" customHeight="1">
      <c r="B8" s="356"/>
      <c r="C8" s="83"/>
      <c r="D8" s="83"/>
      <c r="E8" s="83"/>
      <c r="F8" s="83"/>
      <c r="G8" s="83"/>
      <c r="H8" s="84"/>
      <c r="I8" s="83"/>
      <c r="J8" s="83"/>
      <c r="K8" s="357" t="s">
        <v>938</v>
      </c>
      <c r="L8" s="358"/>
      <c r="M8" s="358"/>
      <c r="N8" s="359"/>
    </row>
    <row r="9" spans="2:14">
      <c r="B9" s="360"/>
      <c r="C9" s="85"/>
      <c r="D9" s="85"/>
      <c r="E9" s="85"/>
      <c r="F9" s="85"/>
      <c r="G9" s="85"/>
      <c r="H9" s="361"/>
      <c r="I9" s="85"/>
      <c r="J9" s="85"/>
      <c r="K9" s="362"/>
      <c r="L9" s="363" t="s">
        <v>2202</v>
      </c>
      <c r="M9" s="363" t="s">
        <v>2203</v>
      </c>
      <c r="N9" s="364" t="s">
        <v>2204</v>
      </c>
    </row>
    <row r="10" spans="2:14" ht="35.25">
      <c r="B10" s="813" t="s">
        <v>2205</v>
      </c>
      <c r="C10" s="814"/>
      <c r="D10" s="814"/>
      <c r="E10" s="814"/>
      <c r="F10" s="365" t="s">
        <v>2206</v>
      </c>
      <c r="G10" s="85"/>
      <c r="H10" s="366"/>
      <c r="I10" s="815" t="s">
        <v>2207</v>
      </c>
      <c r="J10" s="815"/>
      <c r="K10" s="367" t="s">
        <v>2206</v>
      </c>
      <c r="L10" s="363"/>
      <c r="M10" s="363"/>
      <c r="N10" s="364"/>
    </row>
    <row r="11" spans="2:14">
      <c r="B11" s="368" t="s">
        <v>939</v>
      </c>
      <c r="C11" s="369"/>
      <c r="D11" s="801"/>
      <c r="E11" s="801"/>
      <c r="F11" s="370"/>
      <c r="G11" s="371"/>
      <c r="H11" s="369"/>
      <c r="I11" s="366"/>
      <c r="J11" s="372" t="s">
        <v>940</v>
      </c>
      <c r="K11" s="373"/>
      <c r="L11" s="370"/>
      <c r="M11" s="370"/>
      <c r="N11" s="374"/>
    </row>
    <row r="12" spans="2:14" ht="15.75" thickBot="1">
      <c r="B12" s="375"/>
      <c r="C12" s="376"/>
      <c r="D12" s="377"/>
      <c r="E12" s="377"/>
      <c r="F12" s="377"/>
      <c r="G12" s="377"/>
      <c r="H12" s="376"/>
      <c r="I12" s="377"/>
      <c r="J12" s="376"/>
      <c r="K12" s="377"/>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33"/>
      <c r="E25" s="333"/>
      <c r="F25" s="816" t="s">
        <v>2222</v>
      </c>
      <c r="G25" s="817"/>
      <c r="H25" s="817"/>
      <c r="I25" s="333" t="s">
        <v>2203</v>
      </c>
      <c r="J25" s="333" t="s">
        <v>2204</v>
      </c>
      <c r="K25" s="271"/>
      <c r="L25" s="333"/>
      <c r="M25" s="333"/>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182" t="s">
        <v>983</v>
      </c>
      <c r="C31" s="87" t="s">
        <v>1220</v>
      </c>
      <c r="D31" s="88"/>
      <c r="E31" s="88"/>
      <c r="F31" s="88"/>
      <c r="G31" s="88"/>
      <c r="H31" s="88"/>
      <c r="I31" s="88"/>
      <c r="J31" s="89"/>
      <c r="K31" s="315"/>
      <c r="L31" s="313" t="s">
        <v>984</v>
      </c>
      <c r="M31" s="210"/>
      <c r="N31" s="90"/>
    </row>
    <row r="32" spans="1:14" ht="5.25" customHeight="1">
      <c r="B32" s="18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129</v>
      </c>
      <c r="B36" s="872" t="str">
        <f>VLOOKUP(A36,EQUIPOS!A6:D154,3,FALSE)</f>
        <v xml:space="preserve">Buldozer, Potencia al volante de 140 HP, motor de 2200 RPM, longitud de hoja 4,80m. </v>
      </c>
      <c r="C36" s="873"/>
      <c r="D36" s="873"/>
      <c r="E36" s="873"/>
      <c r="F36" s="873"/>
      <c r="G36" s="873"/>
      <c r="H36" s="874"/>
      <c r="I36" s="274"/>
      <c r="J36" s="275"/>
      <c r="K36" s="276">
        <f>VLOOKUP(A36,EQUIPOS!A6:D161,4,FALSE)</f>
        <v>139092.38940752886</v>
      </c>
      <c r="L36" s="277"/>
      <c r="M36" s="278">
        <v>0.15</v>
      </c>
      <c r="N36" s="279">
        <f>K36/M36</f>
        <v>927282.59605019237</v>
      </c>
    </row>
    <row r="37" spans="1:14">
      <c r="A37" t="s">
        <v>150</v>
      </c>
      <c r="B37" s="872" t="str">
        <f>VLOOKUP(A37,EQUIPOS!A7:D154,3,FALSE)</f>
        <v>Cargador : Potencia en el volante 125 hp, Clasificación de RPM del motor 2300.</v>
      </c>
      <c r="C37" s="873"/>
      <c r="D37" s="873"/>
      <c r="E37" s="873"/>
      <c r="F37" s="873"/>
      <c r="G37" s="873"/>
      <c r="H37" s="874"/>
      <c r="I37" s="274"/>
      <c r="J37" s="275"/>
      <c r="K37" s="276">
        <f>VLOOKUP(A37,EQUIPOS!A7:D162,4,FALSE)</f>
        <v>148179.75884882073</v>
      </c>
      <c r="L37" s="277"/>
      <c r="M37" s="278">
        <v>0.15</v>
      </c>
      <c r="N37" s="279">
        <f>K37/M37</f>
        <v>987865.05899213825</v>
      </c>
    </row>
    <row r="38" spans="1:14">
      <c r="A38" t="s">
        <v>273</v>
      </c>
      <c r="B38" s="872" t="str">
        <f>VLOOKUP(A38,EQUIPOS!A8:D154,3,FALSE)</f>
        <v>Motosierra, 93.6 cm3 - 7.1 HP, 45-90 cm - 7.9 kg</v>
      </c>
      <c r="C38" s="873"/>
      <c r="D38" s="873"/>
      <c r="E38" s="873"/>
      <c r="F38" s="873"/>
      <c r="G38" s="873"/>
      <c r="H38" s="874"/>
      <c r="I38" s="274"/>
      <c r="J38" s="275"/>
      <c r="K38" s="276">
        <f>VLOOKUP(A38,EQUIPOS!A8:D163,4,FALSE)</f>
        <v>8118.8742854172388</v>
      </c>
      <c r="L38" s="277"/>
      <c r="M38" s="278">
        <v>0.15</v>
      </c>
      <c r="N38" s="280">
        <f>K38/M38</f>
        <v>54125.828569448262</v>
      </c>
    </row>
    <row r="39" spans="1:14">
      <c r="B39" s="872"/>
      <c r="C39" s="873"/>
      <c r="D39" s="873"/>
      <c r="E39" s="873"/>
      <c r="F39" s="873"/>
      <c r="G39" s="873"/>
      <c r="H39" s="874"/>
      <c r="I39" s="875"/>
      <c r="J39" s="876"/>
      <c r="K39" s="281"/>
      <c r="L39" s="877"/>
      <c r="M39" s="878"/>
      <c r="N39" s="282"/>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9021.8333333333339</v>
      </c>
    </row>
    <row r="43" spans="1:14" ht="15.75" thickBot="1">
      <c r="B43" s="823" t="s">
        <v>953</v>
      </c>
      <c r="C43" s="824"/>
      <c r="D43" s="824"/>
      <c r="E43" s="824"/>
      <c r="F43" s="824"/>
      <c r="G43" s="824"/>
      <c r="H43" s="824"/>
      <c r="I43" s="824"/>
      <c r="J43" s="824"/>
      <c r="K43" s="824"/>
      <c r="L43" s="824"/>
      <c r="M43" s="825"/>
      <c r="N43" s="105">
        <f>SUM(N36:N42)</f>
        <v>1978295.3169451123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886" t="s">
        <v>957</v>
      </c>
      <c r="C58" s="887"/>
      <c r="D58" s="887"/>
      <c r="E58" s="887"/>
      <c r="F58" s="887"/>
      <c r="G58" s="888"/>
      <c r="H58" s="79" t="s">
        <v>945</v>
      </c>
      <c r="I58" s="80" t="s">
        <v>958</v>
      </c>
      <c r="J58" s="81" t="s">
        <v>959</v>
      </c>
      <c r="K58" s="79" t="s">
        <v>960</v>
      </c>
      <c r="L58" s="909" t="s">
        <v>961</v>
      </c>
      <c r="M58" s="888"/>
      <c r="N58" s="82" t="s">
        <v>951</v>
      </c>
    </row>
    <row r="59" spans="1:14">
      <c r="A59" t="s">
        <v>1221</v>
      </c>
      <c r="B59" s="52" t="str">
        <f>VLOOKUP(A59,TRANSPORTE!A5:D94,3,FALSE)</f>
        <v>Transporte de material desmontado</v>
      </c>
      <c r="C59" s="324"/>
      <c r="D59" s="324"/>
      <c r="E59" s="324"/>
      <c r="F59" s="324"/>
      <c r="G59" s="324"/>
      <c r="H59" s="318" t="str">
        <f>VLOOKUP(A59,TRANSPORTE!A6:D120,2,FALSE)</f>
        <v>tkm</v>
      </c>
      <c r="I59" s="286">
        <v>35</v>
      </c>
      <c r="J59" s="293">
        <v>1</v>
      </c>
      <c r="K59" s="286">
        <f>I59*J59</f>
        <v>35</v>
      </c>
      <c r="L59" s="910">
        <v>983.54</v>
      </c>
      <c r="M59" s="911"/>
      <c r="N59" s="294">
        <f>K59*L59</f>
        <v>34423.9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54"/>
      <c r="J64" s="54"/>
      <c r="K64" s="54"/>
      <c r="L64" s="901"/>
      <c r="M64" s="902"/>
      <c r="N64" s="303"/>
    </row>
    <row r="65" spans="1:15" ht="15.75" thickBot="1">
      <c r="B65" s="912" t="s">
        <v>953</v>
      </c>
      <c r="C65" s="866"/>
      <c r="D65" s="866"/>
      <c r="E65" s="866"/>
      <c r="F65" s="866"/>
      <c r="G65" s="866"/>
      <c r="H65" s="866"/>
      <c r="I65" s="866"/>
      <c r="J65" s="866"/>
      <c r="K65" s="866"/>
      <c r="L65" s="866"/>
      <c r="M65" s="867"/>
      <c r="N65" s="308">
        <f>N59+N60+N61+N62+N63</f>
        <v>34423.9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1.2</v>
      </c>
      <c r="N70" s="303">
        <f>K70/M70</f>
        <v>180436.66666666669</v>
      </c>
      <c r="O70" s="112"/>
    </row>
    <row r="71" spans="1:15">
      <c r="B71" s="55"/>
      <c r="C71" s="53"/>
      <c r="D71" s="53"/>
      <c r="E71" s="53"/>
      <c r="F71" s="53"/>
      <c r="G71" s="53"/>
      <c r="H71" s="53"/>
      <c r="I71" s="286"/>
      <c r="J71" s="304"/>
      <c r="K71" s="305"/>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54"/>
      <c r="J75" s="54"/>
      <c r="K75" s="54"/>
      <c r="L75" s="901"/>
      <c r="M75" s="902"/>
      <c r="N75" s="303"/>
    </row>
    <row r="76" spans="1:15" ht="15.75" thickBot="1">
      <c r="B76" s="823" t="s">
        <v>953</v>
      </c>
      <c r="C76" s="824"/>
      <c r="D76" s="824"/>
      <c r="E76" s="824"/>
      <c r="F76" s="824"/>
      <c r="G76" s="824"/>
      <c r="H76" s="824"/>
      <c r="I76" s="866"/>
      <c r="J76" s="866"/>
      <c r="K76" s="866"/>
      <c r="L76" s="866"/>
      <c r="M76" s="867"/>
      <c r="N76" s="308">
        <f>N70+N71+N72+N73+N74</f>
        <v>180436.66666666669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2193155.8836117787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438631.17672235577</v>
      </c>
      <c r="M83" s="859"/>
      <c r="N83" s="57"/>
    </row>
    <row r="84" spans="1:14">
      <c r="B84" s="95" t="s">
        <v>973</v>
      </c>
      <c r="C84" s="96"/>
      <c r="D84" s="96"/>
      <c r="E84" s="96"/>
      <c r="F84" s="96"/>
      <c r="G84" s="96"/>
      <c r="H84" s="96"/>
      <c r="I84" s="93"/>
      <c r="J84" s="94"/>
      <c r="K84" s="311">
        <v>0.05</v>
      </c>
      <c r="L84" s="858">
        <f>N78*K84</f>
        <v>109657.79418058894</v>
      </c>
      <c r="M84" s="859"/>
      <c r="N84" s="57"/>
    </row>
    <row r="85" spans="1:14" ht="15.75" thickBot="1">
      <c r="B85" s="97" t="s">
        <v>974</v>
      </c>
      <c r="C85" s="98"/>
      <c r="D85" s="98"/>
      <c r="E85" s="98"/>
      <c r="F85" s="98"/>
      <c r="G85" s="98"/>
      <c r="H85" s="98"/>
      <c r="I85" s="99"/>
      <c r="J85" s="100"/>
      <c r="K85" s="312">
        <v>0.05</v>
      </c>
      <c r="L85" s="860">
        <f>N78*K85</f>
        <v>109657.79418058894</v>
      </c>
      <c r="M85" s="861"/>
      <c r="N85" s="57"/>
    </row>
    <row r="86" spans="1:14" ht="15.75" thickBot="1">
      <c r="B86" s="823" t="s">
        <v>953</v>
      </c>
      <c r="C86" s="824"/>
      <c r="D86" s="824"/>
      <c r="E86" s="824"/>
      <c r="F86" s="824"/>
      <c r="G86" s="824"/>
      <c r="H86" s="824"/>
      <c r="I86" s="824"/>
      <c r="J86" s="824"/>
      <c r="K86" s="824"/>
      <c r="L86" s="824"/>
      <c r="M86" s="825"/>
      <c r="N86" s="58">
        <f>L83+L84+L85</f>
        <v>657946.7650835336</v>
      </c>
    </row>
    <row r="87" spans="1:14" ht="15.75" thickBot="1">
      <c r="B87" s="39"/>
      <c r="C87" s="40"/>
      <c r="D87" s="40"/>
      <c r="E87" s="40"/>
      <c r="F87" s="40"/>
      <c r="G87" s="40"/>
      <c r="H87" s="40"/>
      <c r="I87" s="40"/>
      <c r="J87" s="40"/>
      <c r="K87" s="40"/>
      <c r="L87" s="40"/>
      <c r="M87" s="40"/>
      <c r="N87" s="41"/>
    </row>
    <row r="88" spans="1:14" ht="15.75" thickBot="1">
      <c r="A88" t="s">
        <v>2015</v>
      </c>
      <c r="B88" s="823" t="s">
        <v>975</v>
      </c>
      <c r="C88" s="824"/>
      <c r="D88" s="824"/>
      <c r="E88" s="824"/>
      <c r="F88" s="824"/>
      <c r="G88" s="824"/>
      <c r="H88" s="824"/>
      <c r="I88" s="824"/>
      <c r="J88" s="824"/>
      <c r="K88" s="824"/>
      <c r="L88" s="824"/>
      <c r="M88" s="825"/>
      <c r="N88" s="195">
        <f>N78+N86</f>
        <v>2851102.6486953124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4"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52"/>
      <c r="C7" s="353"/>
      <c r="D7" s="353"/>
      <c r="E7" s="353"/>
      <c r="F7" s="353"/>
      <c r="G7" s="353"/>
      <c r="H7" s="353"/>
      <c r="I7" s="353"/>
      <c r="J7" s="353"/>
      <c r="K7" s="353"/>
      <c r="L7" s="354"/>
      <c r="M7" s="354"/>
      <c r="N7" s="355"/>
    </row>
    <row r="8" spans="2:14" ht="18.75" customHeight="1">
      <c r="B8" s="356"/>
      <c r="C8" s="83"/>
      <c r="D8" s="83"/>
      <c r="E8" s="83"/>
      <c r="F8" s="83"/>
      <c r="G8" s="83"/>
      <c r="H8" s="84"/>
      <c r="I8" s="83"/>
      <c r="J8" s="83"/>
      <c r="K8" s="357" t="s">
        <v>938</v>
      </c>
      <c r="L8" s="358"/>
      <c r="M8" s="358"/>
      <c r="N8" s="359"/>
    </row>
    <row r="9" spans="2:14">
      <c r="B9" s="360"/>
      <c r="C9" s="85"/>
      <c r="D9" s="85"/>
      <c r="E9" s="85"/>
      <c r="F9" s="85"/>
      <c r="G9" s="85"/>
      <c r="H9" s="361"/>
      <c r="I9" s="85"/>
      <c r="J9" s="85"/>
      <c r="K9" s="362"/>
      <c r="L9" s="363" t="s">
        <v>2202</v>
      </c>
      <c r="M9" s="363" t="s">
        <v>2203</v>
      </c>
      <c r="N9" s="364" t="s">
        <v>2204</v>
      </c>
    </row>
    <row r="10" spans="2:14" ht="36">
      <c r="B10" s="813" t="s">
        <v>2205</v>
      </c>
      <c r="C10" s="814"/>
      <c r="D10" s="814"/>
      <c r="E10" s="814"/>
      <c r="F10" s="398" t="s">
        <v>2206</v>
      </c>
      <c r="G10" s="85"/>
      <c r="H10" s="366"/>
      <c r="I10" s="815" t="s">
        <v>2207</v>
      </c>
      <c r="J10" s="815"/>
      <c r="K10" s="399" t="s">
        <v>2206</v>
      </c>
      <c r="L10" s="363"/>
      <c r="M10" s="363"/>
      <c r="N10" s="36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985</v>
      </c>
      <c r="C31" s="87" t="s">
        <v>1169</v>
      </c>
      <c r="D31" s="88"/>
      <c r="E31" s="88"/>
      <c r="F31" s="88"/>
      <c r="G31" s="88"/>
      <c r="H31" s="88"/>
      <c r="I31" s="88"/>
      <c r="J31" s="89"/>
      <c r="K31" s="315"/>
      <c r="L31" s="313" t="s">
        <v>984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249</v>
      </c>
      <c r="B36" s="872" t="str">
        <f>VLOOKUP(A36,EQUIPOS!A6:D154,3,FALSE)</f>
        <v>Guadañadora, Cilindraje 41.5 cm3, Longitud del mango 1450 mm, Peso 7.4 kg</v>
      </c>
      <c r="C36" s="873"/>
      <c r="D36" s="873"/>
      <c r="E36" s="873"/>
      <c r="F36" s="873"/>
      <c r="G36" s="873"/>
      <c r="H36" s="874"/>
      <c r="I36" s="274"/>
      <c r="J36" s="275"/>
      <c r="K36" s="276">
        <f>VLOOKUP(A36,EQUIPOS!A6:D161,4,FALSE)</f>
        <v>5417.9937280516606</v>
      </c>
      <c r="L36" s="277"/>
      <c r="M36" s="278">
        <v>0.36</v>
      </c>
      <c r="N36" s="279">
        <f>K36/M36</f>
        <v>15049.982577921281</v>
      </c>
    </row>
    <row r="37" spans="1:14">
      <c r="A37" t="s">
        <v>273</v>
      </c>
      <c r="B37" s="872" t="str">
        <f>VLOOKUP(A37,EQUIPOS!A7:D154,3,FALSE)</f>
        <v>Motosierra, 93.6 cm3 - 7.1 HP, 45-90 cm - 7.9 kg</v>
      </c>
      <c r="C37" s="873"/>
      <c r="D37" s="873"/>
      <c r="E37" s="873"/>
      <c r="F37" s="873"/>
      <c r="G37" s="873"/>
      <c r="H37" s="874"/>
      <c r="I37" s="274"/>
      <c r="J37" s="275"/>
      <c r="K37" s="276">
        <f>VLOOKUP(A37,EQUIPOS!A7:D162,4,FALSE)</f>
        <v>8118.8742854172388</v>
      </c>
      <c r="L37" s="277"/>
      <c r="M37" s="278">
        <v>0.10299999999999999</v>
      </c>
      <c r="N37" s="279">
        <f>K37/M37</f>
        <v>78824.022188516887</v>
      </c>
    </row>
    <row r="38" spans="1:14">
      <c r="B38" s="872"/>
      <c r="C38" s="873"/>
      <c r="D38" s="873"/>
      <c r="E38" s="873"/>
      <c r="F38" s="873"/>
      <c r="G38" s="873"/>
      <c r="H38" s="874"/>
      <c r="I38" s="274"/>
      <c r="J38" s="275"/>
      <c r="K38" s="276"/>
      <c r="L38" s="277"/>
      <c r="M38" s="278"/>
      <c r="N38" s="280"/>
    </row>
    <row r="39" spans="1:14">
      <c r="B39" s="872"/>
      <c r="C39" s="873"/>
      <c r="D39" s="873"/>
      <c r="E39" s="873"/>
      <c r="F39" s="873"/>
      <c r="G39" s="873"/>
      <c r="H39" s="874"/>
      <c r="I39" s="875"/>
      <c r="J39" s="876"/>
      <c r="K39" s="281"/>
      <c r="L39" s="877"/>
      <c r="M39" s="878"/>
      <c r="N39" s="282"/>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1879.5486111111113</v>
      </c>
    </row>
    <row r="43" spans="1:14" ht="15.75" thickBot="1">
      <c r="B43" s="823" t="s">
        <v>953</v>
      </c>
      <c r="C43" s="824"/>
      <c r="D43" s="824"/>
      <c r="E43" s="824"/>
      <c r="F43" s="824"/>
      <c r="G43" s="824"/>
      <c r="H43" s="824"/>
      <c r="I43" s="824"/>
      <c r="J43" s="824"/>
      <c r="K43" s="824"/>
      <c r="L43" s="824"/>
      <c r="M43" s="825"/>
      <c r="N43" s="105">
        <f>SUM(N36:N42)</f>
        <v>95753.55337754928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1221</v>
      </c>
      <c r="B59" s="52" t="str">
        <f>VLOOKUP(A59,TRANSPORTE!A5:D94,3,FALSE)</f>
        <v>Transporte de material desmontado</v>
      </c>
      <c r="C59" s="324"/>
      <c r="D59" s="324"/>
      <c r="E59" s="324"/>
      <c r="F59" s="324"/>
      <c r="G59" s="324"/>
      <c r="H59" s="318" t="str">
        <f>VLOOKUP(A59,TRANSPORTE!A6:D120,2,FALSE)</f>
        <v>tkm</v>
      </c>
      <c r="I59" s="286">
        <v>50</v>
      </c>
      <c r="J59" s="293">
        <v>1</v>
      </c>
      <c r="K59" s="286">
        <f>I59*J59</f>
        <v>50</v>
      </c>
      <c r="L59" s="910">
        <f>'900.2'!N78</f>
        <v>780.54090576615499</v>
      </c>
      <c r="M59" s="911"/>
      <c r="N59" s="294">
        <f>K59*L59</f>
        <v>39027.045288307752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51"/>
    </row>
    <row r="65" spans="1:15" ht="15.75" thickBot="1">
      <c r="B65" s="912" t="s">
        <v>953</v>
      </c>
      <c r="C65" s="866"/>
      <c r="D65" s="866"/>
      <c r="E65" s="866"/>
      <c r="F65" s="866"/>
      <c r="G65" s="866"/>
      <c r="H65" s="866"/>
      <c r="I65" s="866"/>
      <c r="J65" s="866"/>
      <c r="K65" s="866"/>
      <c r="L65" s="866"/>
      <c r="M65" s="867"/>
      <c r="N65" s="110">
        <f>N59+N60+N61+N62+N63</f>
        <v>39027.045288307752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2.88</v>
      </c>
      <c r="N70" s="303">
        <f>K70/M70</f>
        <v>37590.972222222226</v>
      </c>
      <c r="O70" s="112"/>
    </row>
    <row r="71" spans="1:15">
      <c r="B71" s="55"/>
      <c r="C71" s="53"/>
      <c r="D71" s="53"/>
      <c r="E71" s="53"/>
      <c r="F71" s="53"/>
      <c r="G71" s="53"/>
      <c r="H71" s="53"/>
      <c r="I71" s="286"/>
      <c r="J71" s="304"/>
      <c r="K71" s="305"/>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N70+N71+N72+N73+N74</f>
        <v>37590.972222222226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172371.57088807927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34474.314177615852</v>
      </c>
      <c r="M83" s="859"/>
      <c r="N83" s="57"/>
    </row>
    <row r="84" spans="1:14">
      <c r="B84" s="95" t="s">
        <v>973</v>
      </c>
      <c r="C84" s="96"/>
      <c r="D84" s="96"/>
      <c r="E84" s="96"/>
      <c r="F84" s="96"/>
      <c r="G84" s="96"/>
      <c r="H84" s="96"/>
      <c r="I84" s="93"/>
      <c r="J84" s="94"/>
      <c r="K84" s="311">
        <v>0.05</v>
      </c>
      <c r="L84" s="858">
        <f>N78*K84</f>
        <v>8618.578544403963</v>
      </c>
      <c r="M84" s="859"/>
      <c r="N84" s="57"/>
    </row>
    <row r="85" spans="1:14" ht="15.75" thickBot="1">
      <c r="B85" s="97" t="s">
        <v>974</v>
      </c>
      <c r="C85" s="98"/>
      <c r="D85" s="98"/>
      <c r="E85" s="98"/>
      <c r="F85" s="98"/>
      <c r="G85" s="98"/>
      <c r="H85" s="98"/>
      <c r="I85" s="99"/>
      <c r="J85" s="100"/>
      <c r="K85" s="312">
        <v>0.05</v>
      </c>
      <c r="L85" s="860">
        <f>N78*K85</f>
        <v>8618.578544403963</v>
      </c>
      <c r="M85" s="861"/>
      <c r="N85" s="57"/>
    </row>
    <row r="86" spans="1:14" ht="15.75" thickBot="1">
      <c r="B86" s="823" t="s">
        <v>953</v>
      </c>
      <c r="C86" s="824"/>
      <c r="D86" s="824"/>
      <c r="E86" s="824"/>
      <c r="F86" s="824"/>
      <c r="G86" s="824"/>
      <c r="H86" s="824"/>
      <c r="I86" s="824"/>
      <c r="J86" s="824"/>
      <c r="K86" s="824"/>
      <c r="L86" s="824"/>
      <c r="M86" s="825"/>
      <c r="N86" s="58">
        <f>L83+L84+L85</f>
        <v>51711.471266423781</v>
      </c>
    </row>
    <row r="87" spans="1:14" ht="15.75" thickBot="1">
      <c r="B87" s="39"/>
      <c r="C87" s="40"/>
      <c r="D87" s="40"/>
      <c r="E87" s="40"/>
      <c r="F87" s="40"/>
      <c r="G87" s="40"/>
      <c r="H87" s="40"/>
      <c r="I87" s="40"/>
      <c r="J87" s="40"/>
      <c r="K87" s="40"/>
      <c r="L87" s="40"/>
      <c r="M87" s="40"/>
      <c r="N87" s="41"/>
    </row>
    <row r="88" spans="1:14" ht="15.75" thickBot="1">
      <c r="A88" t="s">
        <v>2015</v>
      </c>
      <c r="B88" s="823" t="s">
        <v>975</v>
      </c>
      <c r="C88" s="824"/>
      <c r="D88" s="824"/>
      <c r="E88" s="824"/>
      <c r="F88" s="824"/>
      <c r="G88" s="824"/>
      <c r="H88" s="824"/>
      <c r="I88" s="824"/>
      <c r="J88" s="824"/>
      <c r="K88" s="824"/>
      <c r="L88" s="824"/>
      <c r="M88" s="825"/>
      <c r="N88" s="195">
        <f>N78+N86</f>
        <v>224083.04215450305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8.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9.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986</v>
      </c>
      <c r="C31" s="87" t="s">
        <v>1170</v>
      </c>
      <c r="D31" s="88"/>
      <c r="E31" s="88"/>
      <c r="F31" s="88"/>
      <c r="G31" s="88"/>
      <c r="H31" s="88"/>
      <c r="I31" s="88"/>
      <c r="J31" s="89"/>
      <c r="K31" s="315"/>
      <c r="L31" s="313" t="s">
        <v>987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150</v>
      </c>
      <c r="B36" s="872" t="str">
        <f>VLOOKUP(A36,EQUIPOS!A6:D154,3,FALSE)</f>
        <v>Cargador : Potencia en el volante 125 hp, Clasificación de RPM del motor 2300.</v>
      </c>
      <c r="C36" s="873"/>
      <c r="D36" s="873"/>
      <c r="E36" s="873"/>
      <c r="F36" s="873"/>
      <c r="G36" s="873"/>
      <c r="H36" s="874"/>
      <c r="I36" s="274"/>
      <c r="J36" s="275"/>
      <c r="K36" s="276">
        <f>VLOOKUP(A36,EQUIPOS!A6:D161,4,FALSE)</f>
        <v>148179.75884882073</v>
      </c>
      <c r="L36" s="277"/>
      <c r="M36" s="278">
        <v>2.375</v>
      </c>
      <c r="N36" s="279">
        <f>K36/M36</f>
        <v>62391.47741002978</v>
      </c>
    </row>
    <row r="37" spans="1:14">
      <c r="A37" t="s">
        <v>180</v>
      </c>
      <c r="B37" s="872" t="str">
        <f>VLOOKUP(A37,EQUIPOS!A7:D154,3,FALSE)</f>
        <v>Compresor 120 HP, con martillo.</v>
      </c>
      <c r="C37" s="873"/>
      <c r="D37" s="873"/>
      <c r="E37" s="873"/>
      <c r="F37" s="873"/>
      <c r="G37" s="873"/>
      <c r="H37" s="874"/>
      <c r="I37" s="274"/>
      <c r="J37" s="275"/>
      <c r="K37" s="276">
        <f>VLOOKUP(A37,EQUIPOS!A7:D162,4,FALSE)</f>
        <v>92003.667080122541</v>
      </c>
      <c r="L37" s="277"/>
      <c r="M37" s="278">
        <v>2.375</v>
      </c>
      <c r="N37" s="279">
        <f>K37/M37</f>
        <v>38738.386138998962</v>
      </c>
    </row>
    <row r="38" spans="1:14">
      <c r="A38" t="s">
        <v>195</v>
      </c>
      <c r="B38" s="872" t="str">
        <f>VLOOKUP(A38,EQUIPOS!A7:D154,3,FALSE)</f>
        <v xml:space="preserve">Equipo de oxicorte, Capacidad de corte: hasta 6´´ (152mm) </v>
      </c>
      <c r="C38" s="873"/>
      <c r="D38" s="873"/>
      <c r="E38" s="873"/>
      <c r="F38" s="873"/>
      <c r="G38" s="873"/>
      <c r="H38" s="874"/>
      <c r="I38" s="274"/>
      <c r="J38" s="275"/>
      <c r="K38" s="276">
        <f>VLOOKUP(A38,EQUIPOS!A7:D162,4,FALSE)</f>
        <v>18391.104821662146</v>
      </c>
      <c r="L38" s="277"/>
      <c r="M38" s="278">
        <v>2.375</v>
      </c>
      <c r="N38" s="280">
        <f>K38/M38</f>
        <v>7743.6230828051139</v>
      </c>
    </row>
    <row r="39" spans="1:14">
      <c r="B39" s="872"/>
      <c r="C39" s="873"/>
      <c r="D39" s="873"/>
      <c r="E39" s="873"/>
      <c r="F39" s="873"/>
      <c r="G39" s="873"/>
      <c r="H39" s="874"/>
      <c r="I39" s="875"/>
      <c r="J39" s="876"/>
      <c r="K39" s="281"/>
      <c r="L39" s="877"/>
      <c r="M39" s="878"/>
      <c r="N39" s="282"/>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0.1</v>
      </c>
      <c r="M42" s="885"/>
      <c r="N42" s="111">
        <f>N76*L42</f>
        <v>1416.2065453389896</v>
      </c>
    </row>
    <row r="43" spans="1:14" ht="15.75" thickBot="1">
      <c r="B43" s="823" t="s">
        <v>953</v>
      </c>
      <c r="C43" s="824"/>
      <c r="D43" s="824"/>
      <c r="E43" s="824"/>
      <c r="F43" s="824"/>
      <c r="G43" s="824"/>
      <c r="H43" s="824"/>
      <c r="I43" s="824"/>
      <c r="J43" s="824"/>
      <c r="K43" s="824"/>
      <c r="L43" s="824"/>
      <c r="M43" s="825"/>
      <c r="N43" s="105">
        <f>SUM(N36:N42)</f>
        <v>110289.69317717286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1</v>
      </c>
      <c r="J59" s="293">
        <v>1</v>
      </c>
      <c r="K59" s="286">
        <f>I59*J59</f>
        <v>1</v>
      </c>
      <c r="L59" s="910">
        <f>'900.2'!N78</f>
        <v>780.54090576615499</v>
      </c>
      <c r="M59" s="911"/>
      <c r="N59" s="294">
        <f>K59*L59</f>
        <v>780.54090576615499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51"/>
    </row>
    <row r="65" spans="1:15" ht="15.75" thickBot="1">
      <c r="B65" s="912" t="s">
        <v>953</v>
      </c>
      <c r="C65" s="866"/>
      <c r="D65" s="866"/>
      <c r="E65" s="866"/>
      <c r="F65" s="866"/>
      <c r="G65" s="866"/>
      <c r="H65" s="866"/>
      <c r="I65" s="866"/>
      <c r="J65" s="866"/>
      <c r="K65" s="866"/>
      <c r="L65" s="866"/>
      <c r="M65" s="867"/>
      <c r="N65" s="110">
        <f>N59+N60+N61+N62+N63</f>
        <v>780.54090576615499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9</v>
      </c>
      <c r="B70" s="55" t="str">
        <f>VLOOKUP(A70,'MANO DE OBRA'!A8:D68,3,FALSE)</f>
        <v>Obrero (3)</v>
      </c>
      <c r="C70" s="53"/>
      <c r="D70" s="53"/>
      <c r="E70" s="53"/>
      <c r="F70" s="53"/>
      <c r="G70" s="53"/>
      <c r="H70" s="53"/>
      <c r="I70" s="299">
        <f>K70/J70*100</f>
        <v>87780</v>
      </c>
      <c r="J70" s="300">
        <v>185</v>
      </c>
      <c r="K70" s="301">
        <f>VLOOKUP(A70,'MANO DE OBRA'!A8:D99,4,FALSE)</f>
        <v>162393</v>
      </c>
      <c r="L70" s="56"/>
      <c r="M70" s="302">
        <v>19</v>
      </c>
      <c r="N70" s="303">
        <f>K70/M70</f>
        <v>8547</v>
      </c>
      <c r="O70" s="112"/>
    </row>
    <row r="71" spans="1:15">
      <c r="A71" t="s">
        <v>30</v>
      </c>
      <c r="B71" s="55" t="str">
        <f>VLOOKUP(A71,'MANO DE OBRA'!A8:D68,3,FALSE)</f>
        <v>Oficial</v>
      </c>
      <c r="C71" s="53"/>
      <c r="D71" s="53"/>
      <c r="E71" s="53"/>
      <c r="F71" s="53"/>
      <c r="G71" s="53"/>
      <c r="H71" s="53"/>
      <c r="I71" s="299">
        <f>K71/J71*100</f>
        <v>57668.23979157189</v>
      </c>
      <c r="J71" s="300">
        <v>185</v>
      </c>
      <c r="K71" s="305">
        <f>VLOOKUP(A71,'MANO DE OBRA'!A8:D99,4,FALSE)</f>
        <v>106686.24361440798</v>
      </c>
      <c r="L71" s="56"/>
      <c r="M71" s="302">
        <v>19</v>
      </c>
      <c r="N71" s="303">
        <f>K71/M71</f>
        <v>5615.0654533898942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N70+N71+N72+N73+N74</f>
        <v>14162.065453389894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88">
        <f>N43+N54+N65+N76</f>
        <v>125232.29953632891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25046.459907265784</v>
      </c>
      <c r="M83" s="859"/>
      <c r="N83" s="57"/>
    </row>
    <row r="84" spans="1:14">
      <c r="B84" s="95" t="s">
        <v>973</v>
      </c>
      <c r="C84" s="96"/>
      <c r="D84" s="96"/>
      <c r="E84" s="96"/>
      <c r="F84" s="96"/>
      <c r="G84" s="96"/>
      <c r="H84" s="96"/>
      <c r="I84" s="93"/>
      <c r="J84" s="94"/>
      <c r="K84" s="311">
        <v>0.05</v>
      </c>
      <c r="L84" s="858">
        <f>N78*K84</f>
        <v>6261.614976816446</v>
      </c>
      <c r="M84" s="859"/>
      <c r="N84" s="57"/>
    </row>
    <row r="85" spans="1:14" ht="15.75" thickBot="1">
      <c r="B85" s="97" t="s">
        <v>974</v>
      </c>
      <c r="C85" s="98"/>
      <c r="D85" s="98"/>
      <c r="E85" s="98"/>
      <c r="F85" s="98"/>
      <c r="G85" s="98"/>
      <c r="H85" s="98"/>
      <c r="I85" s="99"/>
      <c r="J85" s="100"/>
      <c r="K85" s="312">
        <v>0.05</v>
      </c>
      <c r="L85" s="860">
        <f>N78*K85</f>
        <v>6261.614976816446</v>
      </c>
      <c r="M85" s="861"/>
      <c r="N85" s="57"/>
    </row>
    <row r="86" spans="1:14" ht="15.75" thickBot="1">
      <c r="B86" s="823" t="s">
        <v>953</v>
      </c>
      <c r="C86" s="824"/>
      <c r="D86" s="824"/>
      <c r="E86" s="824"/>
      <c r="F86" s="824"/>
      <c r="G86" s="824"/>
      <c r="H86" s="824"/>
      <c r="I86" s="824"/>
      <c r="J86" s="824"/>
      <c r="K86" s="824"/>
      <c r="L86" s="824"/>
      <c r="M86" s="825"/>
      <c r="N86" s="58">
        <f>L83+L84+L85</f>
        <v>37569.689860898674</v>
      </c>
    </row>
    <row r="87" spans="1:14" ht="15.75" thickBot="1">
      <c r="B87" s="39"/>
      <c r="C87" s="40"/>
      <c r="D87" s="40"/>
      <c r="E87" s="40"/>
      <c r="F87" s="40"/>
      <c r="G87" s="40"/>
      <c r="H87" s="40"/>
      <c r="I87" s="40"/>
      <c r="J87" s="40"/>
      <c r="K87" s="40"/>
      <c r="L87" s="40"/>
      <c r="M87" s="40"/>
      <c r="N87" s="41"/>
    </row>
    <row r="88" spans="1:14" ht="15.75" thickBot="1">
      <c r="A88" t="s">
        <v>2015</v>
      </c>
      <c r="B88" s="823" t="s">
        <v>975</v>
      </c>
      <c r="C88" s="824"/>
      <c r="D88" s="824"/>
      <c r="E88" s="824"/>
      <c r="F88" s="824"/>
      <c r="G88" s="824"/>
      <c r="H88" s="824"/>
      <c r="I88" s="824"/>
      <c r="J88" s="824"/>
      <c r="K88" s="824"/>
      <c r="L88" s="824"/>
      <c r="M88" s="825"/>
      <c r="N88" s="58">
        <f>N78+N86</f>
        <v>162801.98939722759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c r="B106" s="826"/>
      <c r="C106" s="827"/>
      <c r="D106" s="827"/>
      <c r="E106" s="827"/>
      <c r="F106" s="827"/>
      <c r="G106" s="827"/>
      <c r="H106" s="827"/>
      <c r="I106" s="827"/>
      <c r="J106" s="827"/>
      <c r="K106" s="827"/>
      <c r="L106" s="827"/>
      <c r="M106" s="827"/>
      <c r="N106" s="828"/>
    </row>
    <row r="107" spans="2:14" ht="27.7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52"/>
      <c r="C7" s="353"/>
      <c r="D7" s="353"/>
      <c r="E7" s="353"/>
      <c r="F7" s="353"/>
      <c r="G7" s="353"/>
      <c r="H7" s="353"/>
      <c r="I7" s="353"/>
      <c r="J7" s="353"/>
      <c r="K7" s="353"/>
      <c r="L7" s="354"/>
      <c r="M7" s="354"/>
      <c r="N7" s="355"/>
    </row>
    <row r="8" spans="2:14" ht="19.5" customHeight="1">
      <c r="B8" s="356"/>
      <c r="C8" s="83"/>
      <c r="D8" s="83"/>
      <c r="E8" s="83"/>
      <c r="F8" s="83"/>
      <c r="G8" s="83"/>
      <c r="H8" s="84"/>
      <c r="I8" s="83"/>
      <c r="J8" s="83"/>
      <c r="K8" s="357" t="s">
        <v>938</v>
      </c>
      <c r="L8" s="358"/>
      <c r="M8" s="358"/>
      <c r="N8" s="359"/>
    </row>
    <row r="9" spans="2:14">
      <c r="B9" s="360"/>
      <c r="C9" s="85"/>
      <c r="D9" s="85"/>
      <c r="E9" s="85"/>
      <c r="F9" s="85"/>
      <c r="G9" s="85"/>
      <c r="H9" s="361"/>
      <c r="I9" s="85"/>
      <c r="J9" s="85"/>
      <c r="K9" s="362"/>
      <c r="L9" s="363" t="s">
        <v>2202</v>
      </c>
      <c r="M9" s="363" t="s">
        <v>2203</v>
      </c>
      <c r="N9" s="364" t="s">
        <v>2204</v>
      </c>
    </row>
    <row r="10" spans="2:14" ht="36">
      <c r="B10" s="813" t="s">
        <v>2205</v>
      </c>
      <c r="C10" s="814"/>
      <c r="D10" s="814"/>
      <c r="E10" s="814"/>
      <c r="F10" s="398" t="s">
        <v>2206</v>
      </c>
      <c r="G10" s="85"/>
      <c r="H10" s="366"/>
      <c r="I10" s="815" t="s">
        <v>2207</v>
      </c>
      <c r="J10" s="815"/>
      <c r="K10" s="399" t="s">
        <v>2206</v>
      </c>
      <c r="L10" s="363"/>
      <c r="M10" s="363"/>
      <c r="N10" s="36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988</v>
      </c>
      <c r="C31" s="87" t="s">
        <v>1171</v>
      </c>
      <c r="D31" s="88"/>
      <c r="E31" s="88"/>
      <c r="F31" s="88"/>
      <c r="G31" s="88"/>
      <c r="H31" s="88"/>
      <c r="I31" s="88"/>
      <c r="J31" s="89"/>
      <c r="K31" s="315"/>
      <c r="L31" s="313" t="s">
        <v>987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312</v>
      </c>
      <c r="B36" s="872" t="str">
        <f>VLOOKUP(A36,EQUIPOS!A6:D154,3,FALSE)</f>
        <v>Retroexcavadora sobre oruga, potencia 138 HP, balde de 1,5 m3.</v>
      </c>
      <c r="C36" s="873"/>
      <c r="D36" s="873"/>
      <c r="E36" s="873"/>
      <c r="F36" s="873"/>
      <c r="G36" s="873"/>
      <c r="H36" s="874"/>
      <c r="I36" s="274"/>
      <c r="J36" s="275"/>
      <c r="K36" s="276">
        <f>VLOOKUP(A36,EQUIPOS!A6:D161,4,FALSE)</f>
        <v>159389.57512107195</v>
      </c>
      <c r="L36" s="277"/>
      <c r="M36" s="278">
        <v>2.5</v>
      </c>
      <c r="N36" s="279">
        <f>K36/M36</f>
        <v>63755.830048428776</v>
      </c>
    </row>
    <row r="37" spans="1:14">
      <c r="A37" t="s">
        <v>180</v>
      </c>
      <c r="B37" s="872" t="str">
        <f>VLOOKUP(A37,EQUIPOS!A7:D154,3,FALSE)</f>
        <v>Compresor 120 HP, con martillo.</v>
      </c>
      <c r="C37" s="873"/>
      <c r="D37" s="873"/>
      <c r="E37" s="873"/>
      <c r="F37" s="873"/>
      <c r="G37" s="873"/>
      <c r="H37" s="874"/>
      <c r="I37" s="274"/>
      <c r="J37" s="275"/>
      <c r="K37" s="276">
        <f>VLOOKUP(A37,EQUIPOS!A7:D162,4,FALSE)</f>
        <v>92003.667080122541</v>
      </c>
      <c r="L37" s="277"/>
      <c r="M37" s="278">
        <v>2.5</v>
      </c>
      <c r="N37" s="279">
        <f>K37/M37</f>
        <v>36801.466832049016</v>
      </c>
    </row>
    <row r="38" spans="1:14">
      <c r="A38" t="s">
        <v>195</v>
      </c>
      <c r="B38" s="872" t="str">
        <f>VLOOKUP(A38,EQUIPOS!A8:D154,3,FALSE)</f>
        <v xml:space="preserve">Equipo de oxicorte, Capacidad de corte: hasta 6´´ (152mm) </v>
      </c>
      <c r="C38" s="873"/>
      <c r="D38" s="873"/>
      <c r="E38" s="873"/>
      <c r="F38" s="873"/>
      <c r="G38" s="873"/>
      <c r="H38" s="874"/>
      <c r="I38" s="274"/>
      <c r="J38" s="275"/>
      <c r="K38" s="276">
        <f>VLOOKUP(A38,EQUIPOS!A8:D163,4,FALSE)</f>
        <v>18391.104821662146</v>
      </c>
      <c r="L38" s="277"/>
      <c r="M38" s="278">
        <v>2.5</v>
      </c>
      <c r="N38" s="279">
        <f>K38/M38</f>
        <v>7356.4419286648581</v>
      </c>
    </row>
    <row r="39" spans="1:14">
      <c r="B39" s="872"/>
      <c r="C39" s="873"/>
      <c r="D39" s="873"/>
      <c r="E39" s="873"/>
      <c r="F39" s="873"/>
      <c r="G39" s="873"/>
      <c r="H39" s="874"/>
      <c r="I39" s="875"/>
      <c r="J39" s="876"/>
      <c r="K39" s="281"/>
      <c r="L39" s="877"/>
      <c r="M39" s="878"/>
      <c r="N39" s="282"/>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N76*L42</f>
        <v>269.07924361440797</v>
      </c>
    </row>
    <row r="43" spans="1:14" ht="15.75" thickBot="1">
      <c r="B43" s="823" t="s">
        <v>953</v>
      </c>
      <c r="C43" s="824"/>
      <c r="D43" s="824"/>
      <c r="E43" s="824"/>
      <c r="F43" s="824"/>
      <c r="G43" s="824"/>
      <c r="H43" s="824"/>
      <c r="I43" s="824"/>
      <c r="J43" s="824"/>
      <c r="K43" s="824"/>
      <c r="L43" s="824"/>
      <c r="M43" s="825"/>
      <c r="N43" s="105">
        <f>SUM(N36:N42)</f>
        <v>108182.81805275707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1</v>
      </c>
      <c r="J59" s="293">
        <v>1</v>
      </c>
      <c r="K59" s="286">
        <f>I59*J59</f>
        <v>1</v>
      </c>
      <c r="L59" s="910">
        <f>'900.2'!N78</f>
        <v>780.54090576615499</v>
      </c>
      <c r="M59" s="911"/>
      <c r="N59" s="294">
        <f>K59*L59</f>
        <v>780.54090576615499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51"/>
    </row>
    <row r="65" spans="1:15" ht="15.75" thickBot="1">
      <c r="B65" s="912" t="s">
        <v>953</v>
      </c>
      <c r="C65" s="866"/>
      <c r="D65" s="866"/>
      <c r="E65" s="866"/>
      <c r="F65" s="866"/>
      <c r="G65" s="866"/>
      <c r="H65" s="866"/>
      <c r="I65" s="866"/>
      <c r="J65" s="866"/>
      <c r="K65" s="866"/>
      <c r="L65" s="866"/>
      <c r="M65" s="867"/>
      <c r="N65" s="110">
        <f>N59+N60+N61+N62+N63</f>
        <v>780.54090576615499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9</v>
      </c>
      <c r="B70" s="55" t="str">
        <f>VLOOKUP(A70,'MANO DE OBRA'!A8:D68,3,FALSE)</f>
        <v>Obrero (3)</v>
      </c>
      <c r="C70" s="53"/>
      <c r="D70" s="53"/>
      <c r="E70" s="53"/>
      <c r="F70" s="53"/>
      <c r="G70" s="53"/>
      <c r="H70" s="53"/>
      <c r="I70" s="299">
        <f>K70/J70*100</f>
        <v>87780</v>
      </c>
      <c r="J70" s="300">
        <v>185</v>
      </c>
      <c r="K70" s="301">
        <f>VLOOKUP(A70,'MANO DE OBRA'!A8:D99,4,FALSE)</f>
        <v>162393</v>
      </c>
      <c r="L70" s="56"/>
      <c r="M70" s="302">
        <v>20</v>
      </c>
      <c r="N70" s="303">
        <f>K70/M70</f>
        <v>8119.65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20</v>
      </c>
      <c r="N71" s="303">
        <f>K71/M71</f>
        <v>5334.3121807203988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N70+N71+N72+N73+N74</f>
        <v>13453.962180720398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122417.32113924362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24483.464227848726</v>
      </c>
      <c r="M83" s="859"/>
      <c r="N83" s="57"/>
    </row>
    <row r="84" spans="1:14">
      <c r="B84" s="95" t="s">
        <v>973</v>
      </c>
      <c r="C84" s="96"/>
      <c r="D84" s="96"/>
      <c r="E84" s="96"/>
      <c r="F84" s="96"/>
      <c r="G84" s="96"/>
      <c r="H84" s="96"/>
      <c r="I84" s="93"/>
      <c r="J84" s="94"/>
      <c r="K84" s="311">
        <v>0.05</v>
      </c>
      <c r="L84" s="858">
        <f>N78*K84</f>
        <v>6120.8660569621816</v>
      </c>
      <c r="M84" s="859"/>
      <c r="N84" s="57"/>
    </row>
    <row r="85" spans="1:14" ht="15.75" thickBot="1">
      <c r="B85" s="97" t="s">
        <v>974</v>
      </c>
      <c r="C85" s="98"/>
      <c r="D85" s="98"/>
      <c r="E85" s="98"/>
      <c r="F85" s="98"/>
      <c r="G85" s="98"/>
      <c r="H85" s="98"/>
      <c r="I85" s="99"/>
      <c r="J85" s="100"/>
      <c r="K85" s="312">
        <v>0.05</v>
      </c>
      <c r="L85" s="860">
        <f>N78*K85</f>
        <v>6120.8660569621816</v>
      </c>
      <c r="M85" s="861"/>
      <c r="N85" s="57"/>
    </row>
    <row r="86" spans="1:14" ht="15.75" thickBot="1">
      <c r="B86" s="823" t="s">
        <v>953</v>
      </c>
      <c r="C86" s="824"/>
      <c r="D86" s="824"/>
      <c r="E86" s="824"/>
      <c r="F86" s="824"/>
      <c r="G86" s="824"/>
      <c r="H86" s="824"/>
      <c r="I86" s="824"/>
      <c r="J86" s="824"/>
      <c r="K86" s="824"/>
      <c r="L86" s="824"/>
      <c r="M86" s="825"/>
      <c r="N86" s="58">
        <f>L83+L84+L85</f>
        <v>36725.196341773088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159142.51748101669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8.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52"/>
      <c r="C7" s="353"/>
      <c r="D7" s="353"/>
      <c r="E7" s="353"/>
      <c r="F7" s="353"/>
      <c r="G7" s="353"/>
      <c r="H7" s="353"/>
      <c r="I7" s="353"/>
      <c r="J7" s="353"/>
      <c r="K7" s="353"/>
      <c r="L7" s="354"/>
      <c r="M7" s="354"/>
      <c r="N7" s="355"/>
    </row>
    <row r="8" spans="2:14" ht="18.75" customHeight="1">
      <c r="B8" s="356"/>
      <c r="C8" s="83"/>
      <c r="D8" s="83"/>
      <c r="E8" s="83"/>
      <c r="F8" s="83"/>
      <c r="G8" s="83"/>
      <c r="H8" s="84"/>
      <c r="I8" s="83"/>
      <c r="J8" s="83"/>
      <c r="K8" s="357" t="s">
        <v>938</v>
      </c>
      <c r="L8" s="358"/>
      <c r="M8" s="358"/>
      <c r="N8" s="359"/>
    </row>
    <row r="9" spans="2:14">
      <c r="B9" s="360"/>
      <c r="C9" s="85"/>
      <c r="D9" s="85"/>
      <c r="E9" s="85"/>
      <c r="F9" s="85"/>
      <c r="G9" s="85"/>
      <c r="H9" s="361"/>
      <c r="I9" s="85"/>
      <c r="J9" s="85"/>
      <c r="K9" s="362"/>
      <c r="L9" s="363" t="s">
        <v>2202</v>
      </c>
      <c r="M9" s="363" t="s">
        <v>2203</v>
      </c>
      <c r="N9" s="364" t="s">
        <v>2204</v>
      </c>
    </row>
    <row r="10" spans="2:14" ht="36">
      <c r="B10" s="813" t="s">
        <v>2205</v>
      </c>
      <c r="C10" s="814"/>
      <c r="D10" s="814"/>
      <c r="E10" s="814"/>
      <c r="F10" s="398" t="s">
        <v>2206</v>
      </c>
      <c r="G10" s="85"/>
      <c r="H10" s="366"/>
      <c r="I10" s="815" t="s">
        <v>2207</v>
      </c>
      <c r="J10" s="815"/>
      <c r="K10" s="399" t="s">
        <v>2206</v>
      </c>
      <c r="L10" s="363"/>
      <c r="M10" s="363"/>
      <c r="N10" s="36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989</v>
      </c>
      <c r="C31" s="87" t="s">
        <v>1172</v>
      </c>
      <c r="D31" s="88"/>
      <c r="E31" s="88"/>
      <c r="F31" s="88"/>
      <c r="G31" s="88"/>
      <c r="H31" s="88"/>
      <c r="I31" s="88"/>
      <c r="J31" s="89"/>
      <c r="K31" s="315"/>
      <c r="L31" s="313" t="s">
        <v>987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150</v>
      </c>
      <c r="B36" s="872" t="str">
        <f>VLOOKUP(A36,EQUIPOS!A6:D154,3,FALSE)</f>
        <v>Cargador : Potencia en el volante 125 hp, Clasificación de RPM del motor 2300.</v>
      </c>
      <c r="C36" s="873"/>
      <c r="D36" s="873"/>
      <c r="E36" s="873"/>
      <c r="F36" s="873"/>
      <c r="G36" s="873"/>
      <c r="H36" s="874"/>
      <c r="I36" s="274"/>
      <c r="J36" s="275"/>
      <c r="K36" s="276">
        <f>VLOOKUP(A36,EQUIPOS!A6:D161,4,FALSE)</f>
        <v>148179.75884882073</v>
      </c>
      <c r="L36" s="277"/>
      <c r="M36" s="278">
        <v>9.25</v>
      </c>
      <c r="N36" s="279">
        <f>K36/M36</f>
        <v>16019.4333890617</v>
      </c>
    </row>
    <row r="37" spans="1:14">
      <c r="A37" t="s">
        <v>180</v>
      </c>
      <c r="B37" s="872" t="str">
        <f>VLOOKUP(A37,EQUIPOS!A7:D154,3,FALSE)</f>
        <v>Compresor 120 HP, con martillo.</v>
      </c>
      <c r="C37" s="873"/>
      <c r="D37" s="873"/>
      <c r="E37" s="873"/>
      <c r="F37" s="873"/>
      <c r="G37" s="873"/>
      <c r="H37" s="874"/>
      <c r="I37" s="274"/>
      <c r="J37" s="275"/>
      <c r="K37" s="276">
        <f>VLOOKUP(A37,EQUIPOS!A7:D162,4,FALSE)</f>
        <v>92003.667080122541</v>
      </c>
      <c r="L37" s="277"/>
      <c r="M37" s="278">
        <v>9.25</v>
      </c>
      <c r="N37" s="279">
        <f>K37/M37</f>
        <v>9946.3423870402748</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2"/>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N76*L42</f>
        <v>58.094119895785944</v>
      </c>
    </row>
    <row r="43" spans="1:14" ht="15.75" thickBot="1">
      <c r="B43" s="823" t="s">
        <v>953</v>
      </c>
      <c r="C43" s="824"/>
      <c r="D43" s="824"/>
      <c r="E43" s="824"/>
      <c r="F43" s="824"/>
      <c r="G43" s="824"/>
      <c r="H43" s="824"/>
      <c r="I43" s="824"/>
      <c r="J43" s="824"/>
      <c r="K43" s="824"/>
      <c r="L43" s="824"/>
      <c r="M43" s="825"/>
      <c r="N43" s="105">
        <f>SUM(N36:N42)</f>
        <v>26023.869895997759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1</v>
      </c>
      <c r="J59" s="293">
        <v>1</v>
      </c>
      <c r="K59" s="286">
        <f>I59*J59</f>
        <v>1</v>
      </c>
      <c r="L59" s="910">
        <f>'900.2'!N78</f>
        <v>780.54090576615499</v>
      </c>
      <c r="M59" s="911"/>
      <c r="N59" s="294">
        <f>K59*L59</f>
        <v>780.54090576615499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51"/>
    </row>
    <row r="65" spans="1:15" ht="15.75" thickBot="1">
      <c r="B65" s="912" t="s">
        <v>953</v>
      </c>
      <c r="C65" s="866"/>
      <c r="D65" s="866"/>
      <c r="E65" s="866"/>
      <c r="F65" s="866"/>
      <c r="G65" s="866"/>
      <c r="H65" s="866"/>
      <c r="I65" s="866"/>
      <c r="J65" s="866"/>
      <c r="K65" s="866"/>
      <c r="L65" s="866"/>
      <c r="M65" s="867"/>
      <c r="N65" s="110">
        <f>N59+N60+N61+N62+N63</f>
        <v>780.54090576615499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74</v>
      </c>
      <c r="N70" s="303">
        <f>K70/M70</f>
        <v>1463</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74</v>
      </c>
      <c r="N71" s="303">
        <f>K71/M71</f>
        <v>1441.7059947892972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N70+N71+N72+N73+N74</f>
        <v>2904.7059947892972</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29709.116796553211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5941.8233593106424</v>
      </c>
      <c r="M83" s="859"/>
      <c r="N83" s="57"/>
    </row>
    <row r="84" spans="1:14">
      <c r="B84" s="95" t="s">
        <v>973</v>
      </c>
      <c r="C84" s="96"/>
      <c r="D84" s="96"/>
      <c r="E84" s="96"/>
      <c r="F84" s="96"/>
      <c r="G84" s="96"/>
      <c r="H84" s="96"/>
      <c r="I84" s="93"/>
      <c r="J84" s="94"/>
      <c r="K84" s="311">
        <v>0.05</v>
      </c>
      <c r="L84" s="858">
        <f>N78*K84</f>
        <v>1485.4558398276606</v>
      </c>
      <c r="M84" s="859"/>
      <c r="N84" s="57"/>
    </row>
    <row r="85" spans="1:14" ht="15.75" thickBot="1">
      <c r="B85" s="97" t="s">
        <v>974</v>
      </c>
      <c r="C85" s="98"/>
      <c r="D85" s="98"/>
      <c r="E85" s="98"/>
      <c r="F85" s="98"/>
      <c r="G85" s="98"/>
      <c r="H85" s="98"/>
      <c r="I85" s="99"/>
      <c r="J85" s="100"/>
      <c r="K85" s="312">
        <v>0.05</v>
      </c>
      <c r="L85" s="860">
        <f>N78*K85</f>
        <v>1485.4558398276606</v>
      </c>
      <c r="M85" s="861"/>
      <c r="N85" s="57"/>
    </row>
    <row r="86" spans="1:14" ht="15.75" thickBot="1">
      <c r="B86" s="823" t="s">
        <v>953</v>
      </c>
      <c r="C86" s="824"/>
      <c r="D86" s="824"/>
      <c r="E86" s="824"/>
      <c r="F86" s="824"/>
      <c r="G86" s="824"/>
      <c r="H86" s="824"/>
      <c r="I86" s="824"/>
      <c r="J86" s="824"/>
      <c r="K86" s="824"/>
      <c r="L86" s="824"/>
      <c r="M86" s="825"/>
      <c r="N86" s="58">
        <f>L83+L84+L85</f>
        <v>8912.7350389659641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38621.851835519177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990</v>
      </c>
      <c r="C31" s="87" t="s">
        <v>1173</v>
      </c>
      <c r="D31" s="88"/>
      <c r="E31" s="88"/>
      <c r="F31" s="88"/>
      <c r="G31" s="88"/>
      <c r="H31" s="88"/>
      <c r="I31" s="88"/>
      <c r="J31" s="89"/>
      <c r="K31" s="315"/>
      <c r="L31" s="313" t="s">
        <v>987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180</v>
      </c>
      <c r="B36" s="872" t="str">
        <f>VLOOKUP(A36,EQUIPOS!A6:D154,3,FALSE)</f>
        <v>Compresor 120 HP, con martillo.</v>
      </c>
      <c r="C36" s="873"/>
      <c r="D36" s="873"/>
      <c r="E36" s="873"/>
      <c r="F36" s="873"/>
      <c r="G36" s="873"/>
      <c r="H36" s="874"/>
      <c r="I36" s="274"/>
      <c r="J36" s="275"/>
      <c r="K36" s="276">
        <f>VLOOKUP(A36,EQUIPOS!A6:D161,4,FALSE)</f>
        <v>92003.667080122541</v>
      </c>
      <c r="L36" s="277"/>
      <c r="M36" s="278">
        <v>2.5</v>
      </c>
      <c r="N36" s="279">
        <f>K36/M36</f>
        <v>36801.466832049016</v>
      </c>
    </row>
    <row r="37" span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2"/>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0.1</v>
      </c>
      <c r="M42" s="885"/>
      <c r="N42" s="111">
        <f>N76*L42</f>
        <v>1082.6200000000001</v>
      </c>
    </row>
    <row r="43" spans="1:14" ht="15.75" thickBot="1">
      <c r="B43" s="823" t="s">
        <v>953</v>
      </c>
      <c r="C43" s="824"/>
      <c r="D43" s="824"/>
      <c r="E43" s="824"/>
      <c r="F43" s="824"/>
      <c r="G43" s="824"/>
      <c r="H43" s="824"/>
      <c r="I43" s="824"/>
      <c r="J43" s="824"/>
      <c r="K43" s="824"/>
      <c r="L43" s="824"/>
      <c r="M43" s="825"/>
      <c r="N43" s="105">
        <f>SUM(N36:N42)</f>
        <v>37884.086832049019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1</v>
      </c>
      <c r="J59" s="293">
        <v>1</v>
      </c>
      <c r="K59" s="286">
        <f>I59*J59</f>
        <v>1</v>
      </c>
      <c r="L59" s="910">
        <f>'900.2'!N78</f>
        <v>780.54090576615499</v>
      </c>
      <c r="M59" s="911"/>
      <c r="N59" s="294">
        <f>K59*L59</f>
        <v>780.54090576615499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901"/>
      <c r="M64" s="902"/>
      <c r="N64" s="51"/>
    </row>
    <row r="65" spans="1:15" ht="15.75" thickBot="1">
      <c r="B65" s="912" t="s">
        <v>953</v>
      </c>
      <c r="C65" s="866"/>
      <c r="D65" s="866"/>
      <c r="E65" s="866"/>
      <c r="F65" s="866"/>
      <c r="G65" s="866"/>
      <c r="H65" s="866"/>
      <c r="I65" s="866"/>
      <c r="J65" s="866"/>
      <c r="K65" s="866"/>
      <c r="L65" s="866"/>
      <c r="M65" s="867"/>
      <c r="N65" s="110">
        <f>N59+N60+N61+N62+N63</f>
        <v>780.54090576615499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20</v>
      </c>
      <c r="N70" s="303">
        <f>K70/M70</f>
        <v>10826.2</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N70+N71+N72+N73+N74</f>
        <v>10826.2</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49490.827737815169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9898.1655475630341</v>
      </c>
      <c r="M83" s="859"/>
      <c r="N83" s="57"/>
    </row>
    <row r="84" spans="1:14">
      <c r="B84" s="95" t="s">
        <v>973</v>
      </c>
      <c r="C84" s="96"/>
      <c r="D84" s="96"/>
      <c r="E84" s="96"/>
      <c r="F84" s="96"/>
      <c r="G84" s="96"/>
      <c r="H84" s="96"/>
      <c r="I84" s="93"/>
      <c r="J84" s="94"/>
      <c r="K84" s="311">
        <v>0.05</v>
      </c>
      <c r="L84" s="858">
        <f>N78*K84</f>
        <v>2474.5413868907585</v>
      </c>
      <c r="M84" s="859"/>
      <c r="N84" s="57"/>
    </row>
    <row r="85" spans="1:14" ht="15.75" thickBot="1">
      <c r="B85" s="97" t="s">
        <v>974</v>
      </c>
      <c r="C85" s="98"/>
      <c r="D85" s="98"/>
      <c r="E85" s="98"/>
      <c r="F85" s="98"/>
      <c r="G85" s="98"/>
      <c r="H85" s="98"/>
      <c r="I85" s="99"/>
      <c r="J85" s="100"/>
      <c r="K85" s="312">
        <v>0.05</v>
      </c>
      <c r="L85" s="860">
        <f>N78*K85</f>
        <v>2474.5413868907585</v>
      </c>
      <c r="M85" s="861"/>
      <c r="N85" s="57"/>
    </row>
    <row r="86" spans="1:14" ht="15.75" thickBot="1">
      <c r="B86" s="823" t="s">
        <v>953</v>
      </c>
      <c r="C86" s="824"/>
      <c r="D86" s="824"/>
      <c r="E86" s="824"/>
      <c r="F86" s="824"/>
      <c r="G86" s="824"/>
      <c r="H86" s="824"/>
      <c r="I86" s="824"/>
      <c r="J86" s="824"/>
      <c r="K86" s="824"/>
      <c r="L86" s="824"/>
      <c r="M86" s="825"/>
      <c r="N86" s="58">
        <f>L83+L84+L85</f>
        <v>14847.24832134455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64338.076059159721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991</v>
      </c>
      <c r="C31" s="87" t="s">
        <v>1170</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150</v>
      </c>
      <c r="B36" s="872" t="str">
        <f>VLOOKUP(A36,EQUIPOS!A6:D154,3,FALSE)</f>
        <v>Cargador : Potencia en el volante 125 hp, Clasificación de RPM del motor 2300.</v>
      </c>
      <c r="C36" s="873"/>
      <c r="D36" s="873"/>
      <c r="E36" s="873"/>
      <c r="F36" s="873"/>
      <c r="G36" s="873"/>
      <c r="H36" s="874"/>
      <c r="I36" s="274"/>
      <c r="J36" s="275"/>
      <c r="K36" s="276">
        <f>VLOOKUP(A36,EQUIPOS!A6:D161,4,FALSE)</f>
        <v>148179.75884882073</v>
      </c>
      <c r="L36" s="277"/>
      <c r="M36" s="278">
        <v>2.375</v>
      </c>
      <c r="N36" s="279">
        <f>K36/M36</f>
        <v>62391.47741002978</v>
      </c>
    </row>
    <row r="37" spans="1:14">
      <c r="A37" t="s">
        <v>180</v>
      </c>
      <c r="B37" s="872" t="str">
        <f>VLOOKUP(A37,EQUIPOS!A7:D154,3,FALSE)</f>
        <v>Compresor 120 HP, con martillo.</v>
      </c>
      <c r="C37" s="873"/>
      <c r="D37" s="873"/>
      <c r="E37" s="873"/>
      <c r="F37" s="873"/>
      <c r="G37" s="873"/>
      <c r="H37" s="874"/>
      <c r="I37" s="274"/>
      <c r="J37" s="275"/>
      <c r="K37" s="276">
        <f>VLOOKUP(A37,EQUIPOS!A7:D162,4,FALSE)</f>
        <v>92003.667080122541</v>
      </c>
      <c r="L37" s="277"/>
      <c r="M37" s="278">
        <v>2.375</v>
      </c>
      <c r="N37" s="279">
        <f>K37/M37</f>
        <v>38738.386138998962</v>
      </c>
    </row>
    <row r="38" spans="1:14">
      <c r="A38" t="s">
        <v>195</v>
      </c>
      <c r="B38" s="872" t="str">
        <f>VLOOKUP(A38,EQUIPOS!A8:D154,3,FALSE)</f>
        <v xml:space="preserve">Equipo de oxicorte, Capacidad de corte: hasta 6´´ (152mm) </v>
      </c>
      <c r="C38" s="873"/>
      <c r="D38" s="873"/>
      <c r="E38" s="873"/>
      <c r="F38" s="873"/>
      <c r="G38" s="873"/>
      <c r="H38" s="874"/>
      <c r="I38" s="274"/>
      <c r="J38" s="275"/>
      <c r="K38" s="276">
        <f>VLOOKUP(A38,EQUIPOS!A8:D163,4,FALSE)</f>
        <v>18391.104821662146</v>
      </c>
      <c r="L38" s="277"/>
      <c r="M38" s="278">
        <v>2.375</v>
      </c>
      <c r="N38" s="279">
        <f>K38/M38</f>
        <v>7743.6230828051139</v>
      </c>
    </row>
    <row r="39" spans="1:14">
      <c r="B39" s="872"/>
      <c r="C39" s="873"/>
      <c r="D39" s="873"/>
      <c r="E39" s="873"/>
      <c r="F39" s="873"/>
      <c r="G39" s="873"/>
      <c r="H39" s="874"/>
      <c r="I39" s="875"/>
      <c r="J39" s="876"/>
      <c r="K39" s="281"/>
      <c r="L39" s="877"/>
      <c r="M39" s="878"/>
      <c r="N39" s="282"/>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0.1</v>
      </c>
      <c r="M42" s="885"/>
      <c r="N42" s="111">
        <f>N76*L42</f>
        <v>1416.2065453389896</v>
      </c>
    </row>
    <row r="43" spans="1:14" ht="15.75" thickBot="1">
      <c r="B43" s="823" t="s">
        <v>953</v>
      </c>
      <c r="C43" s="824"/>
      <c r="D43" s="824"/>
      <c r="E43" s="824"/>
      <c r="F43" s="824"/>
      <c r="G43" s="824"/>
      <c r="H43" s="824"/>
      <c r="I43" s="824"/>
      <c r="J43" s="824"/>
      <c r="K43" s="824"/>
      <c r="L43" s="824"/>
      <c r="M43" s="825"/>
      <c r="N43" s="105">
        <f>SUM(N36:N42)</f>
        <v>110289.69317717286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1</v>
      </c>
      <c r="J59" s="293">
        <v>1</v>
      </c>
      <c r="K59" s="286">
        <f>I59*J59</f>
        <v>1</v>
      </c>
      <c r="L59" s="910">
        <f>'900.2'!N78</f>
        <v>780.54090576615499</v>
      </c>
      <c r="M59" s="911"/>
      <c r="N59" s="294">
        <f>K59*L59</f>
        <v>780.54090576615499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51"/>
    </row>
    <row r="65" spans="1:15" ht="15.75" thickBot="1">
      <c r="B65" s="912" t="s">
        <v>953</v>
      </c>
      <c r="C65" s="866"/>
      <c r="D65" s="866"/>
      <c r="E65" s="866"/>
      <c r="F65" s="866"/>
      <c r="G65" s="866"/>
      <c r="H65" s="866"/>
      <c r="I65" s="866"/>
      <c r="J65" s="866"/>
      <c r="K65" s="866"/>
      <c r="L65" s="866"/>
      <c r="M65" s="867"/>
      <c r="N65" s="110">
        <f>N59+N60+N61+N62+N63</f>
        <v>780.54090576615499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9</v>
      </c>
      <c r="B70" s="55" t="str">
        <f>VLOOKUP(A70,'MANO DE OBRA'!A8:D68,3,FALSE)</f>
        <v>Obrero (3)</v>
      </c>
      <c r="C70" s="53"/>
      <c r="D70" s="53"/>
      <c r="E70" s="53"/>
      <c r="F70" s="53"/>
      <c r="G70" s="53"/>
      <c r="H70" s="53"/>
      <c r="I70" s="299">
        <f>K70/J70*100</f>
        <v>87780</v>
      </c>
      <c r="J70" s="300">
        <v>185</v>
      </c>
      <c r="K70" s="301">
        <f>VLOOKUP(A70,'MANO DE OBRA'!A8:D99,4,FALSE)</f>
        <v>162393</v>
      </c>
      <c r="L70" s="56"/>
      <c r="M70" s="302">
        <v>19</v>
      </c>
      <c r="N70" s="303">
        <f>K70/M70</f>
        <v>8547</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19</v>
      </c>
      <c r="N71" s="303">
        <f>K71/M71</f>
        <v>5615.0654533898942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N70+N71+N72+N73+N74</f>
        <v>14162.065453389894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125232.29953632891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25046.459907265784</v>
      </c>
      <c r="M83" s="859"/>
      <c r="N83" s="57"/>
    </row>
    <row r="84" spans="1:14">
      <c r="B84" s="95" t="s">
        <v>973</v>
      </c>
      <c r="C84" s="96"/>
      <c r="D84" s="96"/>
      <c r="E84" s="96"/>
      <c r="F84" s="96"/>
      <c r="G84" s="96"/>
      <c r="H84" s="96"/>
      <c r="I84" s="93"/>
      <c r="J84" s="94"/>
      <c r="K84" s="311">
        <v>0.05</v>
      </c>
      <c r="L84" s="858">
        <f>N78*K84</f>
        <v>6261.614976816446</v>
      </c>
      <c r="M84" s="859"/>
      <c r="N84" s="57"/>
    </row>
    <row r="85" spans="1:14" ht="15.75" thickBot="1">
      <c r="B85" s="97" t="s">
        <v>974</v>
      </c>
      <c r="C85" s="98"/>
      <c r="D85" s="98"/>
      <c r="E85" s="98"/>
      <c r="F85" s="98"/>
      <c r="G85" s="98"/>
      <c r="H85" s="98"/>
      <c r="I85" s="99"/>
      <c r="J85" s="100"/>
      <c r="K85" s="312">
        <v>0.05</v>
      </c>
      <c r="L85" s="860">
        <f>N78*K85</f>
        <v>6261.614976816446</v>
      </c>
      <c r="M85" s="861"/>
      <c r="N85" s="57"/>
    </row>
    <row r="86" spans="1:14" ht="15.75" thickBot="1">
      <c r="B86" s="823" t="s">
        <v>953</v>
      </c>
      <c r="C86" s="824"/>
      <c r="D86" s="824"/>
      <c r="E86" s="824"/>
      <c r="F86" s="824"/>
      <c r="G86" s="824"/>
      <c r="H86" s="824"/>
      <c r="I86" s="824"/>
      <c r="J86" s="824"/>
      <c r="K86" s="824"/>
      <c r="L86" s="824"/>
      <c r="M86" s="825"/>
      <c r="N86" s="58">
        <f>L83+L84+L85</f>
        <v>37569.689860898674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162801.98939722759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992</v>
      </c>
      <c r="C31" s="87" t="s">
        <v>1171</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312</v>
      </c>
      <c r="B36" s="872" t="str">
        <f>VLOOKUP(A36,EQUIPOS!A6:D154,3,FALSE)</f>
        <v>Retroexcavadora sobre oruga, potencia 138 HP, balde de 1,5 m3.</v>
      </c>
      <c r="C36" s="873"/>
      <c r="D36" s="873"/>
      <c r="E36" s="873"/>
      <c r="F36" s="873"/>
      <c r="G36" s="873"/>
      <c r="H36" s="874"/>
      <c r="I36" s="274"/>
      <c r="J36" s="275"/>
      <c r="K36" s="276">
        <f>VLOOKUP(A36,EQUIPOS!A6:D161,4,FALSE)</f>
        <v>159389.57512107195</v>
      </c>
      <c r="L36" s="277"/>
      <c r="M36" s="278">
        <v>2.5</v>
      </c>
      <c r="N36" s="279">
        <f>K36/M36</f>
        <v>63755.830048428776</v>
      </c>
    </row>
    <row r="37" spans="1:14">
      <c r="A37" t="s">
        <v>180</v>
      </c>
      <c r="B37" s="872" t="str">
        <f>VLOOKUP(A37,EQUIPOS!A7:D154,3,FALSE)</f>
        <v>Compresor 120 HP, con martillo.</v>
      </c>
      <c r="C37" s="873"/>
      <c r="D37" s="873"/>
      <c r="E37" s="873"/>
      <c r="F37" s="873"/>
      <c r="G37" s="873"/>
      <c r="H37" s="874"/>
      <c r="I37" s="274"/>
      <c r="J37" s="275"/>
      <c r="K37" s="276">
        <f>VLOOKUP(A37,EQUIPOS!A7:D162,4,FALSE)</f>
        <v>92003.667080122541</v>
      </c>
      <c r="L37" s="277"/>
      <c r="M37" s="278">
        <v>2.5</v>
      </c>
      <c r="N37" s="279">
        <f>K37/M37</f>
        <v>36801.466832049016</v>
      </c>
    </row>
    <row r="38" spans="1:14">
      <c r="A38" t="s">
        <v>195</v>
      </c>
      <c r="B38" s="872" t="str">
        <f>VLOOKUP(A38,EQUIPOS!A8:D154,3,FALSE)</f>
        <v xml:space="preserve">Equipo de oxicorte, Capacidad de corte: hasta 6´´ (152mm) </v>
      </c>
      <c r="C38" s="873"/>
      <c r="D38" s="873"/>
      <c r="E38" s="873"/>
      <c r="F38" s="873"/>
      <c r="G38" s="873"/>
      <c r="H38" s="874"/>
      <c r="I38" s="274"/>
      <c r="J38" s="275"/>
      <c r="K38" s="276">
        <f>VLOOKUP(A38,EQUIPOS!A8:D163,4,FALSE)</f>
        <v>18391.104821662146</v>
      </c>
      <c r="L38" s="277"/>
      <c r="M38" s="278">
        <v>2.5</v>
      </c>
      <c r="N38" s="279">
        <f>K38/M38</f>
        <v>7356.4419286648581</v>
      </c>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N76*L42</f>
        <v>269.07924361440797</v>
      </c>
    </row>
    <row r="43" spans="1:14" ht="15.75" thickBot="1">
      <c r="B43" s="823" t="s">
        <v>953</v>
      </c>
      <c r="C43" s="824"/>
      <c r="D43" s="824"/>
      <c r="E43" s="824"/>
      <c r="F43" s="824"/>
      <c r="G43" s="824"/>
      <c r="H43" s="824"/>
      <c r="I43" s="824"/>
      <c r="J43" s="824"/>
      <c r="K43" s="824"/>
      <c r="L43" s="824"/>
      <c r="M43" s="825"/>
      <c r="N43" s="105">
        <f>SUM(N36:N42)</f>
        <v>108182.81805275707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1</v>
      </c>
      <c r="J59" s="293">
        <v>1</v>
      </c>
      <c r="K59" s="286">
        <f>I59*J59</f>
        <v>1</v>
      </c>
      <c r="L59" s="910">
        <f>'900.2'!N78</f>
        <v>780.54090576615499</v>
      </c>
      <c r="M59" s="911"/>
      <c r="N59" s="294">
        <f>K59*L59</f>
        <v>780.54090576615499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51"/>
    </row>
    <row r="65" spans="1:15" ht="15.75" thickBot="1">
      <c r="B65" s="912" t="s">
        <v>953</v>
      </c>
      <c r="C65" s="866"/>
      <c r="D65" s="866"/>
      <c r="E65" s="866"/>
      <c r="F65" s="866"/>
      <c r="G65" s="866"/>
      <c r="H65" s="866"/>
      <c r="I65" s="866"/>
      <c r="J65" s="866"/>
      <c r="K65" s="866"/>
      <c r="L65" s="866"/>
      <c r="M65" s="867"/>
      <c r="N65" s="110">
        <f>N59+N60+N61+N62+N63</f>
        <v>780.54090576615499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9</v>
      </c>
      <c r="B70" s="55" t="str">
        <f>VLOOKUP(A70,'MANO DE OBRA'!A8:D68,3,FALSE)</f>
        <v>Obrero (3)</v>
      </c>
      <c r="C70" s="53"/>
      <c r="D70" s="53"/>
      <c r="E70" s="53"/>
      <c r="F70" s="53"/>
      <c r="G70" s="53"/>
      <c r="H70" s="53"/>
      <c r="I70" s="299">
        <f>K70/J70*100</f>
        <v>87780</v>
      </c>
      <c r="J70" s="300">
        <v>185</v>
      </c>
      <c r="K70" s="301">
        <f>VLOOKUP(A70,'MANO DE OBRA'!A8:D99,4,FALSE)</f>
        <v>162393</v>
      </c>
      <c r="L70" s="56"/>
      <c r="M70" s="302">
        <v>20</v>
      </c>
      <c r="N70" s="303">
        <f>K70/M70</f>
        <v>8119.65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20</v>
      </c>
      <c r="N71" s="303">
        <f>K71/M71</f>
        <v>5334.3121807203988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912" t="s">
        <v>953</v>
      </c>
      <c r="C76" s="866"/>
      <c r="D76" s="866"/>
      <c r="E76" s="866"/>
      <c r="F76" s="866"/>
      <c r="G76" s="866"/>
      <c r="H76" s="866"/>
      <c r="I76" s="866"/>
      <c r="J76" s="866"/>
      <c r="K76" s="866"/>
      <c r="L76" s="866"/>
      <c r="M76" s="867"/>
      <c r="N76" s="467">
        <f>SUM(N70:N75)</f>
        <v>13453.962180720398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122417.32113924362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24483.464227848726</v>
      </c>
      <c r="M83" s="859"/>
      <c r="N83" s="57"/>
    </row>
    <row r="84" spans="1:14">
      <c r="B84" s="95" t="s">
        <v>973</v>
      </c>
      <c r="C84" s="96"/>
      <c r="D84" s="96"/>
      <c r="E84" s="96"/>
      <c r="F84" s="96"/>
      <c r="G84" s="96"/>
      <c r="H84" s="96"/>
      <c r="I84" s="93"/>
      <c r="J84" s="94"/>
      <c r="K84" s="311">
        <v>0.05</v>
      </c>
      <c r="L84" s="858">
        <f>N78*K84</f>
        <v>6120.8660569621816</v>
      </c>
      <c r="M84" s="859"/>
      <c r="N84" s="57"/>
    </row>
    <row r="85" spans="1:14" ht="15.75" thickBot="1">
      <c r="B85" s="97" t="s">
        <v>974</v>
      </c>
      <c r="C85" s="98"/>
      <c r="D85" s="98"/>
      <c r="E85" s="98"/>
      <c r="F85" s="98"/>
      <c r="G85" s="98"/>
      <c r="H85" s="98"/>
      <c r="I85" s="99"/>
      <c r="J85" s="100"/>
      <c r="K85" s="312">
        <v>0.05</v>
      </c>
      <c r="L85" s="860">
        <f>N78*K85</f>
        <v>6120.8660569621816</v>
      </c>
      <c r="M85" s="861"/>
      <c r="N85" s="57"/>
    </row>
    <row r="86" spans="1:14" ht="15.75" thickBot="1">
      <c r="B86" s="823" t="s">
        <v>953</v>
      </c>
      <c r="C86" s="824"/>
      <c r="D86" s="824"/>
      <c r="E86" s="824"/>
      <c r="F86" s="824"/>
      <c r="G86" s="824"/>
      <c r="H86" s="824"/>
      <c r="I86" s="824"/>
      <c r="J86" s="824"/>
      <c r="K86" s="824"/>
      <c r="L86" s="824"/>
      <c r="M86" s="825"/>
      <c r="N86" s="58">
        <f>L83+L84+L85</f>
        <v>36725.196341773088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159142.51748101669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993</v>
      </c>
      <c r="C31" s="87" t="s">
        <v>1171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312</v>
      </c>
      <c r="B36" s="872" t="str">
        <f>VLOOKUP(A36,EQUIPOS!A6:D154,3,FALSE)</f>
        <v>Retroexcavadora sobre oruga, potencia 138 HP, balde de 1,5 m3.</v>
      </c>
      <c r="C36" s="873"/>
      <c r="D36" s="873"/>
      <c r="E36" s="873"/>
      <c r="F36" s="873"/>
      <c r="G36" s="873"/>
      <c r="H36" s="874"/>
      <c r="I36" s="274"/>
      <c r="J36" s="275"/>
      <c r="K36" s="276">
        <f>VLOOKUP(A36,EQUIPOS!A6:D161,4,FALSE)</f>
        <v>159389.57512107195</v>
      </c>
      <c r="L36" s="277"/>
      <c r="M36" s="278">
        <v>2.5</v>
      </c>
      <c r="N36" s="279">
        <f>K36/M36</f>
        <v>63755.830048428776</v>
      </c>
    </row>
    <row r="37" spans="1:14">
      <c r="A37" t="s">
        <v>180</v>
      </c>
      <c r="B37" s="872" t="str">
        <f>VLOOKUP(A37,EQUIPOS!A7:D154,3,FALSE)</f>
        <v>Compresor 120 HP, con martillo.</v>
      </c>
      <c r="C37" s="873"/>
      <c r="D37" s="873"/>
      <c r="E37" s="873"/>
      <c r="F37" s="873"/>
      <c r="G37" s="873"/>
      <c r="H37" s="874"/>
      <c r="I37" s="274"/>
      <c r="J37" s="275"/>
      <c r="K37" s="276">
        <f>VLOOKUP(A37,EQUIPOS!A7:D162,4,FALSE)</f>
        <v>92003.667080122541</v>
      </c>
      <c r="L37" s="277"/>
      <c r="M37" s="278">
        <v>2.5</v>
      </c>
      <c r="N37" s="279">
        <f>K37/M37</f>
        <v>36801.466832049016</v>
      </c>
    </row>
    <row r="38" spans="1:14">
      <c r="A38" t="s">
        <v>195</v>
      </c>
      <c r="B38" s="872" t="str">
        <f>VLOOKUP(A38,EQUIPOS!A8:D154,3,FALSE)</f>
        <v xml:space="preserve">Equipo de oxicorte, Capacidad de corte: hasta 6´´ (152mm) </v>
      </c>
      <c r="C38" s="873"/>
      <c r="D38" s="873"/>
      <c r="E38" s="873"/>
      <c r="F38" s="873"/>
      <c r="G38" s="873"/>
      <c r="H38" s="874"/>
      <c r="I38" s="274"/>
      <c r="J38" s="275"/>
      <c r="K38" s="276">
        <f>VLOOKUP(A38,EQUIPOS!A8:D163,4,FALSE)</f>
        <v>18391.104821662146</v>
      </c>
      <c r="L38" s="277"/>
      <c r="M38" s="278">
        <v>2.5</v>
      </c>
      <c r="N38" s="279">
        <f>K38/M38</f>
        <v>7356.4419286648581</v>
      </c>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N76*L42</f>
        <v>214.948243614408</v>
      </c>
    </row>
    <row r="43" spans="1:14" ht="15.75" thickBot="1">
      <c r="B43" s="823" t="s">
        <v>953</v>
      </c>
      <c r="C43" s="824"/>
      <c r="D43" s="824"/>
      <c r="E43" s="824"/>
      <c r="F43" s="824"/>
      <c r="G43" s="824"/>
      <c r="H43" s="824"/>
      <c r="I43" s="824"/>
      <c r="J43" s="824"/>
      <c r="K43" s="824"/>
      <c r="L43" s="824"/>
      <c r="M43" s="825"/>
      <c r="N43" s="105">
        <f>SUM(N36:N42)</f>
        <v>108128.68705275706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1.4</v>
      </c>
      <c r="J59" s="293">
        <v>1</v>
      </c>
      <c r="K59" s="286">
        <f>I59*J59</f>
        <v>1.4</v>
      </c>
      <c r="L59" s="910">
        <f>'900.2'!N78</f>
        <v>780.54090576615499</v>
      </c>
      <c r="M59" s="911"/>
      <c r="N59" s="294">
        <f>K59*L59</f>
        <v>1092.7572680726169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51"/>
    </row>
    <row r="65" spans="1:15" ht="15.75" thickBot="1">
      <c r="B65" s="912" t="s">
        <v>953</v>
      </c>
      <c r="C65" s="866"/>
      <c r="D65" s="866"/>
      <c r="E65" s="866"/>
      <c r="F65" s="866"/>
      <c r="G65" s="866"/>
      <c r="H65" s="866"/>
      <c r="I65" s="866"/>
      <c r="J65" s="866"/>
      <c r="K65" s="866"/>
      <c r="L65" s="866"/>
      <c r="M65" s="867"/>
      <c r="N65" s="110">
        <f>N59+N60+N61+N62+N63</f>
        <v>1092.7572680726169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20</v>
      </c>
      <c r="N70" s="303">
        <f>K70/M70</f>
        <v>5413.1</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20</v>
      </c>
      <c r="N71" s="303">
        <f>K71/M71</f>
        <v>5334.3121807203988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10747.412180720399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119968.85650155006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23993.771300310014</v>
      </c>
      <c r="M83" s="859"/>
      <c r="N83" s="57"/>
    </row>
    <row r="84" spans="1:14">
      <c r="B84" s="95" t="s">
        <v>973</v>
      </c>
      <c r="C84" s="96"/>
      <c r="D84" s="96"/>
      <c r="E84" s="96"/>
      <c r="F84" s="96"/>
      <c r="G84" s="96"/>
      <c r="H84" s="96"/>
      <c r="I84" s="93"/>
      <c r="J84" s="94"/>
      <c r="K84" s="311">
        <v>0.05</v>
      </c>
      <c r="L84" s="858">
        <f>N78*K84</f>
        <v>5998.4428250775036</v>
      </c>
      <c r="M84" s="859"/>
      <c r="N84" s="57"/>
    </row>
    <row r="85" spans="1:14" ht="15.75" thickBot="1">
      <c r="B85" s="97" t="s">
        <v>974</v>
      </c>
      <c r="C85" s="98"/>
      <c r="D85" s="98"/>
      <c r="E85" s="98"/>
      <c r="F85" s="98"/>
      <c r="G85" s="98"/>
      <c r="H85" s="98"/>
      <c r="I85" s="99"/>
      <c r="J85" s="100"/>
      <c r="K85" s="312">
        <v>0.05</v>
      </c>
      <c r="L85" s="860">
        <f>N78*K85</f>
        <v>5998.4428250775036</v>
      </c>
      <c r="M85" s="861"/>
      <c r="N85" s="57"/>
    </row>
    <row r="86" spans="1:14" ht="15.75" thickBot="1">
      <c r="B86" s="823" t="s">
        <v>953</v>
      </c>
      <c r="C86" s="824"/>
      <c r="D86" s="824"/>
      <c r="E86" s="824"/>
      <c r="F86" s="824"/>
      <c r="G86" s="824"/>
      <c r="H86" s="824"/>
      <c r="I86" s="824"/>
      <c r="J86" s="824"/>
      <c r="K86" s="824"/>
      <c r="L86" s="824"/>
      <c r="M86" s="825"/>
      <c r="N86" s="58">
        <f>L83+L84+L85</f>
        <v>35990.656950465018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155959.51345201509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994</v>
      </c>
      <c r="C31" s="87" t="s">
        <v>1174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150</v>
      </c>
      <c r="B36" s="872" t="str">
        <f>VLOOKUP(A36,EQUIPOS!A6:D154,3,FALSE)</f>
        <v>Cargador : Potencia en el volante 125 hp, Clasificación de RPM del motor 2300.</v>
      </c>
      <c r="C36" s="873"/>
      <c r="D36" s="873"/>
      <c r="E36" s="873"/>
      <c r="F36" s="873"/>
      <c r="G36" s="873"/>
      <c r="H36" s="874"/>
      <c r="I36" s="274"/>
      <c r="J36" s="275"/>
      <c r="K36" s="276">
        <f>VLOOKUP(A36,EQUIPOS!A6:D161,4,FALSE)</f>
        <v>148179.75884882073</v>
      </c>
      <c r="L36" s="277"/>
      <c r="M36" s="278">
        <v>22</v>
      </c>
      <c r="N36" s="279">
        <f>K36/M36</f>
        <v>6735.4435840373053</v>
      </c>
    </row>
    <row r="37" spans="1:14">
      <c r="A37" t="s">
        <v>180</v>
      </c>
      <c r="B37" s="872" t="str">
        <f>VLOOKUP(A37,EQUIPOS!A7:D154,3,FALSE)</f>
        <v>Compresor 120 HP, con martillo.</v>
      </c>
      <c r="C37" s="873"/>
      <c r="D37" s="873"/>
      <c r="E37" s="873"/>
      <c r="F37" s="873"/>
      <c r="G37" s="873"/>
      <c r="H37" s="874"/>
      <c r="I37" s="274"/>
      <c r="J37" s="275"/>
      <c r="K37" s="276">
        <f>VLOOKUP(A37,EQUIPOS!A7:D162,4,FALSE)</f>
        <v>92003.667080122541</v>
      </c>
      <c r="L37" s="277"/>
      <c r="M37" s="278">
        <v>22</v>
      </c>
      <c r="N37" s="279">
        <f>K37/M37</f>
        <v>4181.9848672782973</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N76*L42</f>
        <v>24.425936774364544</v>
      </c>
    </row>
    <row r="43" spans="1:14" ht="15.75" thickBot="1">
      <c r="B43" s="823" t="s">
        <v>953</v>
      </c>
      <c r="C43" s="824"/>
      <c r="D43" s="824"/>
      <c r="E43" s="824"/>
      <c r="F43" s="824"/>
      <c r="G43" s="824"/>
      <c r="H43" s="824"/>
      <c r="I43" s="824"/>
      <c r="J43" s="824"/>
      <c r="K43" s="824"/>
      <c r="L43" s="824"/>
      <c r="M43" s="825"/>
      <c r="N43" s="105">
        <f>SUM(N36:N42)</f>
        <v>10941.854388089967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0.42</v>
      </c>
      <c r="J59" s="293">
        <v>1</v>
      </c>
      <c r="K59" s="286">
        <f>I59*J59</f>
        <v>0.42</v>
      </c>
      <c r="L59" s="910">
        <f>'900.2'!N78</f>
        <v>780.54090576615499</v>
      </c>
      <c r="M59" s="911"/>
      <c r="N59" s="294">
        <f>K59*L59</f>
        <v>327.8271804217851</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51"/>
    </row>
    <row r="65" spans="1:15" ht="15.75" thickBot="1">
      <c r="B65" s="912" t="s">
        <v>953</v>
      </c>
      <c r="C65" s="866"/>
      <c r="D65" s="866"/>
      <c r="E65" s="866"/>
      <c r="F65" s="866"/>
      <c r="G65" s="866"/>
      <c r="H65" s="866"/>
      <c r="I65" s="866"/>
      <c r="J65" s="866"/>
      <c r="K65" s="866"/>
      <c r="L65" s="866"/>
      <c r="M65" s="867"/>
      <c r="N65" s="110">
        <f>N59+N60+N61+N62+N63</f>
        <v>327.8271804217851</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176</v>
      </c>
      <c r="N70" s="303">
        <f>K70/M70</f>
        <v>615.125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176</v>
      </c>
      <c r="N71" s="303">
        <f>K71/M71</f>
        <v>606.17183871822715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1221.2968387182273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12490.978407229981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2498.1956814459963</v>
      </c>
      <c r="M83" s="859"/>
      <c r="N83" s="57"/>
    </row>
    <row r="84" spans="1:14">
      <c r="B84" s="95" t="s">
        <v>973</v>
      </c>
      <c r="C84" s="96"/>
      <c r="D84" s="96"/>
      <c r="E84" s="96"/>
      <c r="F84" s="96"/>
      <c r="G84" s="96"/>
      <c r="H84" s="96"/>
      <c r="I84" s="93"/>
      <c r="J84" s="94"/>
      <c r="K84" s="311">
        <v>0.05</v>
      </c>
      <c r="L84" s="858">
        <f>N78*K84</f>
        <v>624.54892036149909</v>
      </c>
      <c r="M84" s="859"/>
      <c r="N84" s="57"/>
    </row>
    <row r="85" spans="1:14" ht="15.75" thickBot="1">
      <c r="B85" s="97" t="s">
        <v>974</v>
      </c>
      <c r="C85" s="98"/>
      <c r="D85" s="98"/>
      <c r="E85" s="98"/>
      <c r="F85" s="98"/>
      <c r="G85" s="98"/>
      <c r="H85" s="98"/>
      <c r="I85" s="99"/>
      <c r="J85" s="100"/>
      <c r="K85" s="312">
        <v>0.05</v>
      </c>
      <c r="L85" s="860">
        <f>N78*K85</f>
        <v>624.54892036149909</v>
      </c>
      <c r="M85" s="861"/>
      <c r="N85" s="57"/>
    </row>
    <row r="86" spans="1:14" ht="15.75" thickBot="1">
      <c r="B86" s="823" t="s">
        <v>953</v>
      </c>
      <c r="C86" s="824"/>
      <c r="D86" s="824"/>
      <c r="E86" s="824"/>
      <c r="F86" s="824"/>
      <c r="G86" s="824"/>
      <c r="H86" s="824"/>
      <c r="I86" s="824"/>
      <c r="J86" s="824"/>
      <c r="K86" s="824"/>
      <c r="L86" s="824"/>
      <c r="M86" s="825"/>
      <c r="N86" s="58">
        <f>L83+L84+L85</f>
        <v>3747.2935221689941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16238.271929398976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995</v>
      </c>
      <c r="C31" s="87" t="s">
        <v>1175</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150</v>
      </c>
      <c r="B36" s="872" t="str">
        <f>VLOOKUP(A36,EQUIPOS!A6:D154,3,FALSE)</f>
        <v>Cargador : Potencia en el volante 125 hp, Clasificación de RPM del motor 2300.</v>
      </c>
      <c r="C36" s="873"/>
      <c r="D36" s="873"/>
      <c r="E36" s="873"/>
      <c r="F36" s="873"/>
      <c r="G36" s="873"/>
      <c r="H36" s="874"/>
      <c r="I36" s="274"/>
      <c r="J36" s="275"/>
      <c r="K36" s="276">
        <f>VLOOKUP(A36,EQUIPOS!A6:D161,4,FALSE)</f>
        <v>148179.75884882073</v>
      </c>
      <c r="L36" s="277"/>
      <c r="M36" s="278">
        <v>22</v>
      </c>
      <c r="N36" s="279">
        <f>K36/M36</f>
        <v>6735.4435840373053</v>
      </c>
    </row>
    <row r="37" spans="1:14">
      <c r="A37" t="s">
        <v>180</v>
      </c>
      <c r="B37" s="872" t="str">
        <f>VLOOKUP(A37,EQUIPOS!A7:D154,3,FALSE)</f>
        <v>Compresor 120 HP, con martillo.</v>
      </c>
      <c r="C37" s="873"/>
      <c r="D37" s="873"/>
      <c r="E37" s="873"/>
      <c r="F37" s="873"/>
      <c r="G37" s="873"/>
      <c r="H37" s="874"/>
      <c r="I37" s="274"/>
      <c r="J37" s="275"/>
      <c r="K37" s="276">
        <f>VLOOKUP(A37,EQUIPOS!A7:D162,4,FALSE)</f>
        <v>92003.667080122541</v>
      </c>
      <c r="L37" s="277"/>
      <c r="M37" s="278">
        <v>22</v>
      </c>
      <c r="N37" s="279">
        <f>K37/M37</f>
        <v>4181.9848672782973</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N76*L42</f>
        <v>24.425936774364544</v>
      </c>
    </row>
    <row r="43" spans="1:14" ht="15.75" thickBot="1">
      <c r="B43" s="823" t="s">
        <v>953</v>
      </c>
      <c r="C43" s="824"/>
      <c r="D43" s="824"/>
      <c r="E43" s="824"/>
      <c r="F43" s="824"/>
      <c r="G43" s="824"/>
      <c r="H43" s="824"/>
      <c r="I43" s="824"/>
      <c r="J43" s="824"/>
      <c r="K43" s="824"/>
      <c r="L43" s="824"/>
      <c r="M43" s="825"/>
      <c r="N43" s="105">
        <f>SUM(N36:N42)</f>
        <v>10941.854388089967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0.21</v>
      </c>
      <c r="J59" s="293">
        <v>1</v>
      </c>
      <c r="K59" s="286">
        <f>I59*J59</f>
        <v>0.21</v>
      </c>
      <c r="L59" s="910">
        <f>'900.2'!N78</f>
        <v>780.54090576615499</v>
      </c>
      <c r="M59" s="911"/>
      <c r="N59" s="294">
        <f>K59*L59</f>
        <v>163.91359021089255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51"/>
    </row>
    <row r="65" spans="1:15" ht="15.75" thickBot="1">
      <c r="B65" s="912" t="s">
        <v>953</v>
      </c>
      <c r="C65" s="866"/>
      <c r="D65" s="866"/>
      <c r="E65" s="866"/>
      <c r="F65" s="866"/>
      <c r="G65" s="866"/>
      <c r="H65" s="866"/>
      <c r="I65" s="866"/>
      <c r="J65" s="866"/>
      <c r="K65" s="866"/>
      <c r="L65" s="866"/>
      <c r="M65" s="867"/>
      <c r="N65" s="110">
        <f>N59+N60+N61+N62+N63</f>
        <v>163.91359021089255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176</v>
      </c>
      <c r="N70" s="303">
        <f>K70/M70</f>
        <v>615.125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176</v>
      </c>
      <c r="N71" s="303">
        <f>K71/M71</f>
        <v>606.17183871822715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1221.2968387182273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12327.064817019087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2465.4129634038177</v>
      </c>
      <c r="M83" s="859"/>
      <c r="N83" s="57"/>
    </row>
    <row r="84" spans="1:14">
      <c r="B84" s="95" t="s">
        <v>973</v>
      </c>
      <c r="C84" s="96"/>
      <c r="D84" s="96"/>
      <c r="E84" s="96"/>
      <c r="F84" s="96"/>
      <c r="G84" s="96"/>
      <c r="H84" s="96"/>
      <c r="I84" s="93"/>
      <c r="J84" s="94"/>
      <c r="K84" s="311">
        <v>0.05</v>
      </c>
      <c r="L84" s="858">
        <f>N78*K84</f>
        <v>616.35324085095442</v>
      </c>
      <c r="M84" s="859"/>
      <c r="N84" s="57"/>
    </row>
    <row r="85" spans="1:14" ht="15.75" thickBot="1">
      <c r="B85" s="97" t="s">
        <v>974</v>
      </c>
      <c r="C85" s="98"/>
      <c r="D85" s="98"/>
      <c r="E85" s="98"/>
      <c r="F85" s="98"/>
      <c r="G85" s="98"/>
      <c r="H85" s="98"/>
      <c r="I85" s="99"/>
      <c r="J85" s="100"/>
      <c r="K85" s="312">
        <v>0.05</v>
      </c>
      <c r="L85" s="860">
        <f>N78*K85</f>
        <v>616.35324085095442</v>
      </c>
      <c r="M85" s="861"/>
      <c r="N85" s="57"/>
    </row>
    <row r="86" spans="1:14" ht="15.75" thickBot="1">
      <c r="B86" s="823" t="s">
        <v>953</v>
      </c>
      <c r="C86" s="824"/>
      <c r="D86" s="824"/>
      <c r="E86" s="824"/>
      <c r="F86" s="824"/>
      <c r="G86" s="824"/>
      <c r="H86" s="824"/>
      <c r="I86" s="824"/>
      <c r="J86" s="824"/>
      <c r="K86" s="824"/>
      <c r="L86" s="824"/>
      <c r="M86" s="825"/>
      <c r="N86" s="58">
        <f>L83+L84+L85</f>
        <v>3698.1194451057268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16025.184262124814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996</v>
      </c>
      <c r="C31" s="87" t="s">
        <v>1176</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180</v>
      </c>
      <c r="B36" s="872" t="str">
        <f>VLOOKUP(A36,EQUIPOS!A6:D154,3,FALSE)</f>
        <v>Compresor 120 HP, con martillo.</v>
      </c>
      <c r="C36" s="873"/>
      <c r="D36" s="873"/>
      <c r="E36" s="873"/>
      <c r="F36" s="873"/>
      <c r="G36" s="873"/>
      <c r="H36" s="874"/>
      <c r="I36" s="274"/>
      <c r="J36" s="275"/>
      <c r="K36" s="276">
        <f>VLOOKUP(A36,EQUIPOS!A6:D161,4,FALSE)</f>
        <v>92003.667080122541</v>
      </c>
      <c r="L36" s="277"/>
      <c r="M36" s="278">
        <v>20</v>
      </c>
      <c r="N36" s="279">
        <f>K36/M36</f>
        <v>4600.183354006127</v>
      </c>
    </row>
    <row r="37" span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0.1</v>
      </c>
      <c r="M42" s="885"/>
      <c r="N42" s="111">
        <f>N76*L42</f>
        <v>67.663750000000007</v>
      </c>
    </row>
    <row r="43" spans="1:14" ht="15.75" thickBot="1">
      <c r="B43" s="823" t="s">
        <v>953</v>
      </c>
      <c r="C43" s="824"/>
      <c r="D43" s="824"/>
      <c r="E43" s="824"/>
      <c r="F43" s="824"/>
      <c r="G43" s="824"/>
      <c r="H43" s="824"/>
      <c r="I43" s="824"/>
      <c r="J43" s="824"/>
      <c r="K43" s="824"/>
      <c r="L43" s="824"/>
      <c r="M43" s="825"/>
      <c r="N43" s="105">
        <f>SUM(N36:N42)</f>
        <v>4667.8471040061268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0.08</v>
      </c>
      <c r="J59" s="293">
        <v>1</v>
      </c>
      <c r="K59" s="286">
        <f>I59*J59</f>
        <v>0.08</v>
      </c>
      <c r="L59" s="910">
        <f>'900.2'!N78</f>
        <v>780.54090576615499</v>
      </c>
      <c r="M59" s="911"/>
      <c r="N59" s="294">
        <f>K59*L59</f>
        <v>62.443272461292402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62.443272461292402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160</v>
      </c>
      <c r="N70" s="303">
        <f>K70/M70</f>
        <v>676.63750000000005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676.63750000000005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5406.9278764674191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1081.385575293484</v>
      </c>
      <c r="M83" s="859"/>
      <c r="N83" s="57"/>
    </row>
    <row r="84" spans="1:14">
      <c r="B84" s="95" t="s">
        <v>973</v>
      </c>
      <c r="C84" s="96"/>
      <c r="D84" s="96"/>
      <c r="E84" s="96"/>
      <c r="F84" s="96"/>
      <c r="G84" s="96"/>
      <c r="H84" s="96"/>
      <c r="I84" s="93"/>
      <c r="J84" s="94"/>
      <c r="K84" s="311">
        <v>0.05</v>
      </c>
      <c r="L84" s="858">
        <f>N78*K84</f>
        <v>270.34639382337099</v>
      </c>
      <c r="M84" s="859"/>
      <c r="N84" s="57"/>
    </row>
    <row r="85" spans="1:14" ht="15.75" thickBot="1">
      <c r="B85" s="97" t="s">
        <v>974</v>
      </c>
      <c r="C85" s="98"/>
      <c r="D85" s="98"/>
      <c r="E85" s="98"/>
      <c r="F85" s="98"/>
      <c r="G85" s="98"/>
      <c r="H85" s="98"/>
      <c r="I85" s="99"/>
      <c r="J85" s="100"/>
      <c r="K85" s="312">
        <v>0.05</v>
      </c>
      <c r="L85" s="860">
        <f>N78*K85</f>
        <v>270.34639382337099</v>
      </c>
      <c r="M85" s="861"/>
      <c r="N85" s="57"/>
    </row>
    <row r="86" spans="1:14" ht="15.75" thickBot="1">
      <c r="B86" s="823" t="s">
        <v>953</v>
      </c>
      <c r="C86" s="824"/>
      <c r="D86" s="824"/>
      <c r="E86" s="824"/>
      <c r="F86" s="824"/>
      <c r="G86" s="824"/>
      <c r="H86" s="824"/>
      <c r="I86" s="824"/>
      <c r="J86" s="824"/>
      <c r="K86" s="824"/>
      <c r="L86" s="824"/>
      <c r="M86" s="825"/>
      <c r="N86" s="58">
        <f>L83+L84+L85</f>
        <v>1622.078362940226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7029.0062394076449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997</v>
      </c>
      <c r="C31" s="87" t="s">
        <v>1177</v>
      </c>
      <c r="D31" s="88"/>
      <c r="E31" s="88"/>
      <c r="F31" s="88"/>
      <c r="G31" s="88"/>
      <c r="H31" s="88"/>
      <c r="I31" s="88"/>
      <c r="J31" s="89"/>
      <c r="K31" s="315"/>
      <c r="L31" s="313" t="s">
        <v>998</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195</v>
      </c>
      <c r="B36" s="872" t="str">
        <f>VLOOKUP(A36,EQUIPOS!A6:D154,3,FALSE)</f>
        <v xml:space="preserve">Equipo de oxicorte, Capacidad de corte: hasta 6´´ (152mm) </v>
      </c>
      <c r="C36" s="873"/>
      <c r="D36" s="873"/>
      <c r="E36" s="873"/>
      <c r="F36" s="873"/>
      <c r="G36" s="873"/>
      <c r="H36" s="874"/>
      <c r="I36" s="274"/>
      <c r="J36" s="275"/>
      <c r="K36" s="276">
        <f>VLOOKUP(A36,EQUIPOS!A6:D161,4,FALSE)</f>
        <v>18391.104821662146</v>
      </c>
      <c r="L36" s="277"/>
      <c r="M36" s="278">
        <v>321</v>
      </c>
      <c r="N36" s="279">
        <f>K36/M36</f>
        <v>57.293161438199832</v>
      </c>
    </row>
    <row r="37" spans="1:14">
      <c r="A37" t="s">
        <v>248</v>
      </c>
      <c r="B37" s="872" t="str">
        <f>VLOOKUP(A37,EQUIPOS!A7:D154,3,FALSE)</f>
        <v>Grúa telescópica de 50 Ton.</v>
      </c>
      <c r="C37" s="873"/>
      <c r="D37" s="873"/>
      <c r="E37" s="873"/>
      <c r="F37" s="873"/>
      <c r="G37" s="873"/>
      <c r="H37" s="874"/>
      <c r="I37" s="274"/>
      <c r="J37" s="275"/>
      <c r="K37" s="276">
        <f>VLOOKUP(A37,EQUIPOS!A7:D162,4,FALSE)</f>
        <v>290043.69290454406</v>
      </c>
      <c r="L37" s="277"/>
      <c r="M37" s="278">
        <v>321</v>
      </c>
      <c r="N37" s="279">
        <f>K37/M37</f>
        <v>903.56290624468556</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0.1</v>
      </c>
      <c r="M42" s="885"/>
      <c r="N42" s="111">
        <f>N76*L42</f>
        <v>16.863239875389407</v>
      </c>
    </row>
    <row r="43" spans="1:14" ht="15.75" thickBot="1">
      <c r="B43" s="823" t="s">
        <v>953</v>
      </c>
      <c r="C43" s="824"/>
      <c r="D43" s="824"/>
      <c r="E43" s="824"/>
      <c r="F43" s="824"/>
      <c r="G43" s="824"/>
      <c r="H43" s="824"/>
      <c r="I43" s="824"/>
      <c r="J43" s="824"/>
      <c r="K43" s="824"/>
      <c r="L43" s="824"/>
      <c r="M43" s="825"/>
      <c r="N43" s="105">
        <f>SUM(N36:N42)</f>
        <v>977.71930755827475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1222</v>
      </c>
      <c r="B59" s="52" t="str">
        <f>VLOOKUP(A59,TRANSPORTE!A5:D117,3,FALSE)</f>
        <v>Transporte de acero</v>
      </c>
      <c r="C59" s="324"/>
      <c r="D59" s="324"/>
      <c r="E59" s="324"/>
      <c r="F59" s="324"/>
      <c r="G59" s="324"/>
      <c r="H59" s="318" t="str">
        <f>VLOOKUP(A59,TRANSPORTE!A6:D120,2,FALSE)</f>
        <v>tkm</v>
      </c>
      <c r="I59" s="286">
        <v>1</v>
      </c>
      <c r="J59" s="293">
        <v>1</v>
      </c>
      <c r="K59" s="286">
        <f>I59*J59</f>
        <v>1</v>
      </c>
      <c r="L59" s="910">
        <f>VLOOKUP(A59,TRANSPORTE!A5:D120,4,FALSE)</f>
        <v>1131.4191219078368</v>
      </c>
      <c r="M59" s="911"/>
      <c r="N59" s="294">
        <f>K59*L59</f>
        <v>1131.4191219078368</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1131.4191219078368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19</v>
      </c>
      <c r="B70" s="55" t="str">
        <f>VLOOKUP(A70,'MANO DE OBRA'!A8:D68,3,FALSE)</f>
        <v>Obrero (8)</v>
      </c>
      <c r="C70" s="53"/>
      <c r="D70" s="53"/>
      <c r="E70" s="53"/>
      <c r="F70" s="53"/>
      <c r="G70" s="53"/>
      <c r="H70" s="53"/>
      <c r="I70" s="299">
        <f>K70/J70*100</f>
        <v>234080.00000000003</v>
      </c>
      <c r="J70" s="300">
        <v>185</v>
      </c>
      <c r="K70" s="301">
        <f>VLOOKUP(A70,'MANO DE OBRA'!A8:D99,4,FALSE)</f>
        <v>433048</v>
      </c>
      <c r="L70" s="56"/>
      <c r="M70" s="302">
        <v>2568</v>
      </c>
      <c r="N70" s="303">
        <f>K70/M70</f>
        <v>168.63239875389408</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168.63239875389408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2277.7708282200056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455.55416564400116</v>
      </c>
      <c r="M83" s="859"/>
      <c r="N83" s="57"/>
    </row>
    <row r="84" spans="1:14">
      <c r="B84" s="95" t="s">
        <v>973</v>
      </c>
      <c r="C84" s="96"/>
      <c r="D84" s="96"/>
      <c r="E84" s="96"/>
      <c r="F84" s="96"/>
      <c r="G84" s="96"/>
      <c r="H84" s="96"/>
      <c r="I84" s="93"/>
      <c r="J84" s="94"/>
      <c r="K84" s="311">
        <v>0.05</v>
      </c>
      <c r="L84" s="858">
        <f>N78*K84</f>
        <v>113.88854141100029</v>
      </c>
      <c r="M84" s="859"/>
      <c r="N84" s="57"/>
    </row>
    <row r="85" spans="1:14" ht="15.75" thickBot="1">
      <c r="B85" s="97" t="s">
        <v>974</v>
      </c>
      <c r="C85" s="98"/>
      <c r="D85" s="98"/>
      <c r="E85" s="98"/>
      <c r="F85" s="98"/>
      <c r="G85" s="98"/>
      <c r="H85" s="98"/>
      <c r="I85" s="99"/>
      <c r="J85" s="100"/>
      <c r="K85" s="312">
        <v>0.05</v>
      </c>
      <c r="L85" s="860">
        <f>N78*K85</f>
        <v>113.88854141100029</v>
      </c>
      <c r="M85" s="861"/>
      <c r="N85" s="57"/>
    </row>
    <row r="86" spans="1:14" ht="15.75" thickBot="1">
      <c r="B86" s="823" t="s">
        <v>953</v>
      </c>
      <c r="C86" s="824"/>
      <c r="D86" s="824"/>
      <c r="E86" s="824"/>
      <c r="F86" s="824"/>
      <c r="G86" s="824"/>
      <c r="H86" s="824"/>
      <c r="I86" s="824"/>
      <c r="J86" s="824"/>
      <c r="K86" s="824"/>
      <c r="L86" s="824"/>
      <c r="M86" s="825"/>
      <c r="N86" s="58">
        <f>L83+L84+L85</f>
        <v>683.33124846600163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2961.1020766860074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999</v>
      </c>
      <c r="C31" s="87" t="s">
        <v>1178</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273</v>
      </c>
      <c r="B36" s="872" t="str">
        <f>VLOOKUP(A36,EQUIPOS!A6:D154,3,FALSE)</f>
        <v>Motosierra, 93.6 cm3 - 7.1 HP, 45-90 cm - 7.9 kg</v>
      </c>
      <c r="C36" s="873"/>
      <c r="D36" s="873"/>
      <c r="E36" s="873"/>
      <c r="F36" s="873"/>
      <c r="G36" s="873"/>
      <c r="H36" s="874"/>
      <c r="I36" s="274"/>
      <c r="J36" s="275"/>
      <c r="K36" s="276">
        <f>VLOOKUP(A36,EQUIPOS!A6:D161,4,FALSE)</f>
        <v>8118.8742854172388</v>
      </c>
      <c r="L36" s="277"/>
      <c r="M36" s="278">
        <v>3</v>
      </c>
      <c r="N36" s="279">
        <f>K36/M36</f>
        <v>2706.2914284724129</v>
      </c>
    </row>
    <row r="37" spans="1:14">
      <c r="A37" s="212" t="s">
        <v>312</v>
      </c>
      <c r="B37" s="872" t="str">
        <f>VLOOKUP(A37,EQUIPOS!A7:D154,3,FALSE)</f>
        <v>Retroexcavadora sobre oruga, potencia 138 HP, balde de 1,5 m3.</v>
      </c>
      <c r="C37" s="873"/>
      <c r="D37" s="873"/>
      <c r="E37" s="873"/>
      <c r="F37" s="873"/>
      <c r="G37" s="873"/>
      <c r="H37" s="874"/>
      <c r="I37" s="274"/>
      <c r="J37" s="275"/>
      <c r="K37" s="276">
        <f>VLOOKUP(A37,EQUIPOS!A7:D162,4,FALSE)</f>
        <v>159389.57512107195</v>
      </c>
      <c r="L37" s="277"/>
      <c r="M37" s="278">
        <v>3</v>
      </c>
      <c r="N37" s="279">
        <f>K37/M37</f>
        <v>53129.858373690651</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673.35467419668339</v>
      </c>
    </row>
    <row r="43" spans="1:14" ht="15.75" thickBot="1">
      <c r="B43" s="823" t="s">
        <v>953</v>
      </c>
      <c r="C43" s="824"/>
      <c r="D43" s="824"/>
      <c r="E43" s="824"/>
      <c r="F43" s="824"/>
      <c r="G43" s="824"/>
      <c r="H43" s="824"/>
      <c r="I43" s="824"/>
      <c r="J43" s="824"/>
      <c r="K43" s="824"/>
      <c r="L43" s="824"/>
      <c r="M43" s="825"/>
      <c r="N43" s="105">
        <f>SUM(N36:N42)</f>
        <v>56509.504476359747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VLOOKUP(A59,TRANSPORTE!A5:D117,3,FALSE)</f>
        <v>Transporte de material de demolición</v>
      </c>
      <c r="C59" s="324"/>
      <c r="D59" s="324"/>
      <c r="E59" s="324"/>
      <c r="F59" s="324"/>
      <c r="G59" s="324"/>
      <c r="H59" s="318" t="str">
        <f>VLOOKUP(A59,TRANSPORTE!A6:D120,2,FALSE)</f>
        <v>m3k</v>
      </c>
      <c r="I59" s="286">
        <v>6</v>
      </c>
      <c r="J59" s="293">
        <v>1</v>
      </c>
      <c r="K59" s="286">
        <f>I59*J59</f>
        <v>6</v>
      </c>
      <c r="L59" s="910">
        <f>VLOOKUP(A59,TRANSPORTE!A5:D94,4,FALSE)</f>
        <v>1409.1310881943059</v>
      </c>
      <c r="M59" s="911"/>
      <c r="N59" s="294">
        <f>K59*L59</f>
        <v>8454.7865291658345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8454.7865291658345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24</v>
      </c>
      <c r="N70" s="303">
        <f>K70/M70</f>
        <v>4445.260150600333</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24</v>
      </c>
      <c r="N71" s="303">
        <f>K71/M71</f>
        <v>9021.8333333333339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13467.093483933666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78431.384489459248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15686.27689789185</v>
      </c>
      <c r="M83" s="859"/>
      <c r="N83" s="57"/>
    </row>
    <row r="84" spans="1:14">
      <c r="B84" s="95" t="s">
        <v>973</v>
      </c>
      <c r="C84" s="96"/>
      <c r="D84" s="96"/>
      <c r="E84" s="96"/>
      <c r="F84" s="96"/>
      <c r="G84" s="96"/>
      <c r="H84" s="96"/>
      <c r="I84" s="93"/>
      <c r="J84" s="94"/>
      <c r="K84" s="311">
        <v>0.05</v>
      </c>
      <c r="L84" s="858">
        <f>N78*K84</f>
        <v>3921.5692244729626</v>
      </c>
      <c r="M84" s="859"/>
      <c r="N84" s="57"/>
    </row>
    <row r="85" spans="1:14" ht="15.75" thickBot="1">
      <c r="B85" s="97" t="s">
        <v>974</v>
      </c>
      <c r="C85" s="98"/>
      <c r="D85" s="98"/>
      <c r="E85" s="98"/>
      <c r="F85" s="98"/>
      <c r="G85" s="98"/>
      <c r="H85" s="98"/>
      <c r="I85" s="99"/>
      <c r="J85" s="100"/>
      <c r="K85" s="312">
        <v>0.05</v>
      </c>
      <c r="L85" s="860">
        <f>N78*K85</f>
        <v>3921.5692244729626</v>
      </c>
      <c r="M85" s="861"/>
      <c r="N85" s="57"/>
    </row>
    <row r="86" spans="1:14" ht="15.75" thickBot="1">
      <c r="B86" s="823" t="s">
        <v>953</v>
      </c>
      <c r="C86" s="824"/>
      <c r="D86" s="824"/>
      <c r="E86" s="824"/>
      <c r="F86" s="824"/>
      <c r="G86" s="824"/>
      <c r="H86" s="824"/>
      <c r="I86" s="824"/>
      <c r="J86" s="824"/>
      <c r="K86" s="824"/>
      <c r="L86" s="824"/>
      <c r="M86" s="825"/>
      <c r="N86" s="58">
        <f>L83+L84+L85</f>
        <v>23529.415346837774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101960.79983629702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7.7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1000</v>
      </c>
      <c r="C31" s="87" t="s">
        <v>2229</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195</v>
      </c>
      <c r="B36" s="872" t="str">
        <f>VLOOKUP(A36,EQUIPOS!A6:D154,3,FALSE)</f>
        <v xml:space="preserve">Equipo de oxicorte, Capacidad de corte: hasta 6´´ (152mm) </v>
      </c>
      <c r="C36" s="873"/>
      <c r="D36" s="873"/>
      <c r="E36" s="873"/>
      <c r="F36" s="873"/>
      <c r="G36" s="873"/>
      <c r="H36" s="874"/>
      <c r="I36" s="274"/>
      <c r="J36" s="275"/>
      <c r="K36" s="276">
        <f>VLOOKUP(A36,EQUIPOS!A6:D161,4,FALSE)</f>
        <v>18391.104821662146</v>
      </c>
      <c r="L36" s="277"/>
      <c r="M36" s="278">
        <v>4</v>
      </c>
      <c r="N36" s="279">
        <f>K36/M36</f>
        <v>4597.7762054155364</v>
      </c>
    </row>
    <row r="37" spans="1:14">
      <c r="A37" s="114" t="s">
        <v>248</v>
      </c>
      <c r="B37" s="872" t="str">
        <f>VLOOKUP(A37,EQUIPOS!A7:D154,3,FALSE)</f>
        <v>Grúa telescópica de 50 Ton.</v>
      </c>
      <c r="C37" s="873"/>
      <c r="D37" s="873"/>
      <c r="E37" s="873"/>
      <c r="F37" s="873"/>
      <c r="G37" s="873"/>
      <c r="H37" s="874"/>
      <c r="I37" s="274"/>
      <c r="J37" s="275"/>
      <c r="K37" s="276">
        <f>VLOOKUP(A37,EQUIPOS!A7:D162,4,FALSE)</f>
        <v>290043.69290454406</v>
      </c>
      <c r="L37" s="277"/>
      <c r="M37" s="278">
        <v>4</v>
      </c>
      <c r="N37" s="279">
        <f>K37/M37</f>
        <v>72510.923226136016</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0.1</v>
      </c>
      <c r="M42" s="885"/>
      <c r="N42" s="111">
        <f>N76*L42</f>
        <v>1010.0320112950249</v>
      </c>
    </row>
    <row r="43" spans="1:14" ht="15.75" thickBot="1">
      <c r="B43" s="823" t="s">
        <v>953</v>
      </c>
      <c r="C43" s="824"/>
      <c r="D43" s="824"/>
      <c r="E43" s="824"/>
      <c r="F43" s="824"/>
      <c r="G43" s="824"/>
      <c r="H43" s="824"/>
      <c r="I43" s="824"/>
      <c r="J43" s="824"/>
      <c r="K43" s="824"/>
      <c r="L43" s="824"/>
      <c r="M43" s="825"/>
      <c r="N43" s="105">
        <f>SUM(N36:N42)</f>
        <v>78118.731442846576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s="212" t="s">
        <v>1325</v>
      </c>
      <c r="B59" s="52" t="str">
        <f>VLOOKUP(A59,TRANSPORTE!A5:D117,3,FALSE)</f>
        <v xml:space="preserve">Transporte de estructuras metálicas </v>
      </c>
      <c r="C59" s="324"/>
      <c r="D59" s="324"/>
      <c r="E59" s="324"/>
      <c r="F59" s="324"/>
      <c r="G59" s="324"/>
      <c r="H59" s="318" t="str">
        <f>VLOOKUP(A59,TRANSPORTE!A6:D120,2,FALSE)</f>
        <v>kgk</v>
      </c>
      <c r="I59" s="286">
        <v>1</v>
      </c>
      <c r="J59" s="293">
        <v>1</v>
      </c>
      <c r="K59" s="286">
        <f>I59*J59</f>
        <v>1</v>
      </c>
      <c r="L59" s="910">
        <f>VLOOKUP(A59,TRANSPORTE!A5:D117,4,FALSE)</f>
        <v>689.23995780949224</v>
      </c>
      <c r="M59" s="911"/>
      <c r="N59" s="294">
        <f>K59*L59</f>
        <v>689.23995780949224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689.23995780949224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32</v>
      </c>
      <c r="N70" s="303">
        <f>K70/M70</f>
        <v>3333.9451129502495</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32</v>
      </c>
      <c r="N71" s="303">
        <f>K71/M71</f>
        <v>6766.375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912" t="s">
        <v>953</v>
      </c>
      <c r="C76" s="866"/>
      <c r="D76" s="866"/>
      <c r="E76" s="866"/>
      <c r="F76" s="866"/>
      <c r="G76" s="866"/>
      <c r="H76" s="866"/>
      <c r="I76" s="866"/>
      <c r="J76" s="866"/>
      <c r="K76" s="866"/>
      <c r="L76" s="866"/>
      <c r="M76" s="867"/>
      <c r="N76" s="467">
        <f>SUM(N70:N75)</f>
        <v>10100.320112950249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88908.291513606324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17781.658302721265</v>
      </c>
      <c r="M83" s="859"/>
      <c r="N83" s="57"/>
    </row>
    <row r="84" spans="1:14">
      <c r="B84" s="95" t="s">
        <v>973</v>
      </c>
      <c r="C84" s="96"/>
      <c r="D84" s="96"/>
      <c r="E84" s="96"/>
      <c r="F84" s="96"/>
      <c r="G84" s="96"/>
      <c r="H84" s="96"/>
      <c r="I84" s="93"/>
      <c r="J84" s="94"/>
      <c r="K84" s="311">
        <v>0.05</v>
      </c>
      <c r="L84" s="858">
        <f>N78*K84</f>
        <v>4445.4145756803164</v>
      </c>
      <c r="M84" s="859"/>
      <c r="N84" s="57"/>
    </row>
    <row r="85" spans="1:14" ht="15.75" thickBot="1">
      <c r="B85" s="97" t="s">
        <v>974</v>
      </c>
      <c r="C85" s="98"/>
      <c r="D85" s="98"/>
      <c r="E85" s="98"/>
      <c r="F85" s="98"/>
      <c r="G85" s="98"/>
      <c r="H85" s="98"/>
      <c r="I85" s="99"/>
      <c r="J85" s="100"/>
      <c r="K85" s="312">
        <v>0.05</v>
      </c>
      <c r="L85" s="860">
        <f>N78*K85</f>
        <v>4445.4145756803164</v>
      </c>
      <c r="M85" s="861"/>
      <c r="N85" s="57"/>
    </row>
    <row r="86" spans="1:14" ht="15.75" thickBot="1">
      <c r="B86" s="823" t="s">
        <v>953</v>
      </c>
      <c r="C86" s="824"/>
      <c r="D86" s="824"/>
      <c r="E86" s="824"/>
      <c r="F86" s="824"/>
      <c r="G86" s="824"/>
      <c r="H86" s="824"/>
      <c r="I86" s="824"/>
      <c r="J86" s="824"/>
      <c r="K86" s="824"/>
      <c r="L86" s="824"/>
      <c r="M86" s="825"/>
      <c r="N86" s="58">
        <f>L83+L84+L85</f>
        <v>26672.487454081896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115580.77896768822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1001</v>
      </c>
      <c r="C31" s="87" t="s">
        <v>1180</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307</v>
      </c>
      <c r="B36" s="872" t="str">
        <f>VLOOKUP(A36,EQUIPOS!A6:D154,3,FALSE)</f>
        <v>Retroexcavadora, Potencia en el Volante 78 HP 2200 RPM</v>
      </c>
      <c r="C36" s="873"/>
      <c r="D36" s="873"/>
      <c r="E36" s="873"/>
      <c r="F36" s="873"/>
      <c r="G36" s="873"/>
      <c r="H36" s="874"/>
      <c r="I36" s="274"/>
      <c r="J36" s="275"/>
      <c r="K36" s="276">
        <f>VLOOKUP(A36,EQUIPOS!A6:D161,4,FALSE)</f>
        <v>92728.259605019222</v>
      </c>
      <c r="L36" s="277"/>
      <c r="M36" s="278">
        <v>5</v>
      </c>
      <c r="N36" s="279">
        <f>K36/M36</f>
        <v>18545.651921003846</v>
      </c>
    </row>
    <row r="37" spans="1:14">
      <c r="A37" 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N76*L42</f>
        <v>107.474121807204</v>
      </c>
    </row>
    <row r="43" spans="1:14" ht="15.75" thickBot="1">
      <c r="B43" s="823" t="s">
        <v>953</v>
      </c>
      <c r="C43" s="824"/>
      <c r="D43" s="824"/>
      <c r="E43" s="824"/>
      <c r="F43" s="824"/>
      <c r="G43" s="824"/>
      <c r="H43" s="824"/>
      <c r="I43" s="824"/>
      <c r="J43" s="824"/>
      <c r="K43" s="824"/>
      <c r="L43" s="824"/>
      <c r="M43" s="825"/>
      <c r="N43" s="105">
        <f>SUM(N36:N42)</f>
        <v>18653.126042811051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VLOOKUP(A59,TRANSPORTE!A5:D117,3,FALSE)</f>
        <v>Transporte de material de demolición</v>
      </c>
      <c r="C59" s="324"/>
      <c r="D59" s="324"/>
      <c r="E59" s="324"/>
      <c r="F59" s="324"/>
      <c r="G59" s="324"/>
      <c r="H59" s="318" t="str">
        <f>VLOOKUP(A59,TRANSPORTE!A6:D120,2,FALSE)</f>
        <v>m3k</v>
      </c>
      <c r="I59" s="286">
        <v>0.70199999999999996</v>
      </c>
      <c r="J59" s="293">
        <v>1</v>
      </c>
      <c r="K59" s="286">
        <f>I59*J59</f>
        <v>0.70199999999999996</v>
      </c>
      <c r="L59" s="910">
        <f>VLOOKUP(A59,TRANSPORTE!A5:D94,4,FALSE)</f>
        <v>1409.1310881943059</v>
      </c>
      <c r="M59" s="911"/>
      <c r="N59" s="294">
        <f>K59*L59</f>
        <v>989.21002391240268</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989.21002391240268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40</v>
      </c>
      <c r="N70" s="303">
        <f>K70/M70</f>
        <v>2667.1560903601994</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40</v>
      </c>
      <c r="N71" s="303">
        <f>K71/M71</f>
        <v>2706.55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5373.7060903601996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25016.042157083652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5003.2084314167305</v>
      </c>
      <c r="M83" s="859"/>
      <c r="N83" s="57"/>
    </row>
    <row r="84" spans="1:14">
      <c r="B84" s="95" t="s">
        <v>973</v>
      </c>
      <c r="C84" s="96"/>
      <c r="D84" s="96"/>
      <c r="E84" s="96"/>
      <c r="F84" s="96"/>
      <c r="G84" s="96"/>
      <c r="H84" s="96"/>
      <c r="I84" s="93"/>
      <c r="J84" s="94"/>
      <c r="K84" s="311">
        <v>0.05</v>
      </c>
      <c r="L84" s="858">
        <f>N78*K84</f>
        <v>1250.8021078541826</v>
      </c>
      <c r="M84" s="859"/>
      <c r="N84" s="57"/>
    </row>
    <row r="85" spans="1:14" ht="15.75" thickBot="1">
      <c r="B85" s="97" t="s">
        <v>974</v>
      </c>
      <c r="C85" s="98"/>
      <c r="D85" s="98"/>
      <c r="E85" s="98"/>
      <c r="F85" s="98"/>
      <c r="G85" s="98"/>
      <c r="H85" s="98"/>
      <c r="I85" s="99"/>
      <c r="J85" s="100"/>
      <c r="K85" s="312">
        <v>0.05</v>
      </c>
      <c r="L85" s="860">
        <f>N78*K85</f>
        <v>1250.8021078541826</v>
      </c>
      <c r="M85" s="861"/>
      <c r="N85" s="57"/>
    </row>
    <row r="86" spans="1:14" ht="15.75" thickBot="1">
      <c r="B86" s="823" t="s">
        <v>953</v>
      </c>
      <c r="C86" s="824"/>
      <c r="D86" s="824"/>
      <c r="E86" s="824"/>
      <c r="F86" s="824"/>
      <c r="G86" s="824"/>
      <c r="H86" s="824"/>
      <c r="I86" s="824"/>
      <c r="J86" s="824"/>
      <c r="K86" s="824"/>
      <c r="L86" s="824"/>
      <c r="M86" s="825"/>
      <c r="N86" s="58">
        <f>L83+L84+L85</f>
        <v>7504.8126471250953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32520.854804208746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1002</v>
      </c>
      <c r="C31" s="87" t="s">
        <v>1181</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307</v>
      </c>
      <c r="B36" s="872" t="str">
        <f>VLOOKUP(A36,EQUIPOS!A6:D154,3,FALSE)</f>
        <v>Retroexcavadora, Potencia en el Volante 78 HP 2200 RPM</v>
      </c>
      <c r="C36" s="873"/>
      <c r="D36" s="873"/>
      <c r="E36" s="873"/>
      <c r="F36" s="873"/>
      <c r="G36" s="873"/>
      <c r="H36" s="874"/>
      <c r="I36" s="274"/>
      <c r="J36" s="275"/>
      <c r="K36" s="276">
        <f>VLOOKUP(A36,EQUIPOS!A6:D161,4,FALSE)</f>
        <v>92728.259605019222</v>
      </c>
      <c r="L36" s="277"/>
      <c r="M36" s="278">
        <v>4</v>
      </c>
      <c r="N36" s="279">
        <f>K36/M36</f>
        <v>23182.064901254806</v>
      </c>
    </row>
    <row r="37" spans="1:14">
      <c r="A37" 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N76*L42</f>
        <v>67.663750000000007</v>
      </c>
    </row>
    <row r="43" spans="1:14" ht="15.75" thickBot="1">
      <c r="B43" s="823" t="s">
        <v>953</v>
      </c>
      <c r="C43" s="824"/>
      <c r="D43" s="824"/>
      <c r="E43" s="824"/>
      <c r="F43" s="824"/>
      <c r="G43" s="824"/>
      <c r="H43" s="824"/>
      <c r="I43" s="824"/>
      <c r="J43" s="824"/>
      <c r="K43" s="824"/>
      <c r="L43" s="824"/>
      <c r="M43" s="825"/>
      <c r="N43" s="105">
        <f>SUM(N36:N42)</f>
        <v>23249.728651254805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VLOOKUP(A59,TRANSPORTE!A5:D117,3,FALSE)</f>
        <v>Transporte de material de demolición</v>
      </c>
      <c r="C59" s="324"/>
      <c r="D59" s="324"/>
      <c r="E59" s="324"/>
      <c r="F59" s="324"/>
      <c r="G59" s="324"/>
      <c r="H59" s="318" t="str">
        <f>VLOOKUP(A59,TRANSPORTE!A6:D120,2,FALSE)</f>
        <v>m3k</v>
      </c>
      <c r="I59" s="286">
        <v>3.03</v>
      </c>
      <c r="J59" s="293">
        <v>1</v>
      </c>
      <c r="K59" s="286">
        <f>I59*J59</f>
        <v>3.03</v>
      </c>
      <c r="L59" s="910">
        <f>VLOOKUP(A59,TRANSPORTE!A5:D94,4,FALSE)</f>
        <v>1409.1310881943059</v>
      </c>
      <c r="M59" s="911"/>
      <c r="N59" s="294">
        <f>K59*L59</f>
        <v>4269.6671972287468</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4269.6671972287468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32</v>
      </c>
      <c r="N70" s="303">
        <f>K70/M70</f>
        <v>3383.1875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912" t="s">
        <v>953</v>
      </c>
      <c r="C76" s="866"/>
      <c r="D76" s="866"/>
      <c r="E76" s="866"/>
      <c r="F76" s="866"/>
      <c r="G76" s="866"/>
      <c r="H76" s="866"/>
      <c r="I76" s="866"/>
      <c r="J76" s="866"/>
      <c r="K76" s="866"/>
      <c r="L76" s="866"/>
      <c r="M76" s="867"/>
      <c r="N76" s="467">
        <f>SUM(N70:N75)</f>
        <v>3383.1875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30902.583348483553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6180.5166696967108</v>
      </c>
      <c r="M83" s="859"/>
      <c r="N83" s="57"/>
    </row>
    <row r="84" spans="1:14">
      <c r="B84" s="95" t="s">
        <v>973</v>
      </c>
      <c r="C84" s="96"/>
      <c r="D84" s="96"/>
      <c r="E84" s="96"/>
      <c r="F84" s="96"/>
      <c r="G84" s="96"/>
      <c r="H84" s="96"/>
      <c r="I84" s="93"/>
      <c r="J84" s="94"/>
      <c r="K84" s="311">
        <v>0.05</v>
      </c>
      <c r="L84" s="858">
        <f>N78*K84</f>
        <v>1545.1291674241777</v>
      </c>
      <c r="M84" s="859"/>
      <c r="N84" s="57"/>
    </row>
    <row r="85" spans="1:14" ht="15.75" thickBot="1">
      <c r="B85" s="97" t="s">
        <v>974</v>
      </c>
      <c r="C85" s="98"/>
      <c r="D85" s="98"/>
      <c r="E85" s="98"/>
      <c r="F85" s="98"/>
      <c r="G85" s="98"/>
      <c r="H85" s="98"/>
      <c r="I85" s="99"/>
      <c r="J85" s="100"/>
      <c r="K85" s="312">
        <v>0.05</v>
      </c>
      <c r="L85" s="860">
        <f>N78*K85</f>
        <v>1545.1291674241777</v>
      </c>
      <c r="M85" s="861"/>
      <c r="N85" s="57"/>
    </row>
    <row r="86" spans="1:14" ht="15.75" thickBot="1">
      <c r="B86" s="823" t="s">
        <v>953</v>
      </c>
      <c r="C86" s="824"/>
      <c r="D86" s="824"/>
      <c r="E86" s="824"/>
      <c r="F86" s="824"/>
      <c r="G86" s="824"/>
      <c r="H86" s="824"/>
      <c r="I86" s="824"/>
      <c r="J86" s="824"/>
      <c r="K86" s="824"/>
      <c r="L86" s="824"/>
      <c r="M86" s="825"/>
      <c r="N86" s="58">
        <f>L83+L84+L85</f>
        <v>9270.7750045450666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40173.35835302862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1003</v>
      </c>
      <c r="C31" s="87" t="s">
        <v>1182</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c r="B36" s="872"/>
      <c r="C36" s="873"/>
      <c r="D36" s="873"/>
      <c r="E36" s="873"/>
      <c r="F36" s="873"/>
      <c r="G36" s="873"/>
      <c r="H36" s="874"/>
      <c r="I36" s="274"/>
      <c r="J36" s="275"/>
      <c r="K36" s="276"/>
      <c r="L36" s="277"/>
      <c r="M36" s="278"/>
      <c r="N36" s="279"/>
    </row>
    <row r="37" spans="1:14">
      <c r="A37" 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0.1</v>
      </c>
      <c r="M42" s="885"/>
      <c r="N42" s="111">
        <f>N76*L42</f>
        <v>144.34933333333333</v>
      </c>
    </row>
    <row r="43" spans="1:14" ht="15.75" thickBot="1">
      <c r="B43" s="823" t="s">
        <v>953</v>
      </c>
      <c r="C43" s="824"/>
      <c r="D43" s="824"/>
      <c r="E43" s="824"/>
      <c r="F43" s="824"/>
      <c r="G43" s="824"/>
      <c r="H43" s="824"/>
      <c r="I43" s="824"/>
      <c r="J43" s="824"/>
      <c r="K43" s="824"/>
      <c r="L43" s="824"/>
      <c r="M43" s="825"/>
      <c r="N43" s="105">
        <f>SUM(N36:N42)</f>
        <v>144.34933333333333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2:14">
      <c r="B49" s="49"/>
      <c r="C49" s="288"/>
      <c r="D49" s="288"/>
      <c r="E49" s="288"/>
      <c r="F49" s="288"/>
      <c r="G49" s="288"/>
      <c r="H49" s="288"/>
      <c r="I49" s="275"/>
      <c r="J49" s="231"/>
      <c r="K49" s="289"/>
      <c r="L49" s="274"/>
      <c r="M49" s="290"/>
      <c r="N49" s="291"/>
    </row>
    <row r="50" spans="2:14">
      <c r="B50" s="49"/>
      <c r="C50" s="288"/>
      <c r="D50" s="288"/>
      <c r="E50" s="288"/>
      <c r="F50" s="288"/>
      <c r="G50" s="288"/>
      <c r="H50" s="288"/>
      <c r="I50" s="275"/>
      <c r="J50" s="231"/>
      <c r="K50" s="289"/>
      <c r="L50" s="274"/>
      <c r="M50" s="290"/>
      <c r="N50" s="291"/>
    </row>
    <row r="51" spans="2:14">
      <c r="B51" s="49"/>
      <c r="C51" s="288"/>
      <c r="D51" s="288"/>
      <c r="E51" s="288"/>
      <c r="F51" s="288"/>
      <c r="G51" s="288"/>
      <c r="H51" s="288"/>
      <c r="I51" s="275"/>
      <c r="J51" s="231"/>
      <c r="K51" s="289"/>
      <c r="L51" s="274"/>
      <c r="M51" s="290"/>
      <c r="N51" s="291"/>
    </row>
    <row r="52" spans="2:14">
      <c r="B52" s="49"/>
      <c r="C52" s="288"/>
      <c r="D52" s="288"/>
      <c r="E52" s="288"/>
      <c r="F52" s="288"/>
      <c r="G52" s="288"/>
      <c r="H52" s="288"/>
      <c r="I52" s="275"/>
      <c r="J52" s="231"/>
      <c r="K52" s="289"/>
      <c r="L52" s="274"/>
      <c r="M52" s="290"/>
      <c r="N52" s="291"/>
    </row>
    <row r="53" spans="2:14" ht="15.75" thickBot="1">
      <c r="B53" s="905"/>
      <c r="C53" s="906"/>
      <c r="D53" s="906"/>
      <c r="E53" s="906"/>
      <c r="F53" s="906"/>
      <c r="G53" s="906"/>
      <c r="H53" s="906"/>
      <c r="I53" s="876"/>
      <c r="J53" s="48"/>
      <c r="K53" s="50"/>
      <c r="L53" s="907"/>
      <c r="M53" s="908"/>
      <c r="N53" s="51"/>
    </row>
    <row r="54" spans="2:14" ht="15.75" thickBot="1">
      <c r="B54" s="823" t="s">
        <v>953</v>
      </c>
      <c r="C54" s="824"/>
      <c r="D54" s="824"/>
      <c r="E54" s="824"/>
      <c r="F54" s="824"/>
      <c r="G54" s="824"/>
      <c r="H54" s="824"/>
      <c r="I54" s="824"/>
      <c r="J54" s="824"/>
      <c r="K54" s="824"/>
      <c r="L54" s="824"/>
      <c r="M54" s="825"/>
      <c r="N54" s="292"/>
    </row>
    <row r="55" spans="2:14">
      <c r="B55" s="39"/>
      <c r="C55" s="40"/>
      <c r="D55" s="40"/>
      <c r="E55" s="40"/>
      <c r="F55" s="40"/>
      <c r="G55" s="40"/>
      <c r="H55" s="40"/>
      <c r="I55" s="40"/>
      <c r="J55" s="40"/>
      <c r="K55" s="40"/>
      <c r="L55" s="40"/>
      <c r="M55" s="40"/>
      <c r="N55" s="41"/>
    </row>
    <row r="56" spans="2:14">
      <c r="B56" s="70" t="s">
        <v>956</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0" t="s">
        <v>957</v>
      </c>
      <c r="C58" s="321"/>
      <c r="D58" s="321"/>
      <c r="E58" s="321"/>
      <c r="F58" s="321"/>
      <c r="G58" s="321"/>
      <c r="H58" s="79" t="s">
        <v>945</v>
      </c>
      <c r="I58" s="80" t="s">
        <v>958</v>
      </c>
      <c r="J58" s="81" t="s">
        <v>959</v>
      </c>
      <c r="K58" s="79" t="s">
        <v>960</v>
      </c>
      <c r="L58" s="909" t="s">
        <v>961</v>
      </c>
      <c r="M58" s="888"/>
      <c r="N58" s="82" t="s">
        <v>951</v>
      </c>
    </row>
    <row r="59" spans="2:14">
      <c r="B59" s="52"/>
      <c r="C59" s="324"/>
      <c r="D59" s="324"/>
      <c r="E59" s="324"/>
      <c r="F59" s="324"/>
      <c r="G59" s="324"/>
      <c r="H59" s="318"/>
      <c r="I59" s="286"/>
      <c r="J59" s="293"/>
      <c r="K59" s="286"/>
      <c r="L59" s="910"/>
      <c r="M59" s="911"/>
      <c r="N59" s="294"/>
    </row>
    <row r="60" spans="2:14">
      <c r="B60" s="52"/>
      <c r="C60" s="53"/>
      <c r="D60" s="53"/>
      <c r="E60" s="53"/>
      <c r="F60" s="53"/>
      <c r="G60" s="53"/>
      <c r="H60" s="295"/>
      <c r="I60" s="286"/>
      <c r="J60" s="286"/>
      <c r="K60" s="286"/>
      <c r="L60" s="296"/>
      <c r="M60" s="297"/>
      <c r="N60" s="298"/>
    </row>
    <row r="61" spans="2:14">
      <c r="B61" s="52"/>
      <c r="C61" s="53"/>
      <c r="D61" s="53"/>
      <c r="E61" s="53"/>
      <c r="F61" s="53"/>
      <c r="G61" s="53"/>
      <c r="H61" s="295"/>
      <c r="I61" s="286"/>
      <c r="J61" s="286"/>
      <c r="K61" s="286"/>
      <c r="L61" s="296"/>
      <c r="M61" s="297"/>
      <c r="N61" s="298"/>
    </row>
    <row r="62" spans="2:14">
      <c r="B62" s="52"/>
      <c r="C62" s="53"/>
      <c r="D62" s="53"/>
      <c r="E62" s="53"/>
      <c r="F62" s="53"/>
      <c r="G62" s="53"/>
      <c r="H62" s="295"/>
      <c r="I62" s="286"/>
      <c r="J62" s="286"/>
      <c r="K62" s="286"/>
      <c r="L62" s="296"/>
      <c r="M62" s="297"/>
      <c r="N62" s="298"/>
    </row>
    <row r="63" spans="2:14">
      <c r="B63" s="52"/>
      <c r="C63" s="53"/>
      <c r="D63" s="53"/>
      <c r="E63" s="53"/>
      <c r="F63" s="53"/>
      <c r="G63" s="53"/>
      <c r="H63" s="295"/>
      <c r="I63" s="286"/>
      <c r="J63" s="286"/>
      <c r="K63" s="286"/>
      <c r="L63" s="296"/>
      <c r="M63" s="297"/>
      <c r="N63" s="298"/>
    </row>
    <row r="64" spans="2: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150</v>
      </c>
      <c r="N70" s="303">
        <f>K70/M70</f>
        <v>1443.4933333333333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1443.4933333333333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1587.8426666666667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317.56853333333333</v>
      </c>
      <c r="M83" s="859"/>
      <c r="N83" s="57"/>
    </row>
    <row r="84" spans="1:14">
      <c r="B84" s="95" t="s">
        <v>973</v>
      </c>
      <c r="C84" s="96"/>
      <c r="D84" s="96"/>
      <c r="E84" s="96"/>
      <c r="F84" s="96"/>
      <c r="G84" s="96"/>
      <c r="H84" s="96"/>
      <c r="I84" s="93"/>
      <c r="J84" s="94"/>
      <c r="K84" s="311">
        <v>0.05</v>
      </c>
      <c r="L84" s="858">
        <f>N78*K84</f>
        <v>79.392133333333334</v>
      </c>
      <c r="M84" s="859"/>
      <c r="N84" s="57"/>
    </row>
    <row r="85" spans="1:14" ht="15.75" thickBot="1">
      <c r="B85" s="97" t="s">
        <v>974</v>
      </c>
      <c r="C85" s="98"/>
      <c r="D85" s="98"/>
      <c r="E85" s="98"/>
      <c r="F85" s="98"/>
      <c r="G85" s="98"/>
      <c r="H85" s="98"/>
      <c r="I85" s="99"/>
      <c r="J85" s="100"/>
      <c r="K85" s="312">
        <v>0.05</v>
      </c>
      <c r="L85" s="860">
        <f>N78*K85</f>
        <v>79.392133333333334</v>
      </c>
      <c r="M85" s="861"/>
      <c r="N85" s="57"/>
    </row>
    <row r="86" spans="1:14" ht="15.75" thickBot="1">
      <c r="B86" s="823" t="s">
        <v>953</v>
      </c>
      <c r="C86" s="824"/>
      <c r="D86" s="824"/>
      <c r="E86" s="824"/>
      <c r="F86" s="824"/>
      <c r="G86" s="824"/>
      <c r="H86" s="824"/>
      <c r="I86" s="824"/>
      <c r="J86" s="824"/>
      <c r="K86" s="824"/>
      <c r="L86" s="824"/>
      <c r="M86" s="825"/>
      <c r="N86" s="58">
        <f>L83+L84+L85</f>
        <v>476.3528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2064.1954666666666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1004</v>
      </c>
      <c r="C31" s="87" t="s">
        <v>2019</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310</v>
      </c>
      <c r="B36" s="872" t="str">
        <f>VLOOKUP(A36,EQUIPOS!A6:D154,3,FALSE)</f>
        <v>Retroexcavadora A25C</v>
      </c>
      <c r="C36" s="873"/>
      <c r="D36" s="873"/>
      <c r="E36" s="873"/>
      <c r="F36" s="873"/>
      <c r="G36" s="873"/>
      <c r="H36" s="874"/>
      <c r="I36" s="274"/>
      <c r="J36" s="275"/>
      <c r="K36" s="276">
        <f>VLOOKUP(A36,EQUIPOS!A6:D163,4,FALSE)</f>
        <v>159389.57512107195</v>
      </c>
      <c r="L36" s="277"/>
      <c r="M36" s="278">
        <v>3</v>
      </c>
      <c r="N36" s="279">
        <f>K36/M36</f>
        <v>53129.858373690651</v>
      </c>
    </row>
    <row r="37" spans="1:14">
      <c r="A37" 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0.01</v>
      </c>
      <c r="M42" s="885"/>
      <c r="N42" s="111">
        <f>N76*L42</f>
        <v>90.218333333333348</v>
      </c>
    </row>
    <row r="43" spans="1:14" ht="15.75" thickBot="1">
      <c r="B43" s="823" t="s">
        <v>953</v>
      </c>
      <c r="C43" s="824"/>
      <c r="D43" s="824"/>
      <c r="E43" s="824"/>
      <c r="F43" s="824"/>
      <c r="G43" s="824"/>
      <c r="H43" s="824"/>
      <c r="I43" s="824"/>
      <c r="J43" s="824"/>
      <c r="K43" s="824"/>
      <c r="L43" s="824"/>
      <c r="M43" s="825"/>
      <c r="N43" s="105">
        <f>SUM(N36:N42)</f>
        <v>53220.076707023982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1277</v>
      </c>
      <c r="B59" s="52" t="str">
        <f>VLOOKUP(A59,TRANSPORTE!A6:D117,3,FALSE)</f>
        <v>Trasporte de material Remoción de Postes</v>
      </c>
      <c r="C59" s="324"/>
      <c r="D59" s="324"/>
      <c r="E59" s="324"/>
      <c r="F59" s="324"/>
      <c r="G59" s="324"/>
      <c r="H59" s="318" t="s">
        <v>339</v>
      </c>
      <c r="I59" s="286">
        <v>1.7</v>
      </c>
      <c r="J59" s="293">
        <v>1</v>
      </c>
      <c r="K59" s="286">
        <f>I59*J59</f>
        <v>1.7</v>
      </c>
      <c r="L59" s="910">
        <f>VLOOKUP(A59,TRANSPORTE!A6:D117,4,FALSE)</f>
        <v>1131.4191219078368</v>
      </c>
      <c r="M59" s="911"/>
      <c r="N59" s="294">
        <f>K59*L59</f>
        <v>1923.4125072433226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1923.4125072433226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24</v>
      </c>
      <c r="N70" s="303">
        <f>K70/M70</f>
        <v>9021.8333333333339</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9021.8333333333339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64165.322547600641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12833.064509520129</v>
      </c>
      <c r="M83" s="859"/>
      <c r="N83" s="57"/>
    </row>
    <row r="84" spans="1:14">
      <c r="B84" s="95" t="s">
        <v>973</v>
      </c>
      <c r="C84" s="96"/>
      <c r="D84" s="96"/>
      <c r="E84" s="96"/>
      <c r="F84" s="96"/>
      <c r="G84" s="96"/>
      <c r="H84" s="96"/>
      <c r="I84" s="93"/>
      <c r="J84" s="94"/>
      <c r="K84" s="311">
        <v>0.05</v>
      </c>
      <c r="L84" s="858">
        <f>N78*K84</f>
        <v>3208.2661273800322</v>
      </c>
      <c r="M84" s="859"/>
      <c r="N84" s="57"/>
    </row>
    <row r="85" spans="1:14" ht="15.75" thickBot="1">
      <c r="B85" s="97" t="s">
        <v>974</v>
      </c>
      <c r="C85" s="98"/>
      <c r="D85" s="98"/>
      <c r="E85" s="98"/>
      <c r="F85" s="98"/>
      <c r="G85" s="98"/>
      <c r="H85" s="98"/>
      <c r="I85" s="99"/>
      <c r="J85" s="100"/>
      <c r="K85" s="312">
        <v>0.05</v>
      </c>
      <c r="L85" s="860">
        <f>N78*K85</f>
        <v>3208.2661273800322</v>
      </c>
      <c r="M85" s="861"/>
      <c r="N85" s="57"/>
    </row>
    <row r="86" spans="1:14" ht="15.75" thickBot="1">
      <c r="B86" s="823" t="s">
        <v>953</v>
      </c>
      <c r="C86" s="824"/>
      <c r="D86" s="824"/>
      <c r="E86" s="824"/>
      <c r="F86" s="824"/>
      <c r="G86" s="824"/>
      <c r="H86" s="824"/>
      <c r="I86" s="824"/>
      <c r="J86" s="824"/>
      <c r="K86" s="824"/>
      <c r="L86" s="824"/>
      <c r="M86" s="825"/>
      <c r="N86" s="58">
        <f>L83+L84+L85</f>
        <v>19249.596764280195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83414.919311880833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1005</v>
      </c>
      <c r="C31" s="87" t="s">
        <v>1184</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310</v>
      </c>
      <c r="B36" s="872" t="str">
        <f>VLOOKUP(A36,EQUIPOS!A6:D154,3,FALSE)</f>
        <v>Retroexcavadora A25C</v>
      </c>
      <c r="C36" s="873"/>
      <c r="D36" s="873"/>
      <c r="E36" s="873"/>
      <c r="F36" s="873"/>
      <c r="G36" s="873"/>
      <c r="H36" s="874"/>
      <c r="I36" s="274"/>
      <c r="J36" s="275"/>
      <c r="K36" s="276">
        <f>VLOOKUP(A36,EQUIPOS!A6:D163,4,FALSE)</f>
        <v>159389.57512107195</v>
      </c>
      <c r="L36" s="277"/>
      <c r="M36" s="278">
        <v>3</v>
      </c>
      <c r="N36" s="279">
        <f>K36/M36</f>
        <v>53129.858373690651</v>
      </c>
    </row>
    <row r="37" spans="1:14">
      <c r="A37" 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0.01</v>
      </c>
      <c r="M42" s="885"/>
      <c r="N42" s="111">
        <f>N76*L42</f>
        <v>90.218333333333348</v>
      </c>
    </row>
    <row r="43" spans="1:14" ht="15.75" thickBot="1">
      <c r="B43" s="823" t="s">
        <v>953</v>
      </c>
      <c r="C43" s="824"/>
      <c r="D43" s="824"/>
      <c r="E43" s="824"/>
      <c r="F43" s="824"/>
      <c r="G43" s="824"/>
      <c r="H43" s="824"/>
      <c r="I43" s="824"/>
      <c r="J43" s="824"/>
      <c r="K43" s="824"/>
      <c r="L43" s="824"/>
      <c r="M43" s="825"/>
      <c r="N43" s="105">
        <f>SUM(N36:N42)</f>
        <v>53220.076707023982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1277</v>
      </c>
      <c r="B59" s="52" t="str">
        <f>VLOOKUP(A59,TRANSPORTE!A6:D117,3,FALSE)</f>
        <v>Trasporte de material Remoción de Postes</v>
      </c>
      <c r="C59" s="324"/>
      <c r="D59" s="324"/>
      <c r="E59" s="324"/>
      <c r="F59" s="324"/>
      <c r="G59" s="324"/>
      <c r="H59" s="318" t="s">
        <v>339</v>
      </c>
      <c r="I59" s="286">
        <v>1.7</v>
      </c>
      <c r="J59" s="293">
        <v>1</v>
      </c>
      <c r="K59" s="286">
        <f>I59*J59</f>
        <v>1.7</v>
      </c>
      <c r="L59" s="910">
        <f>VLOOKUP(A59,TRANSPORTE!A6:D117,4,FALSE)</f>
        <v>1131.4191219078368</v>
      </c>
      <c r="M59" s="911"/>
      <c r="N59" s="294">
        <f>K59*L59</f>
        <v>1923.4125072433226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1923.4125072433226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24</v>
      </c>
      <c r="N70" s="303">
        <f>K70/M70</f>
        <v>9021.8333333333339</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9021.8333333333339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64165.322547600641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12833.064509520129</v>
      </c>
      <c r="M83" s="859"/>
      <c r="N83" s="57"/>
    </row>
    <row r="84" spans="1:14">
      <c r="B84" s="95" t="s">
        <v>973</v>
      </c>
      <c r="C84" s="96"/>
      <c r="D84" s="96"/>
      <c r="E84" s="96"/>
      <c r="F84" s="96"/>
      <c r="G84" s="96"/>
      <c r="H84" s="96"/>
      <c r="I84" s="93"/>
      <c r="J84" s="94"/>
      <c r="K84" s="311">
        <v>0.05</v>
      </c>
      <c r="L84" s="858">
        <f>N78*K84</f>
        <v>3208.2661273800322</v>
      </c>
      <c r="M84" s="859"/>
      <c r="N84" s="57"/>
    </row>
    <row r="85" spans="1:14" ht="15.75" thickBot="1">
      <c r="B85" s="97" t="s">
        <v>974</v>
      </c>
      <c r="C85" s="98"/>
      <c r="D85" s="98"/>
      <c r="E85" s="98"/>
      <c r="F85" s="98"/>
      <c r="G85" s="98"/>
      <c r="H85" s="98"/>
      <c r="I85" s="99"/>
      <c r="J85" s="100"/>
      <c r="K85" s="312">
        <v>0.05</v>
      </c>
      <c r="L85" s="860">
        <f>N78*K85</f>
        <v>3208.2661273800322</v>
      </c>
      <c r="M85" s="861"/>
      <c r="N85" s="57"/>
    </row>
    <row r="86" spans="1:14" ht="15.75" thickBot="1">
      <c r="B86" s="823" t="s">
        <v>953</v>
      </c>
      <c r="C86" s="824"/>
      <c r="D86" s="824"/>
      <c r="E86" s="824"/>
      <c r="F86" s="824"/>
      <c r="G86" s="824"/>
      <c r="H86" s="824"/>
      <c r="I86" s="824"/>
      <c r="J86" s="824"/>
      <c r="K86" s="824"/>
      <c r="L86" s="824"/>
      <c r="M86" s="825"/>
      <c r="N86" s="58">
        <f>L83+L84+L85</f>
        <v>19249.596764280195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83414.919311880833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1006</v>
      </c>
      <c r="C31" s="87" t="s">
        <v>1185</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312</v>
      </c>
      <c r="B36" s="872" t="str">
        <f>VLOOKUP(A36,EQUIPOS!A6:D154,3,FALSE)</f>
        <v>Retroexcavadora sobre oruga, potencia 138 HP, balde de 1,5 m3.</v>
      </c>
      <c r="C36" s="873"/>
      <c r="D36" s="873"/>
      <c r="E36" s="873"/>
      <c r="F36" s="873"/>
      <c r="G36" s="873"/>
      <c r="H36" s="874"/>
      <c r="I36" s="274"/>
      <c r="J36" s="275"/>
      <c r="K36" s="276">
        <f>VLOOKUP(A36,EQUIPOS!A6:D163,4,FALSE)</f>
        <v>159389.57512107195</v>
      </c>
      <c r="L36" s="277"/>
      <c r="M36" s="278">
        <v>45</v>
      </c>
      <c r="N36" s="279">
        <f>K36/M36</f>
        <v>3541.9905582460433</v>
      </c>
    </row>
    <row r="37" spans="1:14">
      <c r="A37" 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0.01</v>
      </c>
      <c r="M42" s="885"/>
      <c r="N42" s="111">
        <f>N76*L42</f>
        <v>1.5036388888888887</v>
      </c>
    </row>
    <row r="43" spans="1:14" ht="15.75" thickBot="1">
      <c r="B43" s="823" t="s">
        <v>953</v>
      </c>
      <c r="C43" s="824"/>
      <c r="D43" s="824"/>
      <c r="E43" s="824"/>
      <c r="F43" s="824"/>
      <c r="G43" s="824"/>
      <c r="H43" s="824"/>
      <c r="I43" s="824"/>
      <c r="J43" s="824"/>
      <c r="K43" s="824"/>
      <c r="L43" s="824"/>
      <c r="M43" s="825"/>
      <c r="N43" s="105">
        <f>SUM(N36:N42)</f>
        <v>3543.4941971349322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1325</v>
      </c>
      <c r="B59" s="52" t="str">
        <f>VLOOKUP(A59,TRANSPORTE!A6:D117,3,FALSE)</f>
        <v xml:space="preserve">Transporte de estructuras metálicas </v>
      </c>
      <c r="C59" s="324"/>
      <c r="D59" s="324"/>
      <c r="E59" s="324"/>
      <c r="F59" s="324"/>
      <c r="G59" s="324"/>
      <c r="H59" s="318" t="s">
        <v>339</v>
      </c>
      <c r="I59" s="286">
        <v>35.700000000000003</v>
      </c>
      <c r="J59" s="293">
        <v>1</v>
      </c>
      <c r="K59" s="286">
        <f>I59*J59</f>
        <v>35.700000000000003</v>
      </c>
      <c r="L59" s="910">
        <f>VLOOKUP(A59,TRANSPORTE!A6:D117,4,FALSE)</f>
        <v>689.23995780949224</v>
      </c>
      <c r="M59" s="911"/>
      <c r="N59" s="294">
        <f>K59*L59</f>
        <v>24605.866493798876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24605.866493798876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6</v>
      </c>
      <c r="B70" s="55" t="str">
        <f>VLOOKUP(A70,'MANO DE OBRA'!A8:D68,3,FALSE)</f>
        <v xml:space="preserve">Obrero </v>
      </c>
      <c r="C70" s="53"/>
      <c r="D70" s="53"/>
      <c r="E70" s="53"/>
      <c r="F70" s="53"/>
      <c r="G70" s="53"/>
      <c r="H70" s="53"/>
      <c r="I70" s="299">
        <f>K70/J70*100</f>
        <v>29260.000000000004</v>
      </c>
      <c r="J70" s="300">
        <v>185</v>
      </c>
      <c r="K70" s="301">
        <f>VLOOKUP(A70,'MANO DE OBRA'!A8:D99,4,FALSE)</f>
        <v>54131</v>
      </c>
      <c r="L70" s="56"/>
      <c r="M70" s="302">
        <v>360</v>
      </c>
      <c r="N70" s="303">
        <f>K70/M70</f>
        <v>150.36388888888888</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150.36388888888888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28299.724579822698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5659.9449159645401</v>
      </c>
      <c r="M83" s="859"/>
      <c r="N83" s="57"/>
    </row>
    <row r="84" spans="1:14">
      <c r="B84" s="95" t="s">
        <v>973</v>
      </c>
      <c r="C84" s="96"/>
      <c r="D84" s="96"/>
      <c r="E84" s="96"/>
      <c r="F84" s="96"/>
      <c r="G84" s="96"/>
      <c r="H84" s="96"/>
      <c r="I84" s="93"/>
      <c r="J84" s="94"/>
      <c r="K84" s="311">
        <v>0.05</v>
      </c>
      <c r="L84" s="858">
        <f>N78*K84</f>
        <v>1414.986228991135</v>
      </c>
      <c r="M84" s="859"/>
      <c r="N84" s="57"/>
    </row>
    <row r="85" spans="1:14" ht="15.75" thickBot="1">
      <c r="B85" s="97" t="s">
        <v>974</v>
      </c>
      <c r="C85" s="98"/>
      <c r="D85" s="98"/>
      <c r="E85" s="98"/>
      <c r="F85" s="98"/>
      <c r="G85" s="98"/>
      <c r="H85" s="98"/>
      <c r="I85" s="99"/>
      <c r="J85" s="100"/>
      <c r="K85" s="312">
        <v>0.05</v>
      </c>
      <c r="L85" s="860">
        <f>N78*K85</f>
        <v>1414.986228991135</v>
      </c>
      <c r="M85" s="861"/>
      <c r="N85" s="57"/>
    </row>
    <row r="86" spans="1:14" ht="15.75" thickBot="1">
      <c r="B86" s="823" t="s">
        <v>953</v>
      </c>
      <c r="C86" s="824"/>
      <c r="D86" s="824"/>
      <c r="E86" s="824"/>
      <c r="F86" s="824"/>
      <c r="G86" s="824"/>
      <c r="H86" s="824"/>
      <c r="I86" s="824"/>
      <c r="J86" s="824"/>
      <c r="K86" s="824"/>
      <c r="L86" s="824"/>
      <c r="M86" s="825"/>
      <c r="N86" s="58">
        <f>L83+L84+L85</f>
        <v>8489.9173739468097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36789.641953769504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1007</v>
      </c>
      <c r="C31" s="87" t="s">
        <v>1186</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c r="B36" s="872"/>
      <c r="C36" s="873"/>
      <c r="D36" s="873"/>
      <c r="E36" s="873"/>
      <c r="F36" s="873"/>
      <c r="G36" s="873"/>
      <c r="H36" s="874"/>
      <c r="I36" s="274"/>
      <c r="J36" s="275"/>
      <c r="K36" s="276"/>
      <c r="L36" s="277"/>
      <c r="M36" s="278"/>
      <c r="N36" s="279"/>
    </row>
    <row r="37" spans="1:14">
      <c r="A37" 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0.1</v>
      </c>
      <c r="M42" s="885"/>
      <c r="N42" s="111">
        <f>N76*L42</f>
        <v>60.145555555555553</v>
      </c>
    </row>
    <row r="43" spans="1:14" ht="15.75" thickBot="1">
      <c r="B43" s="823" t="s">
        <v>953</v>
      </c>
      <c r="C43" s="824"/>
      <c r="D43" s="824"/>
      <c r="E43" s="824"/>
      <c r="F43" s="824"/>
      <c r="G43" s="824"/>
      <c r="H43" s="824"/>
      <c r="I43" s="824"/>
      <c r="J43" s="824"/>
      <c r="K43" s="824"/>
      <c r="L43" s="824"/>
      <c r="M43" s="825"/>
      <c r="N43" s="105">
        <f>SUM(N36:N42)</f>
        <v>60.145555555555553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1325</v>
      </c>
      <c r="B59" s="52" t="str">
        <f>VLOOKUP(A59,TRANSPORTE!A6:D117,3,FALSE)</f>
        <v xml:space="preserve">Transporte de estructuras metálicas </v>
      </c>
      <c r="C59" s="324"/>
      <c r="D59" s="324"/>
      <c r="E59" s="324"/>
      <c r="F59" s="324"/>
      <c r="G59" s="324"/>
      <c r="H59" s="318" t="s">
        <v>339</v>
      </c>
      <c r="I59" s="286">
        <v>10.25</v>
      </c>
      <c r="J59" s="293">
        <v>1</v>
      </c>
      <c r="K59" s="286">
        <f>I59*J59</f>
        <v>10.25</v>
      </c>
      <c r="L59" s="910">
        <f>VLOOKUP(A59,TRANSPORTE!A6:D117,4,FALSE)</f>
        <v>689.23995780949224</v>
      </c>
      <c r="M59" s="911"/>
      <c r="N59" s="294">
        <f>K59*L59</f>
        <v>7064.7095675472956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7064.7095675472956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360</v>
      </c>
      <c r="N70" s="303">
        <f>K70/M70</f>
        <v>601.45555555555552</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601.45555555555552</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7726.3106786584067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1545.2621357316814</v>
      </c>
      <c r="M83" s="859"/>
      <c r="N83" s="57"/>
    </row>
    <row r="84" spans="1:14">
      <c r="B84" s="95" t="s">
        <v>973</v>
      </c>
      <c r="C84" s="96"/>
      <c r="D84" s="96"/>
      <c r="E84" s="96"/>
      <c r="F84" s="96"/>
      <c r="G84" s="96"/>
      <c r="H84" s="96"/>
      <c r="I84" s="93"/>
      <c r="J84" s="94"/>
      <c r="K84" s="311">
        <v>0.05</v>
      </c>
      <c r="L84" s="858">
        <f>N78*K84</f>
        <v>386.31553393292035</v>
      </c>
      <c r="M84" s="859"/>
      <c r="N84" s="57"/>
    </row>
    <row r="85" spans="1:14" ht="15.75" thickBot="1">
      <c r="B85" s="97" t="s">
        <v>974</v>
      </c>
      <c r="C85" s="98"/>
      <c r="D85" s="98"/>
      <c r="E85" s="98"/>
      <c r="F85" s="98"/>
      <c r="G85" s="98"/>
      <c r="H85" s="98"/>
      <c r="I85" s="99"/>
      <c r="J85" s="100"/>
      <c r="K85" s="312">
        <v>0.05</v>
      </c>
      <c r="L85" s="860">
        <f>N78*K85</f>
        <v>386.31553393292035</v>
      </c>
      <c r="M85" s="861"/>
      <c r="N85" s="57"/>
    </row>
    <row r="86" spans="1:14" ht="15.75" thickBot="1">
      <c r="B86" s="823" t="s">
        <v>953</v>
      </c>
      <c r="C86" s="824"/>
      <c r="D86" s="824"/>
      <c r="E86" s="824"/>
      <c r="F86" s="824"/>
      <c r="G86" s="824"/>
      <c r="H86" s="824"/>
      <c r="I86" s="824"/>
      <c r="J86" s="824"/>
      <c r="K86" s="824"/>
      <c r="L86" s="824"/>
      <c r="M86" s="825"/>
      <c r="N86" s="58">
        <f>L83+L84+L85</f>
        <v>2317.8932035975222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10044.20388225593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1008</v>
      </c>
      <c r="C31" s="87" t="s">
        <v>1187</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312</v>
      </c>
      <c r="B36" s="872" t="str">
        <f>VLOOKUP(A36,EQUIPOS!A6:D154,3,FALSE)</f>
        <v>Retroexcavadora sobre oruga, potencia 138 HP, balde de 1,5 m3.</v>
      </c>
      <c r="C36" s="873"/>
      <c r="D36" s="873"/>
      <c r="E36" s="873"/>
      <c r="F36" s="873"/>
      <c r="G36" s="873"/>
      <c r="H36" s="874"/>
      <c r="I36" s="274"/>
      <c r="J36" s="275"/>
      <c r="K36" s="276">
        <f>VLOOKUP(A36,EQUIPOS!A6:D163,4,FALSE)</f>
        <v>159389.57512107195</v>
      </c>
      <c r="L36" s="277"/>
      <c r="M36" s="278">
        <v>45</v>
      </c>
      <c r="N36" s="279">
        <f>K36/M36</f>
        <v>3541.9905582460433</v>
      </c>
    </row>
    <row r="37" spans="1:14">
      <c r="A37" 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0.01</v>
      </c>
      <c r="M42" s="885"/>
      <c r="N42" s="111">
        <f>N76*L42</f>
        <v>1.5036388888888887</v>
      </c>
    </row>
    <row r="43" spans="1:14" ht="15.75" thickBot="1">
      <c r="B43" s="823" t="s">
        <v>953</v>
      </c>
      <c r="C43" s="824"/>
      <c r="D43" s="824"/>
      <c r="E43" s="824"/>
      <c r="F43" s="824"/>
      <c r="G43" s="824"/>
      <c r="H43" s="824"/>
      <c r="I43" s="824"/>
      <c r="J43" s="824"/>
      <c r="K43" s="824"/>
      <c r="L43" s="824"/>
      <c r="M43" s="825"/>
      <c r="N43" s="105">
        <f>SUM(N36:N42)</f>
        <v>3543.4941971349322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1412</v>
      </c>
      <c r="B59" s="52" t="str">
        <f>VLOOKUP(A59,TRANSPORTE!A6:D117,3,FALSE)</f>
        <v>Transporte de barrera de seguridad</v>
      </c>
      <c r="C59" s="324"/>
      <c r="D59" s="324"/>
      <c r="E59" s="324"/>
      <c r="F59" s="324"/>
      <c r="G59" s="324"/>
      <c r="H59" s="318" t="s">
        <v>339</v>
      </c>
      <c r="I59" s="286">
        <v>0.81049499999999997</v>
      </c>
      <c r="J59" s="293">
        <v>1</v>
      </c>
      <c r="K59" s="286">
        <f>I59*J59</f>
        <v>0.81049499999999997</v>
      </c>
      <c r="L59" s="910">
        <f>VLOOKUP(A59,TRANSPORTE!A6:D117,4,FALSE)</f>
        <v>1409.1310881943059</v>
      </c>
      <c r="M59" s="911"/>
      <c r="N59" s="294">
        <f>K59*L59</f>
        <v>1142.0937013260439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1142.0937013260439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6</v>
      </c>
      <c r="B70" s="55" t="str">
        <f>VLOOKUP(A70,'MANO DE OBRA'!A8:D68,3,FALSE)</f>
        <v xml:space="preserve">Obrero </v>
      </c>
      <c r="C70" s="53"/>
      <c r="D70" s="53"/>
      <c r="E70" s="53"/>
      <c r="F70" s="53"/>
      <c r="G70" s="53"/>
      <c r="H70" s="53"/>
      <c r="I70" s="299">
        <f>K70/J70*100</f>
        <v>29260.000000000004</v>
      </c>
      <c r="J70" s="300">
        <v>185</v>
      </c>
      <c r="K70" s="301">
        <f>VLOOKUP(A70,'MANO DE OBRA'!A8:D99,4,FALSE)</f>
        <v>54131</v>
      </c>
      <c r="L70" s="56"/>
      <c r="M70" s="302">
        <v>360</v>
      </c>
      <c r="N70" s="303">
        <f>K70/M70</f>
        <v>150.36388888888888</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150.36388888888888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4835.9517873498653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967.19035746997315</v>
      </c>
      <c r="M83" s="859"/>
      <c r="N83" s="57"/>
    </row>
    <row r="84" spans="1:14">
      <c r="B84" s="95" t="s">
        <v>973</v>
      </c>
      <c r="C84" s="96"/>
      <c r="D84" s="96"/>
      <c r="E84" s="96"/>
      <c r="F84" s="96"/>
      <c r="G84" s="96"/>
      <c r="H84" s="96"/>
      <c r="I84" s="93"/>
      <c r="J84" s="94"/>
      <c r="K84" s="311">
        <v>0.05</v>
      </c>
      <c r="L84" s="858">
        <f>N78*K84</f>
        <v>241.79758936749329</v>
      </c>
      <c r="M84" s="859"/>
      <c r="N84" s="57"/>
    </row>
    <row r="85" spans="1:14" ht="15.75" thickBot="1">
      <c r="B85" s="97" t="s">
        <v>974</v>
      </c>
      <c r="C85" s="98"/>
      <c r="D85" s="98"/>
      <c r="E85" s="98"/>
      <c r="F85" s="98"/>
      <c r="G85" s="98"/>
      <c r="H85" s="98"/>
      <c r="I85" s="99"/>
      <c r="J85" s="100"/>
      <c r="K85" s="312">
        <v>0.05</v>
      </c>
      <c r="L85" s="860">
        <f>N78*K85</f>
        <v>241.79758936749329</v>
      </c>
      <c r="M85" s="861"/>
      <c r="N85" s="57"/>
    </row>
    <row r="86" spans="1:14" ht="15.75" thickBot="1">
      <c r="B86" s="823" t="s">
        <v>953</v>
      </c>
      <c r="C86" s="824"/>
      <c r="D86" s="824"/>
      <c r="E86" s="824"/>
      <c r="F86" s="824"/>
      <c r="G86" s="824"/>
      <c r="H86" s="824"/>
      <c r="I86" s="824"/>
      <c r="J86" s="824"/>
      <c r="K86" s="824"/>
      <c r="L86" s="824"/>
      <c r="M86" s="825"/>
      <c r="N86" s="58">
        <f>L83+L84+L85</f>
        <v>1450.78553620496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6286.7373235548257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1425</v>
      </c>
      <c r="C31" s="87" t="s">
        <v>1413</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146</v>
      </c>
      <c r="B36" s="872" t="str">
        <f>VLOOKUP(A36,EQUIPOS!A6:D154,3,FALSE)</f>
        <v>Camabaja</v>
      </c>
      <c r="C36" s="873"/>
      <c r="D36" s="873"/>
      <c r="E36" s="873"/>
      <c r="F36" s="873"/>
      <c r="G36" s="873"/>
      <c r="H36" s="874"/>
      <c r="I36" s="274"/>
      <c r="J36" s="275"/>
      <c r="K36" s="276">
        <f>VLOOKUP(A36,EQUIPOS!A5:D154,4,FALSE)</f>
        <v>153259.20684718454</v>
      </c>
      <c r="L36" s="277"/>
      <c r="M36" s="278">
        <v>0.625</v>
      </c>
      <c r="N36" s="279">
        <f>K36/M36</f>
        <v>245214.73095549527</v>
      </c>
    </row>
    <row r="37" spans="1:14">
      <c r="A37" s="114" t="s">
        <v>241</v>
      </c>
      <c r="B37" s="872" t="str">
        <f>VLOOKUP(A37,EQUIPOS!A7:D154,3,FALSE)</f>
        <v>Grúa (capacidad 15 ton)</v>
      </c>
      <c r="C37" s="873"/>
      <c r="D37" s="873"/>
      <c r="E37" s="873"/>
      <c r="F37" s="873"/>
      <c r="G37" s="873"/>
      <c r="H37" s="874"/>
      <c r="I37" s="274"/>
      <c r="J37" s="275"/>
      <c r="K37" s="276">
        <f>VLOOKUP(A37,EQUIPOS!A6:D154,4,FALSE)</f>
        <v>149292.49796408095</v>
      </c>
      <c r="L37" s="277"/>
      <c r="M37" s="278">
        <v>0.625</v>
      </c>
      <c r="N37" s="279">
        <f>K37/M37</f>
        <v>238867.9967425295</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2706.55</v>
      </c>
    </row>
    <row r="43" spans="1:14" ht="15.75" thickBot="1">
      <c r="B43" s="823" t="s">
        <v>953</v>
      </c>
      <c r="C43" s="824"/>
      <c r="D43" s="824"/>
      <c r="E43" s="824"/>
      <c r="F43" s="824"/>
      <c r="G43" s="824"/>
      <c r="H43" s="824"/>
      <c r="I43" s="824"/>
      <c r="J43" s="824"/>
      <c r="K43" s="824"/>
      <c r="L43" s="824"/>
      <c r="M43" s="825"/>
      <c r="N43" s="401">
        <f>SUM(N36:N42)</f>
        <v>486789.27769802476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1277.6870662990159</v>
      </c>
      <c r="N48" s="279">
        <f>K48*M48</f>
        <v>12776.870662990159</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15000</v>
      </c>
      <c r="N49" s="279">
        <f>K49*M49</f>
        <v>15000</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4258.9568876633857</v>
      </c>
      <c r="N50" s="279">
        <f>K50*M50</f>
        <v>4258.9568876633857</v>
      </c>
    </row>
    <row r="51" spans="1:14">
      <c r="A51" t="s">
        <v>686</v>
      </c>
      <c r="B51" s="49" t="str">
        <f>VLOOKUP(A51,MATERIALES!A6:D373,3,FALSE)</f>
        <v xml:space="preserve">Tierra abonada </v>
      </c>
      <c r="C51" s="288"/>
      <c r="D51" s="288"/>
      <c r="E51" s="288"/>
      <c r="F51" s="288"/>
      <c r="G51" s="288"/>
      <c r="H51" s="288"/>
      <c r="I51" s="275"/>
      <c r="J51" s="231" t="str">
        <f>VLOOKUP(A51,MATERIALES!A6:D373,2,FALSE)</f>
        <v>m3</v>
      </c>
      <c r="K51" s="289">
        <v>2</v>
      </c>
      <c r="L51" s="274"/>
      <c r="M51" s="290">
        <f>VLOOKUP(A51,MATERIALES!A6:D373,4,FALSE)</f>
        <v>47913.264986213093</v>
      </c>
      <c r="N51" s="279">
        <f>K51*M51</f>
        <v>95826.529972426186</v>
      </c>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127862.35752307973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13</v>
      </c>
      <c r="B70" s="55" t="str">
        <f>VLOOKUP(A70,'MANO DE OBRA'!A8:D68,3,FALSE)</f>
        <v>Obrero (5)</v>
      </c>
      <c r="C70" s="53"/>
      <c r="D70" s="53"/>
      <c r="E70" s="53"/>
      <c r="F70" s="53"/>
      <c r="G70" s="53"/>
      <c r="H70" s="53"/>
      <c r="I70" s="299">
        <f>K70/J70*100</f>
        <v>146300</v>
      </c>
      <c r="J70" s="300">
        <v>185</v>
      </c>
      <c r="K70" s="301">
        <f>VLOOKUP(A70,'MANO DE OBRA'!A8:D99,4,FALSE)</f>
        <v>270655</v>
      </c>
      <c r="L70" s="56"/>
      <c r="M70" s="302">
        <v>5</v>
      </c>
      <c r="N70" s="402">
        <f>K70/M70</f>
        <v>54131</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54131</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668782.63522110449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133756.52704422091</v>
      </c>
      <c r="M83" s="859"/>
      <c r="N83" s="57"/>
    </row>
    <row r="84" spans="1:14">
      <c r="B84" s="95" t="s">
        <v>973</v>
      </c>
      <c r="C84" s="96"/>
      <c r="D84" s="96"/>
      <c r="E84" s="96"/>
      <c r="F84" s="96"/>
      <c r="G84" s="96"/>
      <c r="H84" s="96"/>
      <c r="I84" s="93"/>
      <c r="J84" s="94"/>
      <c r="K84" s="311">
        <v>0.05</v>
      </c>
      <c r="L84" s="858">
        <f>N78*K84</f>
        <v>33439.131761055229</v>
      </c>
      <c r="M84" s="859"/>
      <c r="N84" s="57"/>
    </row>
    <row r="85" spans="1:14" ht="15.75" thickBot="1">
      <c r="B85" s="97" t="s">
        <v>974</v>
      </c>
      <c r="C85" s="98"/>
      <c r="D85" s="98"/>
      <c r="E85" s="98"/>
      <c r="F85" s="98"/>
      <c r="G85" s="98"/>
      <c r="H85" s="98"/>
      <c r="I85" s="99"/>
      <c r="J85" s="100"/>
      <c r="K85" s="312">
        <v>0.05</v>
      </c>
      <c r="L85" s="860">
        <f>N78*K85</f>
        <v>33439.131761055229</v>
      </c>
      <c r="M85" s="861"/>
      <c r="N85" s="57"/>
    </row>
    <row r="86" spans="1:14" ht="15.75" thickBot="1">
      <c r="B86" s="823" t="s">
        <v>953</v>
      </c>
      <c r="C86" s="824"/>
      <c r="D86" s="824"/>
      <c r="E86" s="824"/>
      <c r="F86" s="824"/>
      <c r="G86" s="824"/>
      <c r="H86" s="824"/>
      <c r="I86" s="824"/>
      <c r="J86" s="824"/>
      <c r="K86" s="824"/>
      <c r="L86" s="824"/>
      <c r="M86" s="825"/>
      <c r="N86" s="58">
        <f>L83+L84+L85</f>
        <v>200634.79056633139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869417.42578743584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1426</v>
      </c>
      <c r="C31" s="87" t="s">
        <v>1417</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146</v>
      </c>
      <c r="B36" s="872" t="str">
        <f>VLOOKUP(A36,EQUIPOS!A6:D154,3,FALSE)</f>
        <v>Camabaja</v>
      </c>
      <c r="C36" s="873"/>
      <c r="D36" s="873"/>
      <c r="E36" s="873"/>
      <c r="F36" s="873"/>
      <c r="G36" s="873"/>
      <c r="H36" s="874"/>
      <c r="I36" s="274"/>
      <c r="J36" s="275"/>
      <c r="K36" s="276">
        <f>VLOOKUP(A36,EQUIPOS!A6:D163,4,FALSE)</f>
        <v>153259.20684718454</v>
      </c>
      <c r="L36" s="277"/>
      <c r="M36" s="278">
        <v>0.5</v>
      </c>
      <c r="N36" s="279">
        <f>K36/M36</f>
        <v>306518.41369436908</v>
      </c>
    </row>
    <row r="37" spans="1:14">
      <c r="A37" s="114" t="s">
        <v>241</v>
      </c>
      <c r="B37" s="872" t="str">
        <f>VLOOKUP(A37,EQUIPOS!A7:D154,3,FALSE)</f>
        <v>Grúa (capacidad 15 ton)</v>
      </c>
      <c r="C37" s="873"/>
      <c r="D37" s="873"/>
      <c r="E37" s="873"/>
      <c r="F37" s="873"/>
      <c r="G37" s="873"/>
      <c r="H37" s="874"/>
      <c r="I37" s="274"/>
      <c r="J37" s="275"/>
      <c r="K37" s="276">
        <f>VLOOKUP(A37,EQUIPOS!A7:D164,4,FALSE)</f>
        <v>149292.49796408095</v>
      </c>
      <c r="L37" s="277"/>
      <c r="M37" s="278">
        <v>0.5</v>
      </c>
      <c r="N37" s="279">
        <f>K37/M37</f>
        <v>298584.99592816189</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3383.1875</v>
      </c>
    </row>
    <row r="43" spans="1:14" ht="15.75" thickBot="1">
      <c r="B43" s="823" t="s">
        <v>953</v>
      </c>
      <c r="C43" s="824"/>
      <c r="D43" s="824"/>
      <c r="E43" s="824"/>
      <c r="F43" s="824"/>
      <c r="G43" s="824"/>
      <c r="H43" s="824"/>
      <c r="I43" s="824"/>
      <c r="J43" s="824"/>
      <c r="K43" s="824"/>
      <c r="L43" s="824"/>
      <c r="M43" s="825"/>
      <c r="N43" s="401">
        <f>SUM(N36:N42)</f>
        <v>608486.59712253092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1277.6870662990159</v>
      </c>
      <c r="N48" s="279">
        <f>K48*M48</f>
        <v>12776.870662990159</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15000</v>
      </c>
      <c r="N49" s="279">
        <f>K49*M49</f>
        <v>15000</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4258.9568876633857</v>
      </c>
      <c r="N50" s="279">
        <f>K50*M50</f>
        <v>4258.9568876633857</v>
      </c>
    </row>
    <row r="51" spans="1:14">
      <c r="A51" t="s">
        <v>686</v>
      </c>
      <c r="B51" s="49" t="str">
        <f>VLOOKUP(A51,MATERIALES!A6:D373,3,FALSE)</f>
        <v xml:space="preserve">Tierra abonada </v>
      </c>
      <c r="C51" s="288"/>
      <c r="D51" s="288"/>
      <c r="E51" s="288"/>
      <c r="F51" s="288"/>
      <c r="G51" s="288"/>
      <c r="H51" s="288"/>
      <c r="I51" s="275"/>
      <c r="J51" s="231" t="str">
        <f>VLOOKUP(A51,MATERIALES!A6:D373,2,FALSE)</f>
        <v>m3</v>
      </c>
      <c r="K51" s="289">
        <v>2</v>
      </c>
      <c r="L51" s="274"/>
      <c r="M51" s="290">
        <f>VLOOKUP(A51,MATERIALES!A6:D373,4,FALSE)</f>
        <v>47913.264986213093</v>
      </c>
      <c r="N51" s="279">
        <f>K51*M51</f>
        <v>95826.529972426186</v>
      </c>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127862.35752307973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13</v>
      </c>
      <c r="B70" s="55" t="str">
        <f>VLOOKUP(A70,'MANO DE OBRA'!A8:D68,3,FALSE)</f>
        <v>Obrero (5)</v>
      </c>
      <c r="C70" s="53"/>
      <c r="D70" s="53"/>
      <c r="E70" s="53"/>
      <c r="F70" s="53"/>
      <c r="G70" s="53"/>
      <c r="H70" s="53"/>
      <c r="I70" s="299">
        <f>K70/J70*100</f>
        <v>146300</v>
      </c>
      <c r="J70" s="300">
        <v>185</v>
      </c>
      <c r="K70" s="301">
        <f>VLOOKUP(A70,'MANO DE OBRA'!A8:D99,4,FALSE)</f>
        <v>270655</v>
      </c>
      <c r="L70" s="56"/>
      <c r="M70" s="302">
        <v>4</v>
      </c>
      <c r="N70" s="402">
        <f>K70/M70</f>
        <v>67663.75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67663.75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804012.70464561065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160802.54092912213</v>
      </c>
      <c r="M83" s="859"/>
      <c r="N83" s="57"/>
    </row>
    <row r="84" spans="1:14">
      <c r="B84" s="95" t="s">
        <v>973</v>
      </c>
      <c r="C84" s="96"/>
      <c r="D84" s="96"/>
      <c r="E84" s="96"/>
      <c r="F84" s="96"/>
      <c r="G84" s="96"/>
      <c r="H84" s="96"/>
      <c r="I84" s="93"/>
      <c r="J84" s="94"/>
      <c r="K84" s="311">
        <v>0.05</v>
      </c>
      <c r="L84" s="858">
        <f>N78*K84</f>
        <v>40200.635232280532</v>
      </c>
      <c r="M84" s="859"/>
      <c r="N84" s="57"/>
    </row>
    <row r="85" spans="1:14" ht="15.75" thickBot="1">
      <c r="B85" s="97" t="s">
        <v>974</v>
      </c>
      <c r="C85" s="98"/>
      <c r="D85" s="98"/>
      <c r="E85" s="98"/>
      <c r="F85" s="98"/>
      <c r="G85" s="98"/>
      <c r="H85" s="98"/>
      <c r="I85" s="99"/>
      <c r="J85" s="100"/>
      <c r="K85" s="312">
        <v>0.05</v>
      </c>
      <c r="L85" s="860">
        <f>N78*K85</f>
        <v>40200.635232280532</v>
      </c>
      <c r="M85" s="861"/>
      <c r="N85" s="57"/>
    </row>
    <row r="86" spans="1:14" ht="15.75" thickBot="1">
      <c r="B86" s="823" t="s">
        <v>953</v>
      </c>
      <c r="C86" s="824"/>
      <c r="D86" s="824"/>
      <c r="E86" s="824"/>
      <c r="F86" s="824"/>
      <c r="G86" s="824"/>
      <c r="H86" s="824"/>
      <c r="I86" s="824"/>
      <c r="J86" s="824"/>
      <c r="K86" s="824"/>
      <c r="L86" s="824"/>
      <c r="M86" s="825"/>
      <c r="N86" s="58">
        <f>L83+L84+L85</f>
        <v>241203.81139368319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1045216.5160392938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1427</v>
      </c>
      <c r="C31" s="87" t="s">
        <v>1418</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146</v>
      </c>
      <c r="B36" s="872" t="str">
        <f>VLOOKUP(A36,EQUIPOS!A6:D154,3,FALSE)</f>
        <v>Camabaja</v>
      </c>
      <c r="C36" s="873"/>
      <c r="D36" s="873"/>
      <c r="E36" s="873"/>
      <c r="F36" s="873"/>
      <c r="G36" s="873"/>
      <c r="H36" s="874"/>
      <c r="I36" s="274"/>
      <c r="J36" s="275"/>
      <c r="K36" s="276">
        <f>VLOOKUP(A36,EQUIPOS!A6:D163,4,FALSE)</f>
        <v>153259.20684718454</v>
      </c>
      <c r="L36" s="277"/>
      <c r="M36" s="278">
        <v>0.4375</v>
      </c>
      <c r="N36" s="279">
        <f>K36/M36</f>
        <v>350306.75850785041</v>
      </c>
    </row>
    <row r="37" spans="1:14">
      <c r="A37" s="114" t="s">
        <v>241</v>
      </c>
      <c r="B37" s="872" t="str">
        <f>VLOOKUP(A37,EQUIPOS!A7:D154,3,FALSE)</f>
        <v>Grúa (capacidad 15 ton)</v>
      </c>
      <c r="C37" s="873"/>
      <c r="D37" s="873"/>
      <c r="E37" s="873"/>
      <c r="F37" s="873"/>
      <c r="G37" s="873"/>
      <c r="H37" s="874"/>
      <c r="I37" s="274"/>
      <c r="J37" s="275"/>
      <c r="K37" s="276">
        <f>VLOOKUP(A37,EQUIPOS!A7:D164,4,FALSE)</f>
        <v>149292.49796408095</v>
      </c>
      <c r="L37" s="277"/>
      <c r="M37" s="278">
        <v>0.4375</v>
      </c>
      <c r="N37" s="279">
        <f>K37/M37</f>
        <v>341239.99534647074</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3866.5</v>
      </c>
    </row>
    <row r="43" spans="1:14" ht="15.75" thickBot="1">
      <c r="B43" s="823" t="s">
        <v>953</v>
      </c>
      <c r="C43" s="824"/>
      <c r="D43" s="824"/>
      <c r="E43" s="824"/>
      <c r="F43" s="824"/>
      <c r="G43" s="824"/>
      <c r="H43" s="824"/>
      <c r="I43" s="824"/>
      <c r="J43" s="824"/>
      <c r="K43" s="824"/>
      <c r="L43" s="824"/>
      <c r="M43" s="825"/>
      <c r="N43" s="401">
        <f>SUM(N36:N42)</f>
        <v>695413.25385432108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1277.6870662990159</v>
      </c>
      <c r="N48" s="279">
        <f>K48*M48</f>
        <v>12776.870662990159</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15000</v>
      </c>
      <c r="N49" s="279">
        <f>K49*M49</f>
        <v>15000</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4258.9568876633857</v>
      </c>
      <c r="N50" s="279">
        <f>K50*M50</f>
        <v>4258.9568876633857</v>
      </c>
    </row>
    <row r="51" spans="1:14">
      <c r="A51" t="s">
        <v>686</v>
      </c>
      <c r="B51" s="49" t="str">
        <f>VLOOKUP(A51,MATERIALES!A6:D373,3,FALSE)</f>
        <v xml:space="preserve">Tierra abonada </v>
      </c>
      <c r="C51" s="288"/>
      <c r="D51" s="288"/>
      <c r="E51" s="288"/>
      <c r="F51" s="288"/>
      <c r="G51" s="288"/>
      <c r="H51" s="288"/>
      <c r="I51" s="275"/>
      <c r="J51" s="231" t="str">
        <f>VLOOKUP(A51,MATERIALES!A6:D373,2,FALSE)</f>
        <v>m3</v>
      </c>
      <c r="K51" s="289">
        <v>2</v>
      </c>
      <c r="L51" s="274"/>
      <c r="M51" s="290">
        <f>VLOOKUP(A51,MATERIALES!A6:D373,4,FALSE)</f>
        <v>47913.264986213093</v>
      </c>
      <c r="N51" s="279">
        <f>K51*M51</f>
        <v>95826.529972426186</v>
      </c>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127862.35752307973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13</v>
      </c>
      <c r="B70" s="55" t="str">
        <f>VLOOKUP(A70,'MANO DE OBRA'!A8:D68,3,FALSE)</f>
        <v>Obrero (5)</v>
      </c>
      <c r="C70" s="53"/>
      <c r="D70" s="53"/>
      <c r="E70" s="53"/>
      <c r="F70" s="53"/>
      <c r="G70" s="53"/>
      <c r="H70" s="53"/>
      <c r="I70" s="299">
        <f>K70/J70*100</f>
        <v>146300</v>
      </c>
      <c r="J70" s="300">
        <v>185</v>
      </c>
      <c r="K70" s="301">
        <f>VLOOKUP(A70,'MANO DE OBRA'!A8:D99,4,FALSE)</f>
        <v>270655</v>
      </c>
      <c r="L70" s="56"/>
      <c r="M70" s="302">
        <v>3.5</v>
      </c>
      <c r="N70" s="402">
        <f>K70/M70</f>
        <v>77330</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77330</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900605.61137740081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180121.12227548019</v>
      </c>
      <c r="M83" s="859"/>
      <c r="N83" s="57"/>
    </row>
    <row r="84" spans="1:14">
      <c r="B84" s="95" t="s">
        <v>973</v>
      </c>
      <c r="C84" s="96"/>
      <c r="D84" s="96"/>
      <c r="E84" s="96"/>
      <c r="F84" s="96"/>
      <c r="G84" s="96"/>
      <c r="H84" s="96"/>
      <c r="I84" s="93"/>
      <c r="J84" s="94"/>
      <c r="K84" s="311">
        <v>0.05</v>
      </c>
      <c r="L84" s="858">
        <f>N78*K84</f>
        <v>45030.280568870046</v>
      </c>
      <c r="M84" s="859"/>
      <c r="N84" s="57"/>
    </row>
    <row r="85" spans="1:14" ht="15.75" thickBot="1">
      <c r="B85" s="97" t="s">
        <v>974</v>
      </c>
      <c r="C85" s="98"/>
      <c r="D85" s="98"/>
      <c r="E85" s="98"/>
      <c r="F85" s="98"/>
      <c r="G85" s="98"/>
      <c r="H85" s="98"/>
      <c r="I85" s="99"/>
      <c r="J85" s="100"/>
      <c r="K85" s="312">
        <v>0.05</v>
      </c>
      <c r="L85" s="860">
        <f>N78*K85</f>
        <v>45030.280568870046</v>
      </c>
      <c r="M85" s="861"/>
      <c r="N85" s="57"/>
    </row>
    <row r="86" spans="1:14" ht="15.75" thickBot="1">
      <c r="B86" s="823" t="s">
        <v>953</v>
      </c>
      <c r="C86" s="824"/>
      <c r="D86" s="824"/>
      <c r="E86" s="824"/>
      <c r="F86" s="824"/>
      <c r="G86" s="824"/>
      <c r="H86" s="824"/>
      <c r="I86" s="824"/>
      <c r="J86" s="824"/>
      <c r="K86" s="824"/>
      <c r="L86" s="824"/>
      <c r="M86" s="825"/>
      <c r="N86" s="58">
        <f>L83+L84+L85</f>
        <v>270181.68341322028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1170787.2947906211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1428</v>
      </c>
      <c r="C31" s="87" t="s">
        <v>1419</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146</v>
      </c>
      <c r="B36" s="872" t="str">
        <f>VLOOKUP(A36,EQUIPOS!A6:D154,3,FALSE)</f>
        <v>Camabaja</v>
      </c>
      <c r="C36" s="873"/>
      <c r="D36" s="873"/>
      <c r="E36" s="873"/>
      <c r="F36" s="873"/>
      <c r="G36" s="873"/>
      <c r="H36" s="874"/>
      <c r="I36" s="274"/>
      <c r="J36" s="275"/>
      <c r="K36" s="276">
        <f>VLOOKUP(A36,EQUIPOS!A6:D163,4,FALSE)</f>
        <v>153259.20684718454</v>
      </c>
      <c r="L36" s="277"/>
      <c r="M36" s="278">
        <v>0.875</v>
      </c>
      <c r="N36" s="279">
        <f>K36/M36</f>
        <v>175153.3792539252</v>
      </c>
    </row>
    <row r="37" spans="1:14">
      <c r="A37" s="114" t="s">
        <v>241</v>
      </c>
      <c r="B37" s="872" t="str">
        <f>VLOOKUP(A37,EQUIPOS!A7:D154,3,FALSE)</f>
        <v>Grúa (capacidad 15 ton)</v>
      </c>
      <c r="C37" s="873"/>
      <c r="D37" s="873"/>
      <c r="E37" s="873"/>
      <c r="F37" s="873"/>
      <c r="G37" s="873"/>
      <c r="H37" s="874"/>
      <c r="I37" s="274"/>
      <c r="J37" s="275"/>
      <c r="K37" s="276">
        <f>VLOOKUP(A37,EQUIPOS!A7:D164,4,FALSE)</f>
        <v>149292.49796408095</v>
      </c>
      <c r="L37" s="277"/>
      <c r="M37" s="278">
        <v>0.875</v>
      </c>
      <c r="N37" s="279">
        <f>K37/M37</f>
        <v>170619.99767323537</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1546.6000000000001</v>
      </c>
    </row>
    <row r="43" spans="1:14" ht="15.75" thickBot="1">
      <c r="B43" s="823" t="s">
        <v>953</v>
      </c>
      <c r="C43" s="824"/>
      <c r="D43" s="824"/>
      <c r="E43" s="824"/>
      <c r="F43" s="824"/>
      <c r="G43" s="824"/>
      <c r="H43" s="824"/>
      <c r="I43" s="824"/>
      <c r="J43" s="824"/>
      <c r="K43" s="824"/>
      <c r="L43" s="824"/>
      <c r="M43" s="825"/>
      <c r="N43" s="401">
        <f>SUM(N36:N42)</f>
        <v>347319.97692716052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1277.6870662990159</v>
      </c>
      <c r="N48" s="279">
        <f>K48*M48</f>
        <v>12776.870662990159</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15000</v>
      </c>
      <c r="N49" s="279">
        <f>K49*M49</f>
        <v>15000</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4258.9568876633857</v>
      </c>
      <c r="N50" s="279">
        <f>K50*M50</f>
        <v>4258.9568876633857</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32035.827550653543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7</v>
      </c>
      <c r="N70" s="402">
        <f>K70/M70</f>
        <v>30932</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30932</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410287.80447781406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82057.560895562812</v>
      </c>
      <c r="M83" s="859"/>
      <c r="N83" s="57"/>
    </row>
    <row r="84" spans="1:14">
      <c r="B84" s="95" t="s">
        <v>973</v>
      </c>
      <c r="C84" s="96"/>
      <c r="D84" s="96"/>
      <c r="E84" s="96"/>
      <c r="F84" s="96"/>
      <c r="G84" s="96"/>
      <c r="H84" s="96"/>
      <c r="I84" s="93"/>
      <c r="J84" s="94"/>
      <c r="K84" s="311">
        <v>0.05</v>
      </c>
      <c r="L84" s="858">
        <f>N78*K84</f>
        <v>20514.390223890703</v>
      </c>
      <c r="M84" s="859"/>
      <c r="N84" s="57"/>
    </row>
    <row r="85" spans="1:14" ht="15.75" thickBot="1">
      <c r="B85" s="97" t="s">
        <v>974</v>
      </c>
      <c r="C85" s="98"/>
      <c r="D85" s="98"/>
      <c r="E85" s="98"/>
      <c r="F85" s="98"/>
      <c r="G85" s="98"/>
      <c r="H85" s="98"/>
      <c r="I85" s="99"/>
      <c r="J85" s="100"/>
      <c r="K85" s="312">
        <v>0.05</v>
      </c>
      <c r="L85" s="860">
        <f>N78*K85</f>
        <v>20514.390223890703</v>
      </c>
      <c r="M85" s="861"/>
      <c r="N85" s="57"/>
    </row>
    <row r="86" spans="1:14" ht="15.75" thickBot="1">
      <c r="B86" s="823" t="s">
        <v>953</v>
      </c>
      <c r="C86" s="824"/>
      <c r="D86" s="824"/>
      <c r="E86" s="824"/>
      <c r="F86" s="824"/>
      <c r="G86" s="824"/>
      <c r="H86" s="824"/>
      <c r="I86" s="824"/>
      <c r="J86" s="824"/>
      <c r="K86" s="824"/>
      <c r="L86" s="824"/>
      <c r="M86" s="825"/>
      <c r="N86" s="58">
        <f>L83+L84+L85</f>
        <v>123086.34134334422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533374.14582115831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1429</v>
      </c>
      <c r="C31" s="87" t="s">
        <v>1420</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146</v>
      </c>
      <c r="B36" s="872" t="str">
        <f>VLOOKUP(A36,EQUIPOS!A6:D154,3,FALSE)</f>
        <v>Camabaja</v>
      </c>
      <c r="C36" s="873"/>
      <c r="D36" s="873"/>
      <c r="E36" s="873"/>
      <c r="F36" s="873"/>
      <c r="G36" s="873"/>
      <c r="H36" s="874"/>
      <c r="I36" s="274"/>
      <c r="J36" s="275"/>
      <c r="K36" s="276">
        <f>VLOOKUP(A36,EQUIPOS!A6:D163,4,FALSE)</f>
        <v>153259.20684718454</v>
      </c>
      <c r="L36" s="277"/>
      <c r="M36" s="278">
        <v>0.75</v>
      </c>
      <c r="N36" s="279">
        <f>K36/M36</f>
        <v>204345.60912957939</v>
      </c>
    </row>
    <row r="37" spans="1:14">
      <c r="A37" s="114" t="s">
        <v>241</v>
      </c>
      <c r="B37" s="872" t="str">
        <f>VLOOKUP(A37,EQUIPOS!A7:D154,3,FALSE)</f>
        <v>Grúa (capacidad 15 ton)</v>
      </c>
      <c r="C37" s="873"/>
      <c r="D37" s="873"/>
      <c r="E37" s="873"/>
      <c r="F37" s="873"/>
      <c r="G37" s="873"/>
      <c r="H37" s="874"/>
      <c r="I37" s="274"/>
      <c r="J37" s="275"/>
      <c r="K37" s="276">
        <f>VLOOKUP(A37,EQUIPOS!A7:D164,4,FALSE)</f>
        <v>149292.49796408095</v>
      </c>
      <c r="L37" s="277"/>
      <c r="M37" s="278">
        <v>0.75</v>
      </c>
      <c r="N37" s="279">
        <f>K37/M37</f>
        <v>199056.66395210792</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1804.3666666666668</v>
      </c>
    </row>
    <row r="43" spans="1:14" ht="15.75" thickBot="1">
      <c r="B43" s="823" t="s">
        <v>953</v>
      </c>
      <c r="C43" s="824"/>
      <c r="D43" s="824"/>
      <c r="E43" s="824"/>
      <c r="F43" s="824"/>
      <c r="G43" s="824"/>
      <c r="H43" s="824"/>
      <c r="I43" s="824"/>
      <c r="J43" s="824"/>
      <c r="K43" s="824"/>
      <c r="L43" s="824"/>
      <c r="M43" s="825"/>
      <c r="N43" s="401">
        <f>SUM(N36:N42)</f>
        <v>405206.63974835392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1277.6870662990159</v>
      </c>
      <c r="N48" s="279">
        <f>K48*M48</f>
        <v>12776.870662990159</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15000</v>
      </c>
      <c r="N49" s="279">
        <f>K49*M49</f>
        <v>15000</v>
      </c>
    </row>
    <row r="50" spans="1:14">
      <c r="A50" s="213"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4258.9568876633857</v>
      </c>
      <c r="N50" s="279">
        <f>K50*M50</f>
        <v>4258.9568876633857</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32035.827550653543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s="149"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6</v>
      </c>
      <c r="N70" s="402">
        <f>K70/M70</f>
        <v>36087.333333333336</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36087.333333333336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473329.80063234078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94665.960126468155</v>
      </c>
      <c r="M83" s="859"/>
      <c r="N83" s="57"/>
    </row>
    <row r="84" spans="1:14">
      <c r="B84" s="95" t="s">
        <v>973</v>
      </c>
      <c r="C84" s="96"/>
      <c r="D84" s="96"/>
      <c r="E84" s="96"/>
      <c r="F84" s="96"/>
      <c r="G84" s="96"/>
      <c r="H84" s="96"/>
      <c r="I84" s="93"/>
      <c r="J84" s="94"/>
      <c r="K84" s="311">
        <v>0.05</v>
      </c>
      <c r="L84" s="858">
        <f>N78*K84</f>
        <v>23666.490031617039</v>
      </c>
      <c r="M84" s="859"/>
      <c r="N84" s="57"/>
    </row>
    <row r="85" spans="1:14" ht="15.75" thickBot="1">
      <c r="B85" s="97" t="s">
        <v>974</v>
      </c>
      <c r="C85" s="98"/>
      <c r="D85" s="98"/>
      <c r="E85" s="98"/>
      <c r="F85" s="98"/>
      <c r="G85" s="98"/>
      <c r="H85" s="98"/>
      <c r="I85" s="99"/>
      <c r="J85" s="100"/>
      <c r="K85" s="312">
        <v>0.05</v>
      </c>
      <c r="L85" s="860">
        <f>N78*K85</f>
        <v>23666.490031617039</v>
      </c>
      <c r="M85" s="861"/>
      <c r="N85" s="57"/>
    </row>
    <row r="86" spans="1:14" ht="15.75" thickBot="1">
      <c r="B86" s="823" t="s">
        <v>953</v>
      </c>
      <c r="C86" s="824"/>
      <c r="D86" s="824"/>
      <c r="E86" s="824"/>
      <c r="F86" s="824"/>
      <c r="G86" s="824"/>
      <c r="H86" s="824"/>
      <c r="I86" s="824"/>
      <c r="J86" s="824"/>
      <c r="K86" s="824"/>
      <c r="L86" s="824"/>
      <c r="M86" s="825"/>
      <c r="N86" s="58">
        <f>L83+L84+L85</f>
        <v>141998.94018970223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615328.74082204304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1430</v>
      </c>
      <c r="C31" s="87" t="s">
        <v>1421</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146</v>
      </c>
      <c r="B36" s="872" t="str">
        <f>VLOOKUP(A36,EQUIPOS!A6:D154,3,FALSE)</f>
        <v>Camabaja</v>
      </c>
      <c r="C36" s="873"/>
      <c r="D36" s="873"/>
      <c r="E36" s="873"/>
      <c r="F36" s="873"/>
      <c r="G36" s="873"/>
      <c r="H36" s="874"/>
      <c r="I36" s="274"/>
      <c r="J36" s="275"/>
      <c r="K36" s="276">
        <f>VLOOKUP(A36,EQUIPOS!A6:D163,4,FALSE)</f>
        <v>153259.20684718454</v>
      </c>
      <c r="L36" s="277"/>
      <c r="M36" s="278">
        <v>0.6875</v>
      </c>
      <c r="N36" s="279">
        <f>K36/M36</f>
        <v>222922.48268681389</v>
      </c>
    </row>
    <row r="37" spans="1:14">
      <c r="A37" s="114" t="s">
        <v>241</v>
      </c>
      <c r="B37" s="872" t="str">
        <f>VLOOKUP(A37,EQUIPOS!A7:D154,3,FALSE)</f>
        <v>Grúa (capacidad 15 ton)</v>
      </c>
      <c r="C37" s="873"/>
      <c r="D37" s="873"/>
      <c r="E37" s="873"/>
      <c r="F37" s="873"/>
      <c r="G37" s="873"/>
      <c r="H37" s="874"/>
      <c r="I37" s="274"/>
      <c r="J37" s="275"/>
      <c r="K37" s="276">
        <f>VLOOKUP(A37,EQUIPOS!A7:D164,4,FALSE)</f>
        <v>149292.49796408095</v>
      </c>
      <c r="L37" s="277"/>
      <c r="M37" s="278">
        <v>0.6875</v>
      </c>
      <c r="N37" s="279">
        <f>K37/M37</f>
        <v>217152.72431139046</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1968.4</v>
      </c>
    </row>
    <row r="43" spans="1:14" ht="15.75" thickBot="1">
      <c r="B43" s="823" t="s">
        <v>953</v>
      </c>
      <c r="C43" s="824"/>
      <c r="D43" s="824"/>
      <c r="E43" s="824"/>
      <c r="F43" s="824"/>
      <c r="G43" s="824"/>
      <c r="H43" s="824"/>
      <c r="I43" s="824"/>
      <c r="J43" s="824"/>
      <c r="K43" s="824"/>
      <c r="L43" s="824"/>
      <c r="M43" s="825"/>
      <c r="N43" s="401">
        <f>SUM(N36:N42)</f>
        <v>442043.60699820437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1277.6870662990159</v>
      </c>
      <c r="N48" s="279">
        <f>K48*M48</f>
        <v>12776.870662990159</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15000</v>
      </c>
      <c r="N49" s="279">
        <f>K49*M49</f>
        <v>15000</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4258.9568876633857</v>
      </c>
      <c r="N50" s="279">
        <f>K50*M50</f>
        <v>4258.9568876633857</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32035.827550653543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5.5</v>
      </c>
      <c r="N70" s="402">
        <f>K70/M70</f>
        <v>39368</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39368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513447.43454885791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102689.48690977159</v>
      </c>
      <c r="M83" s="859"/>
      <c r="N83" s="57"/>
    </row>
    <row r="84" spans="1:14">
      <c r="B84" s="95" t="s">
        <v>973</v>
      </c>
      <c r="C84" s="96"/>
      <c r="D84" s="96"/>
      <c r="E84" s="96"/>
      <c r="F84" s="96"/>
      <c r="G84" s="96"/>
      <c r="H84" s="96"/>
      <c r="I84" s="93"/>
      <c r="J84" s="94"/>
      <c r="K84" s="311">
        <v>0.05</v>
      </c>
      <c r="L84" s="858">
        <f>N78*K84</f>
        <v>25672.371727442896</v>
      </c>
      <c r="M84" s="859"/>
      <c r="N84" s="57"/>
    </row>
    <row r="85" spans="1:14" ht="15.75" thickBot="1">
      <c r="B85" s="97" t="s">
        <v>974</v>
      </c>
      <c r="C85" s="98"/>
      <c r="D85" s="98"/>
      <c r="E85" s="98"/>
      <c r="F85" s="98"/>
      <c r="G85" s="98"/>
      <c r="H85" s="98"/>
      <c r="I85" s="99"/>
      <c r="J85" s="100"/>
      <c r="K85" s="312">
        <v>0.05</v>
      </c>
      <c r="L85" s="860">
        <f>N78*K85</f>
        <v>25672.371727442896</v>
      </c>
      <c r="M85" s="861"/>
      <c r="N85" s="57"/>
    </row>
    <row r="86" spans="1:14" ht="15.75" thickBot="1">
      <c r="B86" s="823" t="s">
        <v>953</v>
      </c>
      <c r="C86" s="824"/>
      <c r="D86" s="824"/>
      <c r="E86" s="824"/>
      <c r="F86" s="824"/>
      <c r="G86" s="824"/>
      <c r="H86" s="824"/>
      <c r="I86" s="824"/>
      <c r="J86" s="824"/>
      <c r="K86" s="824"/>
      <c r="L86" s="824"/>
      <c r="M86" s="825"/>
      <c r="N86" s="58">
        <f>L83+L84+L85</f>
        <v>154034.23036465739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667481.66491351533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1431</v>
      </c>
      <c r="C31" s="87" t="s">
        <v>1422</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58" t="s">
        <v>241</v>
      </c>
      <c r="B36" s="872" t="str">
        <f>VLOOKUP(A36,EQUIPOS!A6:D154,3,FALSE)</f>
        <v>Grúa (capacidad 15 ton)</v>
      </c>
      <c r="C36" s="873"/>
      <c r="D36" s="873"/>
      <c r="E36" s="873"/>
      <c r="F36" s="873"/>
      <c r="G36" s="873"/>
      <c r="H36" s="874"/>
      <c r="I36" s="274"/>
      <c r="J36" s="275"/>
      <c r="K36" s="276">
        <f>VLOOKUP(A36,EQUIPOS!A6:D163,4,FALSE)</f>
        <v>149292.49796408095</v>
      </c>
      <c r="L36" s="277"/>
      <c r="M36" s="403">
        <v>1.125</v>
      </c>
      <c r="N36" s="279">
        <f>K36/M36</f>
        <v>132704.44263473863</v>
      </c>
    </row>
    <row r="37" spans="1:14">
      <c r="A37" 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1202.9111111111113</v>
      </c>
    </row>
    <row r="43" spans="1:14" ht="15.75" thickBot="1">
      <c r="B43" s="823" t="s">
        <v>953</v>
      </c>
      <c r="C43" s="824"/>
      <c r="D43" s="824"/>
      <c r="E43" s="824"/>
      <c r="F43" s="824"/>
      <c r="G43" s="824"/>
      <c r="H43" s="824"/>
      <c r="I43" s="824"/>
      <c r="J43" s="824"/>
      <c r="K43" s="824"/>
      <c r="L43" s="824"/>
      <c r="M43" s="825"/>
      <c r="N43" s="401">
        <f>SUM(N36:N42)</f>
        <v>133907.35374584974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55" t="s">
        <v>428</v>
      </c>
      <c r="B48" s="49" t="str">
        <f>VLOOKUP(A48,MATERIALES!A4:D373,3,FALSE)</f>
        <v>Costal de fibra o fique</v>
      </c>
      <c r="C48" s="288"/>
      <c r="D48" s="288"/>
      <c r="E48" s="288"/>
      <c r="F48" s="288"/>
      <c r="G48" s="288"/>
      <c r="H48" s="288"/>
      <c r="I48" s="275"/>
      <c r="J48" s="231" t="str">
        <f>VLOOKUP(A48,MATERIALES!A4:D373,2,FALSE)</f>
        <v>u</v>
      </c>
      <c r="K48" s="468">
        <v>10</v>
      </c>
      <c r="L48" s="274"/>
      <c r="M48" s="290">
        <f>VLOOKUP(A48,MATERIALES!A5:D373,4,FALSE)</f>
        <v>1277.6870662990159</v>
      </c>
      <c r="N48" s="279">
        <f>K48*M48</f>
        <v>12776.870662990159</v>
      </c>
    </row>
    <row r="49" spans="1:14">
      <c r="A49" s="155" t="s">
        <v>589</v>
      </c>
      <c r="B49" s="49" t="str">
        <f>VLOOKUP(A49,MATERIALES!A5:D373,3,FALSE)</f>
        <v>Nutrientes (para remoción de especies vegetales) (dap, triple 15 o similar) (ítem 201.9)</v>
      </c>
      <c r="C49" s="288"/>
      <c r="D49" s="288"/>
      <c r="E49" s="288"/>
      <c r="F49" s="288"/>
      <c r="G49" s="288"/>
      <c r="H49" s="288"/>
      <c r="I49" s="275"/>
      <c r="J49" s="231" t="str">
        <f>VLOOKUP(A49,MATERIALES!A5:D373,2,FALSE)</f>
        <v>kg</v>
      </c>
      <c r="K49" s="468">
        <v>1</v>
      </c>
      <c r="L49" s="274"/>
      <c r="M49" s="290">
        <f>VLOOKUP(A49,MATERIALES!A6:D373,4,FALSE)</f>
        <v>4258.9568876633857</v>
      </c>
      <c r="N49" s="279">
        <f>K49*M49</f>
        <v>4258.9568876633857</v>
      </c>
    </row>
    <row r="50" spans="1:14">
      <c r="A50" s="156" t="s">
        <v>412</v>
      </c>
      <c r="B50" s="49" t="str">
        <f>VLOOKUP(A50,MATERIALES!A6:D373,3,FALSE)</f>
        <v>Cicatrizante (para remoción de especies vegetales)</v>
      </c>
      <c r="C50" s="288"/>
      <c r="D50" s="288"/>
      <c r="E50" s="288"/>
      <c r="F50" s="288"/>
      <c r="G50" s="288"/>
      <c r="H50" s="288"/>
      <c r="I50" s="275"/>
      <c r="J50" s="231" t="str">
        <f>VLOOKUP(A50,MATERIALES!A6:D373,2,FALSE)</f>
        <v>kg</v>
      </c>
      <c r="K50" s="468">
        <v>1</v>
      </c>
      <c r="L50" s="274"/>
      <c r="M50" s="290">
        <f>VLOOKUP(A50,MATERIALES!A6:D373,4,FALSE)</f>
        <v>15000</v>
      </c>
      <c r="N50" s="279">
        <f>K50*M50</f>
        <v>15000</v>
      </c>
    </row>
    <row r="51" spans="1:14">
      <c r="B51" s="49"/>
      <c r="C51" s="288"/>
      <c r="D51" s="288"/>
      <c r="E51" s="288"/>
      <c r="F51" s="288"/>
      <c r="G51" s="288"/>
      <c r="H51" s="288"/>
      <c r="I51" s="275"/>
      <c r="J51" s="231"/>
      <c r="K51" s="404"/>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32035.827550653543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s="154"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403">
        <v>9</v>
      </c>
      <c r="N70" s="402">
        <f>K70/M70</f>
        <v>24058.222222222223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24058.222222222223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190001.40351872551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38000.280703745106</v>
      </c>
      <c r="M83" s="859"/>
      <c r="N83" s="57"/>
    </row>
    <row r="84" spans="1:14">
      <c r="B84" s="95" t="s">
        <v>973</v>
      </c>
      <c r="C84" s="96"/>
      <c r="D84" s="96"/>
      <c r="E84" s="96"/>
      <c r="F84" s="96"/>
      <c r="G84" s="96"/>
      <c r="H84" s="96"/>
      <c r="I84" s="93"/>
      <c r="J84" s="94"/>
      <c r="K84" s="311">
        <v>0.05</v>
      </c>
      <c r="L84" s="858">
        <f>N78*K84</f>
        <v>9500.0701759362764</v>
      </c>
      <c r="M84" s="859"/>
      <c r="N84" s="57"/>
    </row>
    <row r="85" spans="1:14" ht="15.75" thickBot="1">
      <c r="B85" s="97" t="s">
        <v>974</v>
      </c>
      <c r="C85" s="98"/>
      <c r="D85" s="98"/>
      <c r="E85" s="98"/>
      <c r="F85" s="98"/>
      <c r="G85" s="98"/>
      <c r="H85" s="98"/>
      <c r="I85" s="99"/>
      <c r="J85" s="100"/>
      <c r="K85" s="312">
        <v>0.05</v>
      </c>
      <c r="L85" s="860">
        <f>N78*K85</f>
        <v>9500.0701759362764</v>
      </c>
      <c r="M85" s="861"/>
      <c r="N85" s="57"/>
    </row>
    <row r="86" spans="1:14" ht="15.75" thickBot="1">
      <c r="B86" s="823" t="s">
        <v>953</v>
      </c>
      <c r="C86" s="824"/>
      <c r="D86" s="824"/>
      <c r="E86" s="824"/>
      <c r="F86" s="824"/>
      <c r="G86" s="824"/>
      <c r="H86" s="824"/>
      <c r="I86" s="824"/>
      <c r="J86" s="824"/>
      <c r="K86" s="824"/>
      <c r="L86" s="824"/>
      <c r="M86" s="825"/>
      <c r="N86" s="58">
        <f>L83+L84+L85</f>
        <v>57000.421055617662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247001.82457434316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1432</v>
      </c>
      <c r="C31" s="87" t="s">
        <v>1423</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61" t="s">
        <v>241</v>
      </c>
      <c r="B36" s="872" t="str">
        <f>VLOOKUP(A36,EQUIPOS!A6:D154,3,FALSE)</f>
        <v>Grúa (capacidad 15 ton)</v>
      </c>
      <c r="C36" s="873"/>
      <c r="D36" s="873"/>
      <c r="E36" s="873"/>
      <c r="F36" s="873"/>
      <c r="G36" s="873"/>
      <c r="H36" s="874"/>
      <c r="I36" s="274"/>
      <c r="J36" s="275"/>
      <c r="K36" s="276">
        <f>VLOOKUP(A36,EQUIPOS!A6:D163,4,FALSE)</f>
        <v>149292.49796408095</v>
      </c>
      <c r="L36" s="277"/>
      <c r="M36" s="469">
        <v>1</v>
      </c>
      <c r="N36" s="279">
        <f>K36/M36</f>
        <v>149292.49796408095</v>
      </c>
    </row>
    <row r="37" spans="1:14">
      <c r="A37" s="161" t="s">
        <v>373</v>
      </c>
      <c r="B37" s="872" t="str">
        <f>VLOOKUP(A37,EQUIPOS!A7:D154,3,FALSE)</f>
        <v>Volqueta 6 m3</v>
      </c>
      <c r="C37" s="873"/>
      <c r="D37" s="873"/>
      <c r="E37" s="873"/>
      <c r="F37" s="873"/>
      <c r="G37" s="873"/>
      <c r="H37" s="874"/>
      <c r="I37" s="274"/>
      <c r="J37" s="275"/>
      <c r="K37" s="276">
        <f>VLOOKUP(A37,EQUIPOS!A7:D164,4,FALSE)</f>
        <v>51515.699780566232</v>
      </c>
      <c r="L37" s="277"/>
      <c r="M37" s="470">
        <v>1</v>
      </c>
      <c r="N37" s="279">
        <f>K37/M37</f>
        <v>51515.699780566232</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1353.2750000000001</v>
      </c>
    </row>
    <row r="43" spans="1:14" ht="15.75" thickBot="1">
      <c r="B43" s="823" t="s">
        <v>953</v>
      </c>
      <c r="C43" s="824"/>
      <c r="D43" s="824"/>
      <c r="E43" s="824"/>
      <c r="F43" s="824"/>
      <c r="G43" s="824"/>
      <c r="H43" s="824"/>
      <c r="I43" s="824"/>
      <c r="J43" s="824"/>
      <c r="K43" s="824"/>
      <c r="L43" s="824"/>
      <c r="M43" s="825"/>
      <c r="N43" s="401">
        <f>SUM(N36:N42)</f>
        <v>202161.47274464718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0" t="s">
        <v>428</v>
      </c>
      <c r="B48" s="49" t="str">
        <f>VLOOKUP(A48,MATERIALES!A4:D373,3,FALSE)</f>
        <v>Costal de fibra o fique</v>
      </c>
      <c r="C48" s="288"/>
      <c r="D48" s="288"/>
      <c r="E48" s="288"/>
      <c r="F48" s="288"/>
      <c r="G48" s="288"/>
      <c r="H48" s="288"/>
      <c r="I48" s="275"/>
      <c r="J48" s="231" t="str">
        <f>VLOOKUP(A48,MATERIALES!A4:D385,2,FALSE)</f>
        <v>u</v>
      </c>
      <c r="K48" s="468">
        <v>10</v>
      </c>
      <c r="L48" s="274"/>
      <c r="M48" s="290">
        <f>VLOOKUP(A48,MATERIALES!A5:D373,4,FALSE)</f>
        <v>1277.6870662990159</v>
      </c>
      <c r="N48" s="279">
        <f>K48*M48</f>
        <v>12776.870662990159</v>
      </c>
    </row>
    <row r="49" spans="1:14">
      <c r="A49" s="157" t="s">
        <v>589</v>
      </c>
      <c r="B49" s="49" t="str">
        <f>VLOOKUP(A49,MATERIALES!A5:D373,3,FALSE)</f>
        <v>Nutrientes (para remoción de especies vegetales) (dap, triple 15 o similar) (ítem 201.9)</v>
      </c>
      <c r="C49" s="288"/>
      <c r="D49" s="288"/>
      <c r="E49" s="288"/>
      <c r="F49" s="288"/>
      <c r="G49" s="288"/>
      <c r="H49" s="288"/>
      <c r="I49" s="275"/>
      <c r="J49" s="231" t="str">
        <f>VLOOKUP(A49,MATERIALES!A5:D386,2,FALSE)</f>
        <v>kg</v>
      </c>
      <c r="K49" s="468">
        <v>1</v>
      </c>
      <c r="L49" s="274"/>
      <c r="M49" s="290">
        <f>VLOOKUP(A49,MATERIALES!A6:D373,4,FALSE)</f>
        <v>4258.9568876633857</v>
      </c>
      <c r="N49" s="279">
        <f>K49*M49</f>
        <v>4258.9568876633857</v>
      </c>
    </row>
    <row r="50" spans="1:14">
      <c r="A50" s="160" t="s">
        <v>412</v>
      </c>
      <c r="B50" s="49" t="str">
        <f>VLOOKUP(A50,MATERIALES!A6:D373,3,FALSE)</f>
        <v>Cicatrizante (para remoción de especies vegetales)</v>
      </c>
      <c r="C50" s="288"/>
      <c r="D50" s="288"/>
      <c r="E50" s="288"/>
      <c r="F50" s="288"/>
      <c r="G50" s="288"/>
      <c r="H50" s="288"/>
      <c r="I50" s="275"/>
      <c r="J50" s="231" t="str">
        <f>VLOOKUP(A50,MATERIALES!A6:D387,2,FALSE)</f>
        <v>kg</v>
      </c>
      <c r="K50" s="468">
        <v>1</v>
      </c>
      <c r="L50" s="274"/>
      <c r="M50" s="290">
        <f>VLOOKUP(A50,MATERIALES!A6:D373,4,FALSE)</f>
        <v>15000</v>
      </c>
      <c r="N50" s="279">
        <f>K50*M50</f>
        <v>15000</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32035.827550653543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s="159"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8</v>
      </c>
      <c r="N70" s="402">
        <f>K70/M70</f>
        <v>27065.5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27065.5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261262.80029530072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52252.560059060146</v>
      </c>
      <c r="M83" s="859"/>
      <c r="N83" s="57"/>
    </row>
    <row r="84" spans="1:14">
      <c r="B84" s="95" t="s">
        <v>973</v>
      </c>
      <c r="C84" s="96"/>
      <c r="D84" s="96"/>
      <c r="E84" s="96"/>
      <c r="F84" s="96"/>
      <c r="G84" s="96"/>
      <c r="H84" s="96"/>
      <c r="I84" s="93"/>
      <c r="J84" s="94"/>
      <c r="K84" s="311">
        <v>0.05</v>
      </c>
      <c r="L84" s="858">
        <f>N78*K84</f>
        <v>13063.140014765037</v>
      </c>
      <c r="M84" s="859"/>
      <c r="N84" s="57"/>
    </row>
    <row r="85" spans="1:14" ht="15.75" thickBot="1">
      <c r="B85" s="97" t="s">
        <v>974</v>
      </c>
      <c r="C85" s="98"/>
      <c r="D85" s="98"/>
      <c r="E85" s="98"/>
      <c r="F85" s="98"/>
      <c r="G85" s="98"/>
      <c r="H85" s="98"/>
      <c r="I85" s="99"/>
      <c r="J85" s="100"/>
      <c r="K85" s="312">
        <v>0.05</v>
      </c>
      <c r="L85" s="860">
        <f>N78*K85</f>
        <v>13063.140014765037</v>
      </c>
      <c r="M85" s="861"/>
      <c r="N85" s="57"/>
    </row>
    <row r="86" spans="1:14" ht="15.75" thickBot="1">
      <c r="B86" s="823" t="s">
        <v>953</v>
      </c>
      <c r="C86" s="824"/>
      <c r="D86" s="824"/>
      <c r="E86" s="824"/>
      <c r="F86" s="824"/>
      <c r="G86" s="824"/>
      <c r="H86" s="824"/>
      <c r="I86" s="824"/>
      <c r="J86" s="824"/>
      <c r="K86" s="824"/>
      <c r="L86" s="824"/>
      <c r="M86" s="825"/>
      <c r="N86" s="58">
        <f>L83+L84+L85</f>
        <v>78378.840088590223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339641.64038389095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89"/>
      <c r="K118" s="889"/>
      <c r="L118" s="889"/>
      <c r="M118" s="889"/>
      <c r="N118" s="890"/>
    </row>
    <row r="119" spans="2:14" ht="15.75" customHeight="1"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1433</v>
      </c>
      <c r="C31" s="87" t="s">
        <v>1424</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50" t="s">
        <v>241</v>
      </c>
      <c r="B36" s="872" t="str">
        <f>VLOOKUP(A36,EQUIPOS!A6:D154,3,FALSE)</f>
        <v>Grúa (capacidad 15 ton)</v>
      </c>
      <c r="C36" s="873"/>
      <c r="D36" s="873"/>
      <c r="E36" s="873"/>
      <c r="F36" s="873"/>
      <c r="G36" s="873"/>
      <c r="H36" s="874"/>
      <c r="I36" s="274"/>
      <c r="J36" s="275"/>
      <c r="K36" s="276">
        <f>VLOOKUP(A36,EQUIPOS!A6:D163,4,FALSE)</f>
        <v>149292.49796408095</v>
      </c>
      <c r="L36" s="277"/>
      <c r="M36" s="278">
        <v>0.9375</v>
      </c>
      <c r="N36" s="279">
        <f>K36/M36</f>
        <v>159245.33116168634</v>
      </c>
    </row>
    <row r="37" spans="1:14">
      <c r="A37" s="150" t="s">
        <v>373</v>
      </c>
      <c r="B37" s="872" t="str">
        <f>VLOOKUP(A37,EQUIPOS!A7:D154,3,FALSE)</f>
        <v>Volqueta 6 m3</v>
      </c>
      <c r="C37" s="873"/>
      <c r="D37" s="873"/>
      <c r="E37" s="873"/>
      <c r="F37" s="873"/>
      <c r="G37" s="873"/>
      <c r="H37" s="874"/>
      <c r="I37" s="274"/>
      <c r="J37" s="275"/>
      <c r="K37" s="276">
        <f>VLOOKUP(A37,EQUIPOS!A7:D164,4,FALSE)</f>
        <v>51515.699780566232</v>
      </c>
      <c r="L37" s="277"/>
      <c r="M37" s="278">
        <v>0.9375</v>
      </c>
      <c r="N37" s="279">
        <f>K37/M37</f>
        <v>54950.079765937313</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1443.4933333333333</v>
      </c>
    </row>
    <row r="43" spans="1:14" ht="15.75" thickBot="1">
      <c r="B43" s="823" t="s">
        <v>953</v>
      </c>
      <c r="C43" s="824"/>
      <c r="D43" s="824"/>
      <c r="E43" s="824"/>
      <c r="F43" s="824"/>
      <c r="G43" s="824"/>
      <c r="H43" s="824"/>
      <c r="I43" s="824"/>
      <c r="J43" s="824"/>
      <c r="K43" s="824"/>
      <c r="L43" s="824"/>
      <c r="M43" s="825"/>
      <c r="N43" s="401">
        <f>SUM(N36:N42)</f>
        <v>215638.904260957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428</v>
      </c>
      <c r="B48" s="49" t="str">
        <f>VLOOKUP(A48,MATERIALES!A4:D373,3,FALSE)</f>
        <v>Costal de fibra o fique</v>
      </c>
      <c r="C48" s="288"/>
      <c r="D48" s="288"/>
      <c r="E48" s="288"/>
      <c r="F48" s="288"/>
      <c r="G48" s="288"/>
      <c r="H48" s="288"/>
      <c r="I48" s="275"/>
      <c r="J48" s="231" t="str">
        <f>VLOOKUP(A48,MATERIALES!A4:D385,2,FALSE)</f>
        <v>u</v>
      </c>
      <c r="K48" s="289">
        <v>10</v>
      </c>
      <c r="L48" s="274"/>
      <c r="M48" s="290">
        <f>VLOOKUP(A48,MATERIALES!A5:D373,4,FALSE)</f>
        <v>1277.6870662990159</v>
      </c>
      <c r="N48" s="279">
        <f>K48*M48</f>
        <v>12776.870662990159</v>
      </c>
    </row>
    <row r="49" spans="1:14">
      <c r="A49" t="s">
        <v>412</v>
      </c>
      <c r="B49" s="49" t="str">
        <f>VLOOKUP(A49,MATERIALES!A5:D373,3,FALSE)</f>
        <v>Cicatrizante (para remoción de especies vegetales)</v>
      </c>
      <c r="C49" s="288"/>
      <c r="D49" s="288"/>
      <c r="E49" s="288"/>
      <c r="F49" s="288"/>
      <c r="G49" s="288"/>
      <c r="H49" s="288"/>
      <c r="I49" s="275"/>
      <c r="J49" s="231" t="str">
        <f>VLOOKUP(A49,MATERIALES!A5:D386,2,FALSE)</f>
        <v>kg</v>
      </c>
      <c r="K49" s="289">
        <v>1</v>
      </c>
      <c r="L49" s="274"/>
      <c r="M49" s="290">
        <f>VLOOKUP(A49,MATERIALES!A6:D373,4,FALSE)</f>
        <v>15000</v>
      </c>
      <c r="N49" s="279">
        <f>K49*M49</f>
        <v>15000</v>
      </c>
    </row>
    <row r="50" spans="1:14">
      <c r="A50" s="150" t="s">
        <v>589</v>
      </c>
      <c r="B50" s="49" t="str">
        <f>VLOOKUP(A50,MATERIALES!A6:D373,3,FALSE)</f>
        <v>Nutrientes (para remoción de especies vegetales) (dap, triple 15 o similar) (ítem 201.9)</v>
      </c>
      <c r="C50" s="288"/>
      <c r="D50" s="288"/>
      <c r="E50" s="288"/>
      <c r="F50" s="288"/>
      <c r="G50" s="288"/>
      <c r="H50" s="288"/>
      <c r="I50" s="275"/>
      <c r="J50" s="231" t="str">
        <f>VLOOKUP(A50,MATERIALES!A6:D387,2,FALSE)</f>
        <v>kg</v>
      </c>
      <c r="K50" s="289">
        <v>1</v>
      </c>
      <c r="L50" s="274"/>
      <c r="M50" s="290">
        <f>VLOOKUP(A50,MATERIALES!A6:D373,4,FALSE)</f>
        <v>4258.9568876633857</v>
      </c>
      <c r="N50" s="279">
        <f>K50*M50</f>
        <v>4258.9568876633857</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32035.827550653543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s="162"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405">
        <v>7.5</v>
      </c>
      <c r="N70" s="402">
        <f>K70/M70</f>
        <v>28869.866666666665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912" t="s">
        <v>953</v>
      </c>
      <c r="C76" s="866"/>
      <c r="D76" s="866"/>
      <c r="E76" s="866"/>
      <c r="F76" s="866"/>
      <c r="G76" s="866"/>
      <c r="H76" s="866"/>
      <c r="I76" s="866"/>
      <c r="J76" s="866"/>
      <c r="K76" s="866"/>
      <c r="L76" s="866"/>
      <c r="M76" s="867"/>
      <c r="N76" s="467">
        <f>SUM(N70:N75)</f>
        <v>28869.866666666665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276544.59847827721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55308.919695655444</v>
      </c>
      <c r="M83" s="859"/>
      <c r="N83" s="57"/>
    </row>
    <row r="84" spans="1:14">
      <c r="B84" s="95" t="s">
        <v>973</v>
      </c>
      <c r="C84" s="96"/>
      <c r="D84" s="96"/>
      <c r="E84" s="96"/>
      <c r="F84" s="96"/>
      <c r="G84" s="96"/>
      <c r="H84" s="96"/>
      <c r="I84" s="93"/>
      <c r="J84" s="94"/>
      <c r="K84" s="311">
        <v>0.05</v>
      </c>
      <c r="L84" s="858">
        <f>N78*K84</f>
        <v>13827.229923913861</v>
      </c>
      <c r="M84" s="859"/>
      <c r="N84" s="57"/>
    </row>
    <row r="85" spans="1:14" ht="15.75" thickBot="1">
      <c r="B85" s="97" t="s">
        <v>974</v>
      </c>
      <c r="C85" s="98"/>
      <c r="D85" s="98"/>
      <c r="E85" s="98"/>
      <c r="F85" s="98"/>
      <c r="G85" s="98"/>
      <c r="H85" s="98"/>
      <c r="I85" s="99"/>
      <c r="J85" s="100"/>
      <c r="K85" s="312">
        <v>0.05</v>
      </c>
      <c r="L85" s="860">
        <f>N78*K85</f>
        <v>13827.229923913861</v>
      </c>
      <c r="M85" s="861"/>
      <c r="N85" s="57"/>
    </row>
    <row r="86" spans="1:14" ht="15.75" thickBot="1">
      <c r="B86" s="823" t="s">
        <v>953</v>
      </c>
      <c r="C86" s="824"/>
      <c r="D86" s="824"/>
      <c r="E86" s="824"/>
      <c r="F86" s="824"/>
      <c r="G86" s="824"/>
      <c r="H86" s="824"/>
      <c r="I86" s="824"/>
      <c r="J86" s="824"/>
      <c r="K86" s="824"/>
      <c r="L86" s="824"/>
      <c r="M86" s="825"/>
      <c r="N86" s="58">
        <f>L83+L84+L85</f>
        <v>82963.37954348317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359507.97802176035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89"/>
      <c r="K118" s="889"/>
      <c r="L118" s="889"/>
      <c r="M118" s="889"/>
      <c r="N118" s="890"/>
    </row>
    <row r="119" spans="2:14" ht="15.75" customHeight="1"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1434</v>
      </c>
      <c r="C31" s="87" t="s">
        <v>1414</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50" t="s">
        <v>241</v>
      </c>
      <c r="B36" s="872" t="str">
        <f>VLOOKUP(A36,EQUIPOS!A6:D154,3,FALSE)</f>
        <v>Grúa (capacidad 15 ton)</v>
      </c>
      <c r="C36" s="873"/>
      <c r="D36" s="873"/>
      <c r="E36" s="873"/>
      <c r="F36" s="873"/>
      <c r="G36" s="873"/>
      <c r="H36" s="874"/>
      <c r="I36" s="274"/>
      <c r="J36" s="275"/>
      <c r="K36" s="276">
        <f>VLOOKUP(A36,EQUIPOS!A6:D163,4,FALSE)</f>
        <v>149292.49796408095</v>
      </c>
      <c r="L36" s="277"/>
      <c r="M36" s="278">
        <v>1.5</v>
      </c>
      <c r="N36" s="279">
        <f>K36/M36</f>
        <v>99528.33197605396</v>
      </c>
    </row>
    <row r="37" spans="1:14">
      <c r="A37" 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902.18333333333339</v>
      </c>
    </row>
    <row r="43" spans="1:14" ht="15.75" thickBot="1">
      <c r="B43" s="823" t="s">
        <v>953</v>
      </c>
      <c r="C43" s="824"/>
      <c r="D43" s="824"/>
      <c r="E43" s="824"/>
      <c r="F43" s="824"/>
      <c r="G43" s="824"/>
      <c r="H43" s="824"/>
      <c r="I43" s="824"/>
      <c r="J43" s="824"/>
      <c r="K43" s="824"/>
      <c r="L43" s="824"/>
      <c r="M43" s="825"/>
      <c r="N43" s="401">
        <f>SUM(N36:N42)</f>
        <v>100430.51530938729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428</v>
      </c>
      <c r="B48" s="49" t="str">
        <f>VLOOKUP(A48,MATERIALES!A4:D373,3,FALSE)</f>
        <v>Costal de fibra o fique</v>
      </c>
      <c r="C48" s="288"/>
      <c r="D48" s="288"/>
      <c r="E48" s="288"/>
      <c r="F48" s="288"/>
      <c r="G48" s="288"/>
      <c r="H48" s="288"/>
      <c r="I48" s="275"/>
      <c r="J48" s="231" t="str">
        <f>VLOOKUP(A48,MATERIALES!A4:D385,2,FALSE)</f>
        <v>u</v>
      </c>
      <c r="K48" s="289">
        <v>10</v>
      </c>
      <c r="L48" s="274"/>
      <c r="M48" s="290">
        <f>VLOOKUP(A48,MATERIALES!A5:D373,4,FALSE)</f>
        <v>1277.6870662990159</v>
      </c>
      <c r="N48" s="279">
        <f>K48*M48</f>
        <v>12776.870662990159</v>
      </c>
    </row>
    <row r="49" spans="1:14">
      <c r="A49" t="s">
        <v>412</v>
      </c>
      <c r="B49" s="49" t="str">
        <f>VLOOKUP(A49,MATERIALES!A5:D373,3,FALSE)</f>
        <v>Cicatrizante (para remoción de especies vegetales)</v>
      </c>
      <c r="C49" s="288"/>
      <c r="D49" s="288"/>
      <c r="E49" s="288"/>
      <c r="F49" s="288"/>
      <c r="G49" s="288"/>
      <c r="H49" s="288"/>
      <c r="I49" s="275"/>
      <c r="J49" s="231" t="str">
        <f>VLOOKUP(A49,MATERIALES!A5:D386,2,FALSE)</f>
        <v>kg</v>
      </c>
      <c r="K49" s="289">
        <v>1</v>
      </c>
      <c r="L49" s="274"/>
      <c r="M49" s="290">
        <f>VLOOKUP(A49,MATERIALES!A6:D373,4,FALSE)</f>
        <v>15000</v>
      </c>
      <c r="N49" s="279">
        <f>K49*M49</f>
        <v>15000</v>
      </c>
    </row>
    <row r="50" spans="1:14">
      <c r="A50" s="150" t="s">
        <v>589</v>
      </c>
      <c r="B50" s="49" t="str">
        <f>VLOOKUP(A50,MATERIALES!A6:D373,3,FALSE)</f>
        <v>Nutrientes (para remoción de especies vegetales) (dap, triple 15 o similar) (ítem 201.9)</v>
      </c>
      <c r="C50" s="288"/>
      <c r="D50" s="288"/>
      <c r="E50" s="288"/>
      <c r="F50" s="288"/>
      <c r="G50" s="288"/>
      <c r="H50" s="288"/>
      <c r="I50" s="275"/>
      <c r="J50" s="231" t="str">
        <f>VLOOKUP(A50,MATERIALES!A6:D387,2,FALSE)</f>
        <v>kg</v>
      </c>
      <c r="K50" s="289">
        <v>1</v>
      </c>
      <c r="L50" s="274"/>
      <c r="M50" s="290">
        <f>VLOOKUP(A50,MATERIALES!A6:D373,4,FALSE)</f>
        <v>4258.9568876633857</v>
      </c>
      <c r="N50" s="279">
        <f>K50*M50</f>
        <v>4258.9568876633857</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32035.827550653543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12</v>
      </c>
      <c r="N70" s="402">
        <f>K70/M70</f>
        <v>18043.666666666668</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912" t="s">
        <v>953</v>
      </c>
      <c r="C76" s="866"/>
      <c r="D76" s="866"/>
      <c r="E76" s="866"/>
      <c r="F76" s="866"/>
      <c r="G76" s="866"/>
      <c r="H76" s="866"/>
      <c r="I76" s="866"/>
      <c r="J76" s="866"/>
      <c r="K76" s="866"/>
      <c r="L76" s="866"/>
      <c r="M76" s="867"/>
      <c r="N76" s="467">
        <f>SUM(N70:N75)</f>
        <v>18043.666666666668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150510.00952670749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30102.001905341502</v>
      </c>
      <c r="M83" s="859"/>
      <c r="N83" s="57"/>
    </row>
    <row r="84" spans="1:14">
      <c r="B84" s="95" t="s">
        <v>973</v>
      </c>
      <c r="C84" s="96"/>
      <c r="D84" s="96"/>
      <c r="E84" s="96"/>
      <c r="F84" s="96"/>
      <c r="G84" s="96"/>
      <c r="H84" s="96"/>
      <c r="I84" s="93"/>
      <c r="J84" s="94"/>
      <c r="K84" s="311">
        <v>0.05</v>
      </c>
      <c r="L84" s="858">
        <f>N78*K84</f>
        <v>7525.5004763353754</v>
      </c>
      <c r="M84" s="859"/>
      <c r="N84" s="57"/>
    </row>
    <row r="85" spans="1:14" ht="15.75" thickBot="1">
      <c r="B85" s="97" t="s">
        <v>974</v>
      </c>
      <c r="C85" s="98"/>
      <c r="D85" s="98"/>
      <c r="E85" s="98"/>
      <c r="F85" s="98"/>
      <c r="G85" s="98"/>
      <c r="H85" s="98"/>
      <c r="I85" s="99"/>
      <c r="J85" s="100"/>
      <c r="K85" s="312">
        <v>0.05</v>
      </c>
      <c r="L85" s="860">
        <f>N78*K85</f>
        <v>7525.5004763353754</v>
      </c>
      <c r="M85" s="861"/>
      <c r="N85" s="57"/>
    </row>
    <row r="86" spans="1:14" ht="15.75" thickBot="1">
      <c r="B86" s="823" t="s">
        <v>953</v>
      </c>
      <c r="C86" s="824"/>
      <c r="D86" s="824"/>
      <c r="E86" s="824"/>
      <c r="F86" s="824"/>
      <c r="G86" s="824"/>
      <c r="H86" s="824"/>
      <c r="I86" s="824"/>
      <c r="J86" s="824"/>
      <c r="K86" s="824"/>
      <c r="L86" s="824"/>
      <c r="M86" s="825"/>
      <c r="N86" s="58">
        <f>L83+L84+L85</f>
        <v>45153.00285801226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195663.01238471974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89"/>
      <c r="K118" s="889"/>
      <c r="L118" s="889"/>
      <c r="M118" s="889"/>
      <c r="N118" s="890"/>
    </row>
    <row r="119" spans="2:14" ht="15.75" customHeight="1"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1435</v>
      </c>
      <c r="C31" s="87" t="s">
        <v>1415</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50" t="s">
        <v>241</v>
      </c>
      <c r="B36" s="872" t="str">
        <f>VLOOKUP(A36,EQUIPOS!A6:D154,3,FALSE)</f>
        <v>Grúa (capacidad 15 ton)</v>
      </c>
      <c r="C36" s="873"/>
      <c r="D36" s="873"/>
      <c r="E36" s="873"/>
      <c r="F36" s="873"/>
      <c r="G36" s="873"/>
      <c r="H36" s="874"/>
      <c r="I36" s="274"/>
      <c r="J36" s="275"/>
      <c r="K36" s="276">
        <f>VLOOKUP(A36,EQUIPOS!A6:D163,4,FALSE)</f>
        <v>149292.49796408095</v>
      </c>
      <c r="L36" s="277"/>
      <c r="M36" s="278">
        <v>1.375</v>
      </c>
      <c r="N36" s="279">
        <f>K36/M36</f>
        <v>108576.36215569523</v>
      </c>
    </row>
    <row r="37" spans="1:14">
      <c r="A37" s="150" t="s">
        <v>373</v>
      </c>
      <c r="B37" s="872" t="str">
        <f>VLOOKUP(A37,EQUIPOS!A7:D154,3,FALSE)</f>
        <v>Volqueta 6 m3</v>
      </c>
      <c r="C37" s="873"/>
      <c r="D37" s="873"/>
      <c r="E37" s="873"/>
      <c r="F37" s="873"/>
      <c r="G37" s="873"/>
      <c r="H37" s="874"/>
      <c r="I37" s="274"/>
      <c r="J37" s="275"/>
      <c r="K37" s="276">
        <f>VLOOKUP(A37,EQUIPOS!A7:D164,4,FALSE)</f>
        <v>51515.699780566232</v>
      </c>
      <c r="L37" s="277"/>
      <c r="M37" s="278">
        <v>1.375</v>
      </c>
      <c r="N37" s="279">
        <f>K37/M37</f>
        <v>37465.96347677544</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984.2</v>
      </c>
    </row>
    <row r="43" spans="1:14" ht="15.75" thickBot="1">
      <c r="B43" s="823" t="s">
        <v>953</v>
      </c>
      <c r="C43" s="824"/>
      <c r="D43" s="824"/>
      <c r="E43" s="824"/>
      <c r="F43" s="824"/>
      <c r="G43" s="824"/>
      <c r="H43" s="824"/>
      <c r="I43" s="824"/>
      <c r="J43" s="824"/>
      <c r="K43" s="824"/>
      <c r="L43" s="824"/>
      <c r="M43" s="825"/>
      <c r="N43" s="401">
        <f>SUM(N36:N42)</f>
        <v>147026.52563247067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428</v>
      </c>
      <c r="B48" s="49" t="str">
        <f>VLOOKUP(A48,MATERIALES!A4:D373,3,FALSE)</f>
        <v>Costal de fibra o fique</v>
      </c>
      <c r="C48" s="288"/>
      <c r="D48" s="288"/>
      <c r="E48" s="288"/>
      <c r="F48" s="288"/>
      <c r="G48" s="288"/>
      <c r="H48" s="288"/>
      <c r="I48" s="275"/>
      <c r="J48" s="231" t="str">
        <f>VLOOKUP(A48,MATERIALES!A4:D385,2,FALSE)</f>
        <v>u</v>
      </c>
      <c r="K48" s="289">
        <v>10</v>
      </c>
      <c r="L48" s="274"/>
      <c r="M48" s="290">
        <f>VLOOKUP(A48,MATERIALES!A5:D373,4,FALSE)</f>
        <v>1277.6870662990159</v>
      </c>
      <c r="N48" s="279">
        <f>K48*M48</f>
        <v>12776.870662990159</v>
      </c>
    </row>
    <row r="49" spans="1:14">
      <c r="A49" t="s">
        <v>412</v>
      </c>
      <c r="B49" s="49" t="str">
        <f>VLOOKUP(A49,MATERIALES!A5:D373,3,FALSE)</f>
        <v>Cicatrizante (para remoción de especies vegetales)</v>
      </c>
      <c r="C49" s="288"/>
      <c r="D49" s="288"/>
      <c r="E49" s="288"/>
      <c r="F49" s="288"/>
      <c r="G49" s="288"/>
      <c r="H49" s="288"/>
      <c r="I49" s="275"/>
      <c r="J49" s="231" t="str">
        <f>VLOOKUP(A49,MATERIALES!A5:D386,2,FALSE)</f>
        <v>kg</v>
      </c>
      <c r="K49" s="289">
        <v>1</v>
      </c>
      <c r="L49" s="274"/>
      <c r="M49" s="290">
        <f>VLOOKUP(A49,MATERIALES!A6:D373,4,FALSE)</f>
        <v>15000</v>
      </c>
      <c r="N49" s="279">
        <f>K49*M49</f>
        <v>15000</v>
      </c>
    </row>
    <row r="50" spans="1:14">
      <c r="A50" s="150" t="s">
        <v>589</v>
      </c>
      <c r="B50" s="49" t="str">
        <f>VLOOKUP(A50,MATERIALES!A6:D373,3,FALSE)</f>
        <v>Nutrientes (para remoción de especies vegetales) (dap, triple 15 o similar) (ítem 201.9)</v>
      </c>
      <c r="C50" s="288"/>
      <c r="D50" s="288"/>
      <c r="E50" s="288"/>
      <c r="F50" s="288"/>
      <c r="G50" s="288"/>
      <c r="H50" s="288"/>
      <c r="I50" s="275"/>
      <c r="J50" s="231" t="str">
        <f>VLOOKUP(A50,MATERIALES!A6:D387,2,FALSE)</f>
        <v>kg</v>
      </c>
      <c r="K50" s="289">
        <v>1</v>
      </c>
      <c r="L50" s="274"/>
      <c r="M50" s="290">
        <f>VLOOKUP(A50,MATERIALES!A6:D373,4,FALSE)</f>
        <v>4258.9568876633857</v>
      </c>
      <c r="N50" s="279">
        <f>K50*M50</f>
        <v>4258.9568876633857</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32035.827550653543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11</v>
      </c>
      <c r="N70" s="402">
        <f>K70/M70</f>
        <v>19684</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19684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198746.35318312421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39749.270636624846</v>
      </c>
      <c r="M83" s="859"/>
      <c r="N83" s="57"/>
    </row>
    <row r="84" spans="1:14">
      <c r="B84" s="95" t="s">
        <v>973</v>
      </c>
      <c r="C84" s="96"/>
      <c r="D84" s="96"/>
      <c r="E84" s="96"/>
      <c r="F84" s="96"/>
      <c r="G84" s="96"/>
      <c r="H84" s="96"/>
      <c r="I84" s="93"/>
      <c r="J84" s="94"/>
      <c r="K84" s="311">
        <v>0.05</v>
      </c>
      <c r="L84" s="858">
        <f>N78*K84</f>
        <v>9937.3176591562114</v>
      </c>
      <c r="M84" s="859"/>
      <c r="N84" s="57"/>
    </row>
    <row r="85" spans="1:14" ht="15.75" thickBot="1">
      <c r="B85" s="97" t="s">
        <v>974</v>
      </c>
      <c r="C85" s="98"/>
      <c r="D85" s="98"/>
      <c r="E85" s="98"/>
      <c r="F85" s="98"/>
      <c r="G85" s="98"/>
      <c r="H85" s="98"/>
      <c r="I85" s="99"/>
      <c r="J85" s="100"/>
      <c r="K85" s="312">
        <v>0.05</v>
      </c>
      <c r="L85" s="860">
        <f>N78*K85</f>
        <v>9937.3176591562114</v>
      </c>
      <c r="M85" s="861"/>
      <c r="N85" s="57"/>
    </row>
    <row r="86" spans="1:14" ht="15.75" thickBot="1">
      <c r="B86" s="823" t="s">
        <v>953</v>
      </c>
      <c r="C86" s="824"/>
      <c r="D86" s="824"/>
      <c r="E86" s="824"/>
      <c r="F86" s="824"/>
      <c r="G86" s="824"/>
      <c r="H86" s="824"/>
      <c r="I86" s="824"/>
      <c r="J86" s="824"/>
      <c r="K86" s="824"/>
      <c r="L86" s="824"/>
      <c r="M86" s="825"/>
      <c r="N86" s="58">
        <f>L83+L84+L85</f>
        <v>59623.905954937261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258370.25913806149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89"/>
      <c r="K118" s="889"/>
      <c r="L118" s="889"/>
      <c r="M118" s="889"/>
      <c r="N118" s="890"/>
    </row>
    <row r="119" spans="2:14" ht="15.75" customHeight="1"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1436</v>
      </c>
      <c r="C31" s="87" t="s">
        <v>1416</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50" t="s">
        <v>241</v>
      </c>
      <c r="B36" s="872" t="str">
        <f>VLOOKUP(A36,EQUIPOS!A6:D154,3,FALSE)</f>
        <v>Grúa (capacidad 15 ton)</v>
      </c>
      <c r="C36" s="873"/>
      <c r="D36" s="873"/>
      <c r="E36" s="873"/>
      <c r="F36" s="873"/>
      <c r="G36" s="873"/>
      <c r="H36" s="874"/>
      <c r="I36" s="274"/>
      <c r="J36" s="275"/>
      <c r="K36" s="276">
        <f>VLOOKUP(A36,EQUIPOS!A6:D163,4,FALSE)</f>
        <v>149292.49796408095</v>
      </c>
      <c r="L36" s="277"/>
      <c r="M36" s="278">
        <v>1.3125</v>
      </c>
      <c r="N36" s="279">
        <f>K36/M36</f>
        <v>113746.66511549025</v>
      </c>
    </row>
    <row r="37" spans="1:14">
      <c r="A37" s="150" t="s">
        <v>373</v>
      </c>
      <c r="B37" s="872" t="str">
        <f>VLOOKUP(A37,EQUIPOS!A7:D154,3,FALSE)</f>
        <v>Volqueta 6 m3</v>
      </c>
      <c r="C37" s="873"/>
      <c r="D37" s="873"/>
      <c r="E37" s="873"/>
      <c r="F37" s="873"/>
      <c r="G37" s="873"/>
      <c r="H37" s="874"/>
      <c r="I37" s="274"/>
      <c r="J37" s="275"/>
      <c r="K37" s="276">
        <f>VLOOKUP(A37,EQUIPOS!A7:D164,4,FALSE)</f>
        <v>51515.699780566232</v>
      </c>
      <c r="L37" s="277"/>
      <c r="M37" s="278">
        <v>1.3125</v>
      </c>
      <c r="N37" s="279">
        <f>K37/M37</f>
        <v>39250.056975669511</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1031.0666666666666</v>
      </c>
    </row>
    <row r="43" spans="1:14" ht="15.75" thickBot="1">
      <c r="B43" s="823" t="s">
        <v>953</v>
      </c>
      <c r="C43" s="824"/>
      <c r="D43" s="824"/>
      <c r="E43" s="824"/>
      <c r="F43" s="824"/>
      <c r="G43" s="824"/>
      <c r="H43" s="824"/>
      <c r="I43" s="824"/>
      <c r="J43" s="824"/>
      <c r="K43" s="824"/>
      <c r="L43" s="824"/>
      <c r="M43" s="825"/>
      <c r="N43" s="401">
        <f>SUM(N36:N42)</f>
        <v>154027.78875782643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1277.6870662990159</v>
      </c>
      <c r="N48" s="279">
        <f>K48*M48</f>
        <v>12776.870662990159</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15000</v>
      </c>
      <c r="N49" s="279">
        <f>K49*M49</f>
        <v>15000</v>
      </c>
    </row>
    <row r="50" spans="1:14">
      <c r="A50" s="150"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4258.9568876633857</v>
      </c>
      <c r="N50" s="279">
        <f>K50*M50</f>
        <v>4258.9568876633857</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32035.827550653543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10.5</v>
      </c>
      <c r="N70" s="402">
        <f>K70/M70</f>
        <v>20621.333333333332</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20621.333333333332</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206684.94964181332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41336.989928362666</v>
      </c>
      <c r="M83" s="859"/>
      <c r="N83" s="57"/>
    </row>
    <row r="84" spans="1:14">
      <c r="B84" s="95" t="s">
        <v>973</v>
      </c>
      <c r="C84" s="96"/>
      <c r="D84" s="96"/>
      <c r="E84" s="96"/>
      <c r="F84" s="96"/>
      <c r="G84" s="96"/>
      <c r="H84" s="96"/>
      <c r="I84" s="93"/>
      <c r="J84" s="94"/>
      <c r="K84" s="311">
        <v>0.05</v>
      </c>
      <c r="L84" s="858">
        <f>N78*K84</f>
        <v>10334.247482090666</v>
      </c>
      <c r="M84" s="859"/>
      <c r="N84" s="57"/>
    </row>
    <row r="85" spans="1:14" ht="15.75" thickBot="1">
      <c r="B85" s="97" t="s">
        <v>974</v>
      </c>
      <c r="C85" s="98"/>
      <c r="D85" s="98"/>
      <c r="E85" s="98"/>
      <c r="F85" s="98"/>
      <c r="G85" s="98"/>
      <c r="H85" s="98"/>
      <c r="I85" s="99"/>
      <c r="J85" s="100"/>
      <c r="K85" s="312">
        <v>0.05</v>
      </c>
      <c r="L85" s="860">
        <f>N78*K85</f>
        <v>10334.247482090666</v>
      </c>
      <c r="M85" s="861"/>
      <c r="N85" s="57"/>
    </row>
    <row r="86" spans="1:14" ht="15.75" thickBot="1">
      <c r="B86" s="823" t="s">
        <v>953</v>
      </c>
      <c r="C86" s="824"/>
      <c r="D86" s="824"/>
      <c r="E86" s="824"/>
      <c r="F86" s="824"/>
      <c r="G86" s="824"/>
      <c r="H86" s="824"/>
      <c r="I86" s="824"/>
      <c r="J86" s="824"/>
      <c r="K86" s="824"/>
      <c r="L86" s="824"/>
      <c r="M86" s="825"/>
      <c r="N86" s="58">
        <f>L83+L84+L85</f>
        <v>62005.484892543995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268690.43453435734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1009</v>
      </c>
      <c r="C31" s="87" t="s">
        <v>1188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50" t="s">
        <v>312</v>
      </c>
      <c r="B36" s="872" t="str">
        <f>VLOOKUP(A36,EQUIPOS!A6:D154,3,FALSE)</f>
        <v>Retroexcavadora sobre oruga, potencia 138 HP, balde de 1,5 m3.</v>
      </c>
      <c r="C36" s="873"/>
      <c r="D36" s="873"/>
      <c r="E36" s="873"/>
      <c r="F36" s="873"/>
      <c r="G36" s="873"/>
      <c r="H36" s="874"/>
      <c r="I36" s="274"/>
      <c r="J36" s="275"/>
      <c r="K36" s="276">
        <f>VLOOKUP(A36,EQUIPOS!A6:D163,4,FALSE)</f>
        <v>159389.57512107195</v>
      </c>
      <c r="L36" s="277"/>
      <c r="M36" s="278">
        <v>66</v>
      </c>
      <c r="N36" s="279">
        <f>K36/M36</f>
        <v>2414.9935624404839</v>
      </c>
    </row>
    <row r="37" spans="1:14">
      <c r="A37" s="150" t="s">
        <v>129</v>
      </c>
      <c r="B37" s="872" t="str">
        <f>VLOOKUP(A37,EQUIPOS!A7:D154,3,FALSE)</f>
        <v xml:space="preserve">Buldozer, Potencia al volante de 140 HP, motor de 2200 RPM, longitud de hoja 4,80m. </v>
      </c>
      <c r="C37" s="873"/>
      <c r="D37" s="873"/>
      <c r="E37" s="873"/>
      <c r="F37" s="873"/>
      <c r="G37" s="873"/>
      <c r="H37" s="874"/>
      <c r="I37" s="274"/>
      <c r="J37" s="275"/>
      <c r="K37" s="276">
        <f>VLOOKUP(A37,EQUIPOS!A7:D164,4,FALSE)</f>
        <v>139092.38940752886</v>
      </c>
      <c r="L37" s="277"/>
      <c r="M37" s="278">
        <v>100</v>
      </c>
      <c r="N37" s="279">
        <f>K37/M37</f>
        <v>1390.9238940752884</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0.01</v>
      </c>
      <c r="M42" s="885"/>
      <c r="N42" s="111">
        <f>N76*L42</f>
        <v>1.0252083333333333</v>
      </c>
    </row>
    <row r="43" spans="1:14" ht="15.75" thickBot="1">
      <c r="B43" s="823" t="s">
        <v>953</v>
      </c>
      <c r="C43" s="824"/>
      <c r="D43" s="824"/>
      <c r="E43" s="824"/>
      <c r="F43" s="824"/>
      <c r="G43" s="824"/>
      <c r="H43" s="824"/>
      <c r="I43" s="824"/>
      <c r="J43" s="824"/>
      <c r="K43" s="824"/>
      <c r="L43" s="824"/>
      <c r="M43" s="825"/>
      <c r="N43" s="401">
        <f>SUM(N36:N42)</f>
        <v>3806.9426648491058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442</v>
      </c>
      <c r="B48" s="49" t="str">
        <f>VLOOKUP(A48,MATERIALES!A4:D373,3,FALSE)</f>
        <v>Derechos de explotación y/o disposición de materiales</v>
      </c>
      <c r="C48" s="288"/>
      <c r="D48" s="288"/>
      <c r="E48" s="288"/>
      <c r="F48" s="288"/>
      <c r="G48" s="288"/>
      <c r="H48" s="288"/>
      <c r="I48" s="275"/>
      <c r="J48" s="231" t="str">
        <f>VLOOKUP(A48,MATERIALES!A4:D373,2,FALSE)</f>
        <v>m3</v>
      </c>
      <c r="K48" s="289">
        <v>1</v>
      </c>
      <c r="L48" s="274"/>
      <c r="M48" s="290">
        <f>VLOOKUP(A48,MATERIALES!A5:D373,4,FALSE)</f>
        <v>3967.1671348137802</v>
      </c>
      <c r="N48" s="279">
        <f>K48*M48</f>
        <v>3967.1671348137802</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3967.1671348137802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6</v>
      </c>
      <c r="B70" s="55" t="str">
        <f>VLOOKUP(A70,'MANO DE OBRA'!A8:D68,3,FALSE)</f>
        <v xml:space="preserve">Obrero </v>
      </c>
      <c r="C70" s="53"/>
      <c r="D70" s="53"/>
      <c r="E70" s="53"/>
      <c r="F70" s="53"/>
      <c r="G70" s="53"/>
      <c r="H70" s="53"/>
      <c r="I70" s="299">
        <f>K70/J70*100</f>
        <v>29260.000000000004</v>
      </c>
      <c r="J70" s="300">
        <v>185</v>
      </c>
      <c r="K70" s="301">
        <f>VLOOKUP(A70,'MANO DE OBRA'!A8:D99,4,FALSE)</f>
        <v>54131</v>
      </c>
      <c r="L70" s="56"/>
      <c r="M70" s="302">
        <v>528</v>
      </c>
      <c r="N70" s="402">
        <f>K70/M70</f>
        <v>102.52083333333333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102.52083333333333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7876.630632996219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1575.3261265992439</v>
      </c>
      <c r="M83" s="859"/>
      <c r="N83" s="57"/>
    </row>
    <row r="84" spans="1:14">
      <c r="B84" s="95" t="s">
        <v>973</v>
      </c>
      <c r="C84" s="96"/>
      <c r="D84" s="96"/>
      <c r="E84" s="96"/>
      <c r="F84" s="96"/>
      <c r="G84" s="96"/>
      <c r="H84" s="96"/>
      <c r="I84" s="93"/>
      <c r="J84" s="94"/>
      <c r="K84" s="311">
        <v>0.05</v>
      </c>
      <c r="L84" s="858">
        <f>N78*K84</f>
        <v>393.83153164981098</v>
      </c>
      <c r="M84" s="859"/>
      <c r="N84" s="57"/>
    </row>
    <row r="85" spans="1:14" ht="15.75" thickBot="1">
      <c r="B85" s="97" t="s">
        <v>974</v>
      </c>
      <c r="C85" s="98"/>
      <c r="D85" s="98"/>
      <c r="E85" s="98"/>
      <c r="F85" s="98"/>
      <c r="G85" s="98"/>
      <c r="H85" s="98"/>
      <c r="I85" s="99"/>
      <c r="J85" s="100"/>
      <c r="K85" s="312">
        <v>0.05</v>
      </c>
      <c r="L85" s="860">
        <f>N78*K85</f>
        <v>393.83153164981098</v>
      </c>
      <c r="M85" s="861"/>
      <c r="N85" s="57"/>
    </row>
    <row r="86" spans="1:14" ht="15.75" thickBot="1">
      <c r="B86" s="823" t="s">
        <v>953</v>
      </c>
      <c r="C86" s="824"/>
      <c r="D86" s="824"/>
      <c r="E86" s="824"/>
      <c r="F86" s="824"/>
      <c r="G86" s="824"/>
      <c r="H86" s="824"/>
      <c r="I86" s="824"/>
      <c r="J86" s="824"/>
      <c r="K86" s="824"/>
      <c r="L86" s="824"/>
      <c r="M86" s="825"/>
      <c r="N86" s="58">
        <f>L83+L84+L85</f>
        <v>2362.9891898988658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10239.619822895085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1010</v>
      </c>
      <c r="C31" s="87" t="s">
        <v>1189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50" t="s">
        <v>312</v>
      </c>
      <c r="B36" s="872" t="str">
        <f>VLOOKUP(A36,EQUIPOS!A6:D154,3,FALSE)</f>
        <v>Retroexcavadora sobre oruga, potencia 138 HP, balde de 1,5 m3.</v>
      </c>
      <c r="C36" s="873"/>
      <c r="D36" s="873"/>
      <c r="E36" s="873"/>
      <c r="F36" s="873"/>
      <c r="G36" s="873"/>
      <c r="H36" s="874"/>
      <c r="I36" s="274"/>
      <c r="J36" s="275"/>
      <c r="K36" s="276">
        <f>VLOOKUP(A36,EQUIPOS!A6:D163,4,FALSE)</f>
        <v>159389.57512107195</v>
      </c>
      <c r="L36" s="277"/>
      <c r="M36" s="278">
        <v>66</v>
      </c>
      <c r="N36" s="279">
        <f>K36/M36</f>
        <v>2414.9935624404839</v>
      </c>
    </row>
    <row r="37" spans="1:14">
      <c r="A37" 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0.01</v>
      </c>
      <c r="M42" s="885"/>
      <c r="N42" s="111">
        <f>N76*L42</f>
        <v>1.0252083333333333</v>
      </c>
    </row>
    <row r="43" spans="1:14" ht="15.75" thickBot="1">
      <c r="B43" s="823" t="s">
        <v>953</v>
      </c>
      <c r="C43" s="824"/>
      <c r="D43" s="824"/>
      <c r="E43" s="824"/>
      <c r="F43" s="824"/>
      <c r="G43" s="824"/>
      <c r="H43" s="824"/>
      <c r="I43" s="824"/>
      <c r="J43" s="824"/>
      <c r="K43" s="824"/>
      <c r="L43" s="824"/>
      <c r="M43" s="825"/>
      <c r="N43" s="401">
        <f>SUM(N36:N42)</f>
        <v>2416.0187707738173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6</v>
      </c>
      <c r="B70" s="55" t="str">
        <f>VLOOKUP(A70,'MANO DE OBRA'!A8:D68,3,FALSE)</f>
        <v xml:space="preserve">Obrero </v>
      </c>
      <c r="C70" s="53"/>
      <c r="D70" s="53"/>
      <c r="E70" s="53"/>
      <c r="F70" s="53"/>
      <c r="G70" s="53"/>
      <c r="H70" s="53"/>
      <c r="I70" s="299">
        <f>K70/J70*100</f>
        <v>29260.000000000004</v>
      </c>
      <c r="J70" s="300">
        <v>185</v>
      </c>
      <c r="K70" s="301">
        <f>VLOOKUP(A70,'MANO DE OBRA'!A8:D99,4,FALSE)</f>
        <v>54131</v>
      </c>
      <c r="L70" s="56"/>
      <c r="M70" s="302">
        <v>528</v>
      </c>
      <c r="N70" s="402">
        <f>K70/M70</f>
        <v>102.52083333333333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102.52083333333333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2518.5396041071508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503.70792082143021</v>
      </c>
      <c r="M83" s="859"/>
      <c r="N83" s="57"/>
    </row>
    <row r="84" spans="1:14">
      <c r="B84" s="95" t="s">
        <v>973</v>
      </c>
      <c r="C84" s="96"/>
      <c r="D84" s="96"/>
      <c r="E84" s="96"/>
      <c r="F84" s="96"/>
      <c r="G84" s="96"/>
      <c r="H84" s="96"/>
      <c r="I84" s="93"/>
      <c r="J84" s="94"/>
      <c r="K84" s="311">
        <v>0.05</v>
      </c>
      <c r="L84" s="858">
        <f>N78*K84</f>
        <v>125.92698020535755</v>
      </c>
      <c r="M84" s="859"/>
      <c r="N84" s="57"/>
    </row>
    <row r="85" spans="1:14" ht="15.75" thickBot="1">
      <c r="B85" s="97" t="s">
        <v>974</v>
      </c>
      <c r="C85" s="98"/>
      <c r="D85" s="98"/>
      <c r="E85" s="98"/>
      <c r="F85" s="98"/>
      <c r="G85" s="98"/>
      <c r="H85" s="98"/>
      <c r="I85" s="99"/>
      <c r="J85" s="100"/>
      <c r="K85" s="312">
        <v>0.05</v>
      </c>
      <c r="L85" s="860">
        <f>N78*K85</f>
        <v>125.92698020535755</v>
      </c>
      <c r="M85" s="861"/>
      <c r="N85" s="57"/>
    </row>
    <row r="86" spans="1:14" ht="15.75" thickBot="1">
      <c r="B86" s="823" t="s">
        <v>953</v>
      </c>
      <c r="C86" s="824"/>
      <c r="D86" s="824"/>
      <c r="E86" s="824"/>
      <c r="F86" s="824"/>
      <c r="G86" s="824"/>
      <c r="H86" s="824"/>
      <c r="I86" s="824"/>
      <c r="J86" s="824"/>
      <c r="K86" s="824"/>
      <c r="L86" s="824"/>
      <c r="M86" s="825"/>
      <c r="N86" s="58">
        <f>L83+L84+L85</f>
        <v>755.5618812321452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3274.1014853392962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A11" sqref="A11"/>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1011</v>
      </c>
      <c r="C31" s="87" t="s">
        <v>1190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180</v>
      </c>
      <c r="B36" s="872" t="str">
        <f>VLOOKUP(A36,EQUIPOS!A6:D154,3,FALSE)</f>
        <v>Compresor 120 HP, con martillo.</v>
      </c>
      <c r="C36" s="873"/>
      <c r="D36" s="873"/>
      <c r="E36" s="873"/>
      <c r="F36" s="873"/>
      <c r="G36" s="873"/>
      <c r="H36" s="874"/>
      <c r="I36" s="274"/>
      <c r="J36" s="275"/>
      <c r="K36" s="276">
        <f>VLOOKUP(A36,EQUIPOS!A6:D163,4,FALSE)</f>
        <v>92003.667080122541</v>
      </c>
      <c r="L36" s="277"/>
      <c r="M36" s="278">
        <v>66</v>
      </c>
      <c r="N36" s="279">
        <f>K36/M36</f>
        <v>1393.9949557594325</v>
      </c>
    </row>
    <row r="37" spans="1:14">
      <c r="A37" s="114" t="s">
        <v>129</v>
      </c>
      <c r="B37" s="872" t="str">
        <f>VLOOKUP(A37,EQUIPOS!A7:D154,3,FALSE)</f>
        <v xml:space="preserve">Buldozer, Potencia al volante de 140 HP, motor de 2200 RPM, longitud de hoja 4,80m. </v>
      </c>
      <c r="C37" s="873"/>
      <c r="D37" s="873"/>
      <c r="E37" s="873"/>
      <c r="F37" s="873"/>
      <c r="G37" s="873"/>
      <c r="H37" s="874"/>
      <c r="I37" s="274"/>
      <c r="J37" s="275"/>
      <c r="K37" s="276">
        <f>VLOOKUP(A37,EQUIPOS!A7:D164,4,FALSE)</f>
        <v>139092.38940752886</v>
      </c>
      <c r="L37" s="277"/>
      <c r="M37" s="278">
        <v>100</v>
      </c>
      <c r="N37" s="279">
        <f>K37/M37</f>
        <v>1390.9238940752884</v>
      </c>
    </row>
    <row r="38" spans="1:14">
      <c r="A38" t="s">
        <v>312</v>
      </c>
      <c r="B38" s="872" t="str">
        <f>VLOOKUP(A38,EQUIPOS!A8:D154,3,FALSE)</f>
        <v>Retroexcavadora sobre oruga, potencia 138 HP, balde de 1,5 m3.</v>
      </c>
      <c r="C38" s="873"/>
      <c r="D38" s="873"/>
      <c r="E38" s="873"/>
      <c r="F38" s="873"/>
      <c r="G38" s="873"/>
      <c r="H38" s="874"/>
      <c r="I38" s="274"/>
      <c r="J38" s="275"/>
      <c r="K38" s="276">
        <f>VLOOKUP(A38,EQUIPOS!A8:D165,4,FALSE)</f>
        <v>159389.57512107195</v>
      </c>
      <c r="L38" s="277"/>
      <c r="M38" s="278">
        <v>66</v>
      </c>
      <c r="N38" s="279">
        <f>K38/M38</f>
        <v>2414.9935624404839</v>
      </c>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N78*L42</f>
        <v>6.0915622581215141</v>
      </c>
    </row>
    <row r="43" spans="1:14" ht="15.75" thickBot="1">
      <c r="B43" s="823" t="s">
        <v>953</v>
      </c>
      <c r="C43" s="824"/>
      <c r="D43" s="824"/>
      <c r="E43" s="824"/>
      <c r="F43" s="824"/>
      <c r="G43" s="824"/>
      <c r="H43" s="824"/>
      <c r="I43" s="824"/>
      <c r="J43" s="824"/>
      <c r="K43" s="824"/>
      <c r="L43" s="824"/>
      <c r="M43" s="825"/>
      <c r="N43" s="401">
        <f>SUM(N36:N42)</f>
        <v>5206.003974533327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376</v>
      </c>
      <c r="B48" s="49" t="str">
        <f>VLOOKUP(A48,MATERIALES!A4:D373,3,FALSE)</f>
        <v>Anfo</v>
      </c>
      <c r="C48" s="288"/>
      <c r="D48" s="288"/>
      <c r="E48" s="288"/>
      <c r="F48" s="288"/>
      <c r="G48" s="288"/>
      <c r="H48" s="288"/>
      <c r="I48" s="275"/>
      <c r="J48" s="231" t="str">
        <f>VLOOKUP(A48,MATERIALES!A4:D385,2,FALSE)</f>
        <v>kg</v>
      </c>
      <c r="K48" s="289">
        <v>0.2</v>
      </c>
      <c r="L48" s="274"/>
      <c r="M48" s="290">
        <f>VLOOKUP(A48,MATERIALES!A5:D373,4,FALSE)</f>
        <v>6221.7320638882793</v>
      </c>
      <c r="N48" s="279">
        <f>K48*M48</f>
        <v>1244.346412777656</v>
      </c>
    </row>
    <row r="49" spans="1:14">
      <c r="A49" t="s">
        <v>424</v>
      </c>
      <c r="B49" s="49" t="str">
        <f>VLOOKUP(A49,MATERIALES!A5:D373,3,FALSE)</f>
        <v>Cordón detonante</v>
      </c>
      <c r="C49" s="288"/>
      <c r="D49" s="288"/>
      <c r="E49" s="288"/>
      <c r="F49" s="288"/>
      <c r="G49" s="288"/>
      <c r="H49" s="288"/>
      <c r="I49" s="275"/>
      <c r="J49" s="231" t="str">
        <f>VLOOKUP(A49,MATERIALES!A5:D386,2,FALSE)</f>
        <v>m</v>
      </c>
      <c r="K49" s="289">
        <v>3</v>
      </c>
      <c r="L49" s="274"/>
      <c r="M49" s="290">
        <f>VLOOKUP(A49,MATERIALES!A6:D373,4,FALSE)</f>
        <v>4791.3264986213089</v>
      </c>
      <c r="N49" s="279">
        <f t="shared" ref="N49:N54" si="0">K49*M49</f>
        <v>14373.979495863927</v>
      </c>
    </row>
    <row r="50" spans="1:14">
      <c r="A50" s="213" t="s">
        <v>453</v>
      </c>
      <c r="B50" s="49" t="str">
        <f>VLOOKUP(A50,MATERIALES!A6:D373,3,FALSE)</f>
        <v>Explosivos  75% (INDUGEL)</v>
      </c>
      <c r="C50" s="288"/>
      <c r="D50" s="288"/>
      <c r="E50" s="288"/>
      <c r="F50" s="288"/>
      <c r="G50" s="288"/>
      <c r="H50" s="288"/>
      <c r="I50" s="275"/>
      <c r="J50" s="231" t="str">
        <f>VLOOKUP(A50,MATERIALES!A6:D387,2,FALSE)</f>
        <v>lb</v>
      </c>
      <c r="K50" s="289">
        <v>0.3</v>
      </c>
      <c r="L50" s="274"/>
      <c r="M50" s="290">
        <f>VLOOKUP(A50,MATERIALES!A6:D373,4,FALSE)</f>
        <v>15247.065657834923</v>
      </c>
      <c r="N50" s="279">
        <f t="shared" si="0"/>
        <v>4574.1196973504766</v>
      </c>
    </row>
    <row r="51" spans="1:14">
      <c r="A51" t="s">
        <v>458</v>
      </c>
      <c r="B51" s="49" t="str">
        <f>VLOOKUP(A51,MATERIALES!A6:D373,3,FALSE)</f>
        <v>Fulminantes</v>
      </c>
      <c r="C51" s="288"/>
      <c r="D51" s="288"/>
      <c r="E51" s="288"/>
      <c r="F51" s="288"/>
      <c r="G51" s="288"/>
      <c r="H51" s="288"/>
      <c r="I51" s="275"/>
      <c r="J51" s="231" t="str">
        <f>VLOOKUP(A51,MATERIALES!A6:D388,2,FALSE)</f>
        <v>u</v>
      </c>
      <c r="K51" s="289">
        <v>0.2</v>
      </c>
      <c r="L51" s="274"/>
      <c r="M51" s="290">
        <f>VLOOKUP(A51,MATERIALES!A6:D373,4,FALSE)</f>
        <v>910.49737520316273</v>
      </c>
      <c r="N51" s="279">
        <f t="shared" si="0"/>
        <v>182.09947504063257</v>
      </c>
    </row>
    <row r="52" spans="1:14">
      <c r="A52" t="s">
        <v>552</v>
      </c>
      <c r="B52" s="49" t="str">
        <f>VLOOKUP(A52,MATERIALES!A6:D373,3,FALSE)</f>
        <v>Mecha Lenta</v>
      </c>
      <c r="C52" s="288"/>
      <c r="D52" s="288"/>
      <c r="E52" s="288"/>
      <c r="F52" s="288"/>
      <c r="G52" s="288"/>
      <c r="H52" s="288"/>
      <c r="I52" s="275"/>
      <c r="J52" s="231" t="str">
        <f>VLOOKUP(A52,MATERIALES!A6:D389,2,FALSE)</f>
        <v>m</v>
      </c>
      <c r="K52" s="289">
        <v>0.5</v>
      </c>
      <c r="L52" s="274"/>
      <c r="M52" s="290">
        <f>VLOOKUP(A52,MATERIALES!A7:D373,4,FALSE)</f>
        <v>926.32312306678648</v>
      </c>
      <c r="N52" s="279">
        <f t="shared" si="0"/>
        <v>463.16156153339324</v>
      </c>
    </row>
    <row r="53" spans="1:14">
      <c r="B53" s="49"/>
      <c r="C53" s="288"/>
      <c r="D53" s="288"/>
      <c r="E53" s="288"/>
      <c r="F53" s="288"/>
      <c r="G53" s="288"/>
      <c r="H53" s="288"/>
      <c r="I53" s="275"/>
      <c r="J53" s="231"/>
      <c r="K53" s="289"/>
      <c r="L53" s="274"/>
      <c r="M53" s="290"/>
      <c r="N53" s="279"/>
    </row>
    <row r="54" spans="1:14">
      <c r="A54" t="s">
        <v>442</v>
      </c>
      <c r="B54" s="49" t="str">
        <f>VLOOKUP(A54,MATERIALES!A8:D373,3,FALSE)</f>
        <v>Derechos de explotación y/o disposición de materiales</v>
      </c>
      <c r="C54" s="288"/>
      <c r="D54" s="288"/>
      <c r="E54" s="288"/>
      <c r="F54" s="288"/>
      <c r="G54" s="288"/>
      <c r="H54" s="288"/>
      <c r="I54" s="275"/>
      <c r="J54" s="231" t="str">
        <f>VLOOKUP(A54,MATERIALES!A8:D391,2,FALSE)</f>
        <v>m3</v>
      </c>
      <c r="K54" s="289">
        <v>1</v>
      </c>
      <c r="L54" s="274"/>
      <c r="M54" s="290">
        <f>VLOOKUP(A54,MATERIALES!A9:D374,4,FALSE)</f>
        <v>3967.1671348137802</v>
      </c>
      <c r="N54" s="279">
        <f t="shared" si="0"/>
        <v>3967.1671348137802</v>
      </c>
    </row>
    <row r="55" spans="1:14" ht="15.75" thickBot="1">
      <c r="B55" s="905"/>
      <c r="C55" s="906"/>
      <c r="D55" s="906"/>
      <c r="E55" s="906"/>
      <c r="F55" s="906"/>
      <c r="G55" s="906"/>
      <c r="H55" s="906"/>
      <c r="I55" s="876"/>
      <c r="J55" s="48"/>
      <c r="K55" s="50"/>
      <c r="L55" s="907"/>
      <c r="M55" s="908"/>
      <c r="N55" s="51"/>
    </row>
    <row r="56" spans="1:14" ht="15.75" thickBot="1">
      <c r="B56" s="823" t="s">
        <v>953</v>
      </c>
      <c r="C56" s="824"/>
      <c r="D56" s="824"/>
      <c r="E56" s="824"/>
      <c r="F56" s="824"/>
      <c r="G56" s="824"/>
      <c r="H56" s="824"/>
      <c r="I56" s="824"/>
      <c r="J56" s="824"/>
      <c r="K56" s="824"/>
      <c r="L56" s="824"/>
      <c r="M56" s="825"/>
      <c r="N56" s="401">
        <f>SUM(N48:N55)</f>
        <v>24804.873777379864</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9" t="s">
        <v>961</v>
      </c>
      <c r="M60" s="888"/>
      <c r="N60" s="82" t="s">
        <v>951</v>
      </c>
    </row>
    <row r="61" spans="1:14">
      <c r="B61" s="52"/>
      <c r="C61" s="324"/>
      <c r="D61" s="324"/>
      <c r="E61" s="324"/>
      <c r="F61" s="324"/>
      <c r="G61" s="324"/>
      <c r="H61" s="318"/>
      <c r="I61" s="286"/>
      <c r="J61" s="293"/>
      <c r="K61" s="286"/>
      <c r="L61" s="910"/>
      <c r="M61" s="911"/>
      <c r="N61" s="294"/>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c r="B64" s="52"/>
      <c r="C64" s="53"/>
      <c r="D64" s="53"/>
      <c r="E64" s="53"/>
      <c r="F64" s="53"/>
      <c r="G64" s="53"/>
      <c r="H64" s="295"/>
      <c r="I64" s="286"/>
      <c r="J64" s="286"/>
      <c r="K64" s="286"/>
      <c r="L64" s="296"/>
      <c r="M64" s="297"/>
      <c r="N64" s="298"/>
    </row>
    <row r="65" spans="1:15">
      <c r="B65" s="52"/>
      <c r="C65" s="53"/>
      <c r="D65" s="53"/>
      <c r="E65" s="53"/>
      <c r="F65" s="53"/>
      <c r="G65" s="53"/>
      <c r="H65" s="295"/>
      <c r="I65" s="286"/>
      <c r="J65" s="286"/>
      <c r="K65" s="286"/>
      <c r="L65" s="296"/>
      <c r="M65" s="297"/>
      <c r="N65" s="298"/>
    </row>
    <row r="66" spans="1:15" ht="15.75" thickBot="1">
      <c r="B66" s="316"/>
      <c r="C66" s="317"/>
      <c r="D66" s="317"/>
      <c r="E66" s="317"/>
      <c r="F66" s="317"/>
      <c r="G66" s="317"/>
      <c r="H66" s="54"/>
      <c r="I66" s="132"/>
      <c r="J66" s="132"/>
      <c r="K66" s="132"/>
      <c r="L66" s="901"/>
      <c r="M66" s="902"/>
      <c r="N66" s="133"/>
    </row>
    <row r="67" spans="1:15" ht="15.75" thickBot="1">
      <c r="B67" s="912" t="s">
        <v>953</v>
      </c>
      <c r="C67" s="866"/>
      <c r="D67" s="866"/>
      <c r="E67" s="866"/>
      <c r="F67" s="866"/>
      <c r="G67" s="866"/>
      <c r="H67" s="866"/>
      <c r="I67" s="866"/>
      <c r="J67" s="866"/>
      <c r="K67" s="866"/>
      <c r="L67" s="866"/>
      <c r="M67" s="867"/>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2" t="s">
        <v>963</v>
      </c>
      <c r="C71" s="863"/>
      <c r="D71" s="863"/>
      <c r="E71" s="863"/>
      <c r="F71" s="863"/>
      <c r="G71" s="863"/>
      <c r="H71" s="863"/>
      <c r="I71" s="79" t="s">
        <v>964</v>
      </c>
      <c r="J71" s="81" t="s">
        <v>1410</v>
      </c>
      <c r="K71" s="80" t="s">
        <v>966</v>
      </c>
      <c r="L71" s="864" t="s">
        <v>950</v>
      </c>
      <c r="M71" s="865"/>
      <c r="N71" s="104" t="s">
        <v>951</v>
      </c>
    </row>
    <row r="72" spans="1:15">
      <c r="A72" t="s">
        <v>6</v>
      </c>
      <c r="B72" s="55" t="str">
        <f>VLOOKUP(A72,'MANO DE OBRA'!A8:D68,3,FALSE)</f>
        <v xml:space="preserve">Obrero </v>
      </c>
      <c r="C72" s="53"/>
      <c r="D72" s="53"/>
      <c r="E72" s="53"/>
      <c r="F72" s="53"/>
      <c r="G72" s="53"/>
      <c r="H72" s="53"/>
      <c r="I72" s="299">
        <f>K72/J72*100</f>
        <v>29260.000000000004</v>
      </c>
      <c r="J72" s="300">
        <v>185</v>
      </c>
      <c r="K72" s="301">
        <f>VLOOKUP(A72,'MANO DE OBRA'!A8:D99,4,FALSE)</f>
        <v>54131</v>
      </c>
      <c r="L72" s="56"/>
      <c r="M72" s="302">
        <v>528</v>
      </c>
      <c r="N72" s="402">
        <f>K72/M72</f>
        <v>102.52083333333333</v>
      </c>
      <c r="O72" s="112"/>
    </row>
    <row r="73" spans="1:15">
      <c r="A73"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302">
        <v>528</v>
      </c>
      <c r="N73" s="402">
        <f>K73/M73</f>
        <v>202.0572795727424</v>
      </c>
    </row>
    <row r="74" spans="1:15">
      <c r="B74" s="55"/>
      <c r="C74" s="53"/>
      <c r="D74" s="53"/>
      <c r="E74" s="53"/>
      <c r="F74" s="53"/>
      <c r="G74" s="53"/>
      <c r="H74" s="53"/>
      <c r="I74" s="286"/>
      <c r="J74" s="304"/>
      <c r="K74" s="305"/>
      <c r="L74" s="56"/>
      <c r="M74" s="307"/>
      <c r="N74" s="303"/>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9"/>
      <c r="C77" s="900"/>
      <c r="D77" s="900"/>
      <c r="E77" s="900"/>
      <c r="F77" s="900"/>
      <c r="G77" s="900"/>
      <c r="H77" s="900"/>
      <c r="I77" s="132"/>
      <c r="J77" s="132"/>
      <c r="K77" s="132"/>
      <c r="L77" s="913"/>
      <c r="M77" s="913"/>
      <c r="N77" s="51"/>
    </row>
    <row r="78" spans="1:15" ht="15.75" thickBot="1">
      <c r="B78" s="823" t="s">
        <v>953</v>
      </c>
      <c r="C78" s="824"/>
      <c r="D78" s="824"/>
      <c r="E78" s="824"/>
      <c r="F78" s="824"/>
      <c r="G78" s="824"/>
      <c r="H78" s="824"/>
      <c r="I78" s="866"/>
      <c r="J78" s="866"/>
      <c r="K78" s="866"/>
      <c r="L78" s="866"/>
      <c r="M78" s="867"/>
      <c r="N78" s="308">
        <f>SUM(N72:N77)</f>
        <v>304.57811290607572</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30315.455864819265</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8" t="s">
        <v>969</v>
      </c>
      <c r="C84" s="869"/>
      <c r="D84" s="869"/>
      <c r="E84" s="869"/>
      <c r="F84" s="869"/>
      <c r="G84" s="869"/>
      <c r="H84" s="869"/>
      <c r="I84" s="321"/>
      <c r="J84" s="341"/>
      <c r="K84" s="309" t="s">
        <v>970</v>
      </c>
      <c r="L84" s="870" t="s">
        <v>971</v>
      </c>
      <c r="M84" s="871"/>
      <c r="N84" s="310"/>
    </row>
    <row r="85" spans="1:14">
      <c r="B85" s="856" t="s">
        <v>972</v>
      </c>
      <c r="C85" s="857"/>
      <c r="D85" s="857"/>
      <c r="E85" s="857"/>
      <c r="F85" s="857"/>
      <c r="G85" s="857"/>
      <c r="H85" s="857"/>
      <c r="I85" s="93"/>
      <c r="J85" s="94"/>
      <c r="K85" s="311">
        <v>0.2</v>
      </c>
      <c r="L85" s="858">
        <f>N80*K85</f>
        <v>6063.0911729638538</v>
      </c>
      <c r="M85" s="859"/>
      <c r="N85" s="57"/>
    </row>
    <row r="86" spans="1:14">
      <c r="B86" s="95" t="s">
        <v>973</v>
      </c>
      <c r="C86" s="96"/>
      <c r="D86" s="96"/>
      <c r="E86" s="96"/>
      <c r="F86" s="96"/>
      <c r="G86" s="96"/>
      <c r="H86" s="96"/>
      <c r="I86" s="93"/>
      <c r="J86" s="94"/>
      <c r="K86" s="311">
        <v>0.05</v>
      </c>
      <c r="L86" s="858">
        <f>N80*K86</f>
        <v>1515.7727932409634</v>
      </c>
      <c r="M86" s="859"/>
      <c r="N86" s="57"/>
    </row>
    <row r="87" spans="1:14" ht="15.75" thickBot="1">
      <c r="B87" s="97" t="s">
        <v>974</v>
      </c>
      <c r="C87" s="98"/>
      <c r="D87" s="98"/>
      <c r="E87" s="98"/>
      <c r="F87" s="98"/>
      <c r="G87" s="98"/>
      <c r="H87" s="98"/>
      <c r="I87" s="99"/>
      <c r="J87" s="100"/>
      <c r="K87" s="312">
        <v>0.05</v>
      </c>
      <c r="L87" s="860">
        <f>N80*K87</f>
        <v>1515.7727932409634</v>
      </c>
      <c r="M87" s="861"/>
      <c r="N87" s="57"/>
    </row>
    <row r="88" spans="1:14" ht="15.75" thickBot="1">
      <c r="B88" s="823" t="s">
        <v>953</v>
      </c>
      <c r="C88" s="824"/>
      <c r="D88" s="824"/>
      <c r="E88" s="824"/>
      <c r="F88" s="824"/>
      <c r="G88" s="824"/>
      <c r="H88" s="824"/>
      <c r="I88" s="824"/>
      <c r="J88" s="824"/>
      <c r="K88" s="824"/>
      <c r="L88" s="824"/>
      <c r="M88" s="825"/>
      <c r="N88" s="58">
        <f>L85+L86+L87</f>
        <v>9094.6367594457806</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39410.092624265046</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976</v>
      </c>
      <c r="F95" s="59"/>
      <c r="G95" s="59"/>
      <c r="H95" s="59"/>
      <c r="I95" s="59"/>
      <c r="J95" s="59"/>
      <c r="K95" s="18"/>
      <c r="L95" s="18"/>
      <c r="M95" s="18"/>
      <c r="N95" s="23"/>
    </row>
    <row r="96" spans="1:14">
      <c r="B96" s="22"/>
      <c r="C96" s="18"/>
      <c r="D96" s="18"/>
      <c r="E96" s="18" t="s">
        <v>977</v>
      </c>
      <c r="F96" s="18"/>
      <c r="G96" s="18"/>
      <c r="H96" s="18"/>
      <c r="I96" s="18"/>
      <c r="J96" s="18"/>
      <c r="K96" s="18"/>
      <c r="L96" s="18"/>
      <c r="M96" s="18"/>
      <c r="N96" s="23"/>
    </row>
    <row r="97" spans="2:14">
      <c r="B97" s="22"/>
      <c r="C97" s="18"/>
      <c r="D97" s="18"/>
      <c r="E97" s="18" t="s">
        <v>978</v>
      </c>
      <c r="F97" s="18"/>
      <c r="G97" s="18"/>
      <c r="H97" s="18"/>
      <c r="I97" s="18"/>
      <c r="J97" s="18"/>
      <c r="K97" s="18"/>
      <c r="L97" s="18"/>
      <c r="M97" s="18"/>
      <c r="N97" s="23"/>
    </row>
    <row r="98" spans="2:14">
      <c r="B98" s="22"/>
      <c r="C98" s="18"/>
      <c r="D98" s="18"/>
      <c r="E98" s="18" t="s">
        <v>979</v>
      </c>
      <c r="F98" s="18"/>
      <c r="G98" s="18"/>
      <c r="H98" s="18"/>
      <c r="I98" s="18"/>
      <c r="J98" s="18"/>
      <c r="K98" s="18"/>
      <c r="L98" s="18"/>
      <c r="M98" s="18"/>
      <c r="N98" s="23"/>
    </row>
    <row r="99" spans="2:14" ht="15.75" thickBot="1">
      <c r="B99" s="22"/>
      <c r="C99" s="18"/>
      <c r="D99" s="18"/>
      <c r="E99" s="18"/>
      <c r="F99" s="18" t="s">
        <v>980</v>
      </c>
      <c r="G99" s="18"/>
      <c r="H99" s="18"/>
      <c r="I99" s="18"/>
      <c r="J99" s="18"/>
      <c r="K99" s="18"/>
      <c r="L99" s="18"/>
      <c r="M99" s="18"/>
      <c r="N99" s="23"/>
    </row>
    <row r="100" spans="2:14">
      <c r="B100" s="234" t="s">
        <v>2216</v>
      </c>
      <c r="C100" s="235"/>
      <c r="D100" s="235"/>
      <c r="E100" s="235"/>
      <c r="F100" s="235"/>
      <c r="G100" s="235"/>
      <c r="H100" s="235"/>
      <c r="I100" s="235"/>
      <c r="J100" s="235"/>
      <c r="K100" s="235"/>
      <c r="L100" s="235"/>
      <c r="M100" s="235"/>
      <c r="N100" s="236"/>
    </row>
    <row r="101" spans="2:14">
      <c r="B101" s="237"/>
      <c r="C101" s="238"/>
      <c r="D101" s="238"/>
      <c r="E101" s="238"/>
      <c r="F101" s="238"/>
      <c r="G101" s="238"/>
      <c r="H101" s="238"/>
      <c r="I101" s="238"/>
      <c r="J101" s="238"/>
      <c r="K101" s="238"/>
      <c r="L101" s="238"/>
      <c r="M101" s="238"/>
      <c r="N101" s="239"/>
    </row>
    <row r="102" spans="2:14">
      <c r="B102" s="237"/>
      <c r="C102" s="238"/>
      <c r="D102" s="238"/>
      <c r="E102" s="238"/>
      <c r="F102" s="238"/>
      <c r="G102" s="238"/>
      <c r="H102" s="238"/>
      <c r="I102" s="238"/>
      <c r="J102" s="238"/>
      <c r="K102" s="238"/>
      <c r="L102" s="238"/>
      <c r="M102" s="238"/>
      <c r="N102" s="239"/>
    </row>
    <row r="103" spans="2:14">
      <c r="B103" s="237"/>
      <c r="C103" s="238"/>
      <c r="D103" s="238"/>
      <c r="E103" s="238"/>
      <c r="F103" s="238"/>
      <c r="G103" s="238"/>
      <c r="H103" s="238"/>
      <c r="I103" s="238"/>
      <c r="J103" s="238"/>
      <c r="K103" s="238"/>
      <c r="L103" s="238"/>
      <c r="M103" s="238"/>
      <c r="N103" s="239"/>
    </row>
    <row r="104" spans="2:14" ht="15.75" thickBot="1">
      <c r="B104" s="240"/>
      <c r="C104" s="241"/>
      <c r="D104" s="241"/>
      <c r="E104" s="241"/>
      <c r="F104" s="241"/>
      <c r="G104" s="241"/>
      <c r="H104" s="241"/>
      <c r="I104" s="241"/>
      <c r="J104" s="241"/>
      <c r="K104" s="241"/>
      <c r="L104" s="241"/>
      <c r="M104" s="241"/>
      <c r="N104" s="242"/>
    </row>
    <row r="105" spans="2:14">
      <c r="B105" s="243"/>
      <c r="C105" s="244"/>
      <c r="D105" s="244"/>
      <c r="E105" s="244"/>
      <c r="F105" s="244"/>
      <c r="G105" s="244"/>
      <c r="H105" s="244"/>
      <c r="I105" s="244"/>
      <c r="J105" s="244"/>
      <c r="K105" s="244"/>
      <c r="L105" s="244"/>
      <c r="M105" s="244"/>
      <c r="N105" s="245"/>
    </row>
    <row r="106" spans="2:14">
      <c r="B106" s="229" t="s">
        <v>2217</v>
      </c>
      <c r="C106" s="37"/>
      <c r="D106" s="37"/>
      <c r="E106" s="37"/>
      <c r="F106" s="37"/>
      <c r="G106" s="37"/>
      <c r="H106" s="37"/>
      <c r="I106" s="37"/>
      <c r="J106" s="37"/>
      <c r="K106" s="37"/>
      <c r="L106" s="37"/>
      <c r="M106" s="37"/>
      <c r="N106" s="38"/>
    </row>
    <row r="107" spans="2:14" ht="15" customHeight="1">
      <c r="B107" s="826" t="s">
        <v>2218</v>
      </c>
      <c r="C107" s="827"/>
      <c r="D107" s="827"/>
      <c r="E107" s="827"/>
      <c r="F107" s="827"/>
      <c r="G107" s="827"/>
      <c r="H107" s="827"/>
      <c r="I107" s="827"/>
      <c r="J107" s="827"/>
      <c r="K107" s="827"/>
      <c r="L107" s="827"/>
      <c r="M107" s="827"/>
      <c r="N107" s="828"/>
    </row>
    <row r="108" spans="2:14" ht="15" customHeight="1">
      <c r="B108" s="826"/>
      <c r="C108" s="827"/>
      <c r="D108" s="827"/>
      <c r="E108" s="827"/>
      <c r="F108" s="827"/>
      <c r="G108" s="827"/>
      <c r="H108" s="827"/>
      <c r="I108" s="827"/>
      <c r="J108" s="827"/>
      <c r="K108" s="827"/>
      <c r="L108" s="827"/>
      <c r="M108" s="827"/>
      <c r="N108" s="828"/>
    </row>
    <row r="109" spans="2:14" ht="30" customHeight="1">
      <c r="B109" s="829" t="s">
        <v>2219</v>
      </c>
      <c r="C109" s="830"/>
      <c r="D109" s="830"/>
      <c r="E109" s="830"/>
      <c r="F109" s="830"/>
      <c r="G109" s="830"/>
      <c r="H109" s="830"/>
      <c r="I109" s="830"/>
      <c r="J109" s="830"/>
      <c r="K109" s="830"/>
      <c r="L109" s="830"/>
      <c r="M109" s="830"/>
      <c r="N109" s="831"/>
    </row>
    <row r="110" spans="2:14">
      <c r="B110" s="829"/>
      <c r="C110" s="830"/>
      <c r="D110" s="830"/>
      <c r="E110" s="830"/>
      <c r="F110" s="830"/>
      <c r="G110" s="830"/>
      <c r="H110" s="830"/>
      <c r="I110" s="830"/>
      <c r="J110" s="830"/>
      <c r="K110" s="830"/>
      <c r="L110" s="830"/>
      <c r="M110" s="830"/>
      <c r="N110" s="831"/>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29"/>
      <c r="C114" s="37"/>
      <c r="D114" s="37"/>
      <c r="E114" s="37"/>
      <c r="F114" s="37"/>
      <c r="G114" s="37"/>
      <c r="H114" s="37"/>
      <c r="I114" s="37"/>
      <c r="J114" s="37"/>
      <c r="K114" s="37"/>
      <c r="L114" s="37"/>
      <c r="M114" s="37"/>
      <c r="N114" s="38"/>
    </row>
    <row r="115" spans="2:14">
      <c r="B115" s="22"/>
      <c r="C115" s="18"/>
      <c r="D115" s="18"/>
      <c r="E115" s="18" t="s">
        <v>976</v>
      </c>
      <c r="F115" s="59"/>
      <c r="G115" s="59"/>
      <c r="H115" s="18"/>
      <c r="I115" s="18"/>
      <c r="J115" s="18"/>
      <c r="K115" s="18"/>
      <c r="L115" s="18"/>
      <c r="M115" s="18"/>
      <c r="N115" s="23"/>
    </row>
    <row r="116" spans="2:14">
      <c r="B116" s="22"/>
      <c r="C116" s="18"/>
      <c r="D116" s="18"/>
      <c r="E116" s="60" t="s">
        <v>977</v>
      </c>
      <c r="F116" s="18"/>
      <c r="G116" s="18"/>
      <c r="H116" s="60"/>
      <c r="I116" s="60"/>
      <c r="J116" s="60"/>
      <c r="K116" s="18"/>
      <c r="L116" s="18"/>
      <c r="M116" s="18"/>
      <c r="N116" s="23"/>
    </row>
    <row r="117" spans="2:14">
      <c r="B117" s="22"/>
      <c r="C117" s="18"/>
      <c r="D117" s="18"/>
      <c r="E117" s="61" t="s">
        <v>981</v>
      </c>
      <c r="F117" s="18"/>
      <c r="G117" s="18"/>
      <c r="H117" s="61"/>
      <c r="I117" s="61"/>
      <c r="J117" s="61"/>
      <c r="K117" s="18"/>
      <c r="L117" s="18"/>
      <c r="M117" s="18"/>
      <c r="N117" s="23"/>
    </row>
    <row r="118" spans="2:14">
      <c r="B118" s="62"/>
      <c r="C118" s="37"/>
      <c r="D118" s="37"/>
      <c r="E118" s="18" t="s">
        <v>979</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2220</v>
      </c>
      <c r="C120" s="61"/>
      <c r="D120" s="61"/>
      <c r="E120" s="18"/>
      <c r="F120" s="18"/>
      <c r="G120" s="18"/>
      <c r="H120" s="18"/>
      <c r="I120" s="18"/>
      <c r="J120" s="889"/>
      <c r="K120" s="889"/>
      <c r="L120" s="889"/>
      <c r="M120" s="889"/>
      <c r="N120" s="890"/>
    </row>
    <row r="121" spans="2:14" ht="15.75" thickBot="1">
      <c r="B121" s="268" t="s">
        <v>2221</v>
      </c>
      <c r="C121" s="400"/>
      <c r="D121" s="400"/>
      <c r="E121" s="63"/>
      <c r="F121" s="63"/>
      <c r="G121" s="63"/>
      <c r="H121" s="63"/>
      <c r="I121" s="63"/>
      <c r="J121" s="891"/>
      <c r="K121" s="891"/>
      <c r="L121" s="891"/>
      <c r="M121" s="891"/>
      <c r="N121" s="892"/>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1012</v>
      </c>
      <c r="C31" s="87" t="s">
        <v>1191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312</v>
      </c>
      <c r="B36" s="872" t="str">
        <f>VLOOKUP(A36,EQUIPOS!A6:D154,3,FALSE)</f>
        <v>Retroexcavadora sobre oruga, potencia 138 HP, balde de 1,5 m3.</v>
      </c>
      <c r="C36" s="873"/>
      <c r="D36" s="873"/>
      <c r="E36" s="873"/>
      <c r="F36" s="873"/>
      <c r="G36" s="873"/>
      <c r="H36" s="874"/>
      <c r="I36" s="274"/>
      <c r="J36" s="275"/>
      <c r="K36" s="276">
        <f>VLOOKUP(A36,EQUIPOS!A6:D163,4,FALSE)</f>
        <v>159389.57512107195</v>
      </c>
      <c r="L36" s="277"/>
      <c r="M36" s="278">
        <v>66</v>
      </c>
      <c r="N36" s="279">
        <f>K36/M36</f>
        <v>2414.9935624404839</v>
      </c>
    </row>
    <row r="37" spans="1:14">
      <c r="A37" s="114" t="s">
        <v>129</v>
      </c>
      <c r="B37" s="872" t="str">
        <f>VLOOKUP(A37,EQUIPOS!A7:D154,3,FALSE)</f>
        <v xml:space="preserve">Buldozer, Potencia al volante de 140 HP, motor de 2200 RPM, longitud de hoja 4,80m. </v>
      </c>
      <c r="C37" s="873"/>
      <c r="D37" s="873"/>
      <c r="E37" s="873"/>
      <c r="F37" s="873"/>
      <c r="G37" s="873"/>
      <c r="H37" s="874"/>
      <c r="I37" s="274"/>
      <c r="J37" s="275"/>
      <c r="K37" s="276">
        <f>VLOOKUP(A37,EQUIPOS!A7:D164,4,FALSE)</f>
        <v>139092.38940752886</v>
      </c>
      <c r="L37" s="277"/>
      <c r="M37" s="278">
        <v>100</v>
      </c>
      <c r="N37" s="279">
        <f>K37/M37</f>
        <v>1390.9238940752884</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0.01</v>
      </c>
      <c r="M42" s="885"/>
      <c r="N42" s="111">
        <f>N76*L42</f>
        <v>1.0252083333333333</v>
      </c>
    </row>
    <row r="43" spans="1:14" ht="15.75" thickBot="1">
      <c r="B43" s="823" t="s">
        <v>953</v>
      </c>
      <c r="C43" s="824"/>
      <c r="D43" s="824"/>
      <c r="E43" s="824"/>
      <c r="F43" s="824"/>
      <c r="G43" s="824"/>
      <c r="H43" s="824"/>
      <c r="I43" s="824"/>
      <c r="J43" s="824"/>
      <c r="K43" s="824"/>
      <c r="L43" s="824"/>
      <c r="M43" s="825"/>
      <c r="N43" s="401">
        <f>SUM(N36:N42)</f>
        <v>3806.9426648491058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442</v>
      </c>
      <c r="B48" s="49" t="str">
        <f>VLOOKUP(A48,MATERIALES!A4:D373,3,FALSE)</f>
        <v>Derechos de explotación y/o disposición de materiales</v>
      </c>
      <c r="C48" s="288"/>
      <c r="D48" s="288"/>
      <c r="E48" s="288"/>
      <c r="F48" s="288"/>
      <c r="G48" s="288"/>
      <c r="H48" s="288"/>
      <c r="I48" s="275"/>
      <c r="J48" s="231" t="str">
        <f>VLOOKUP(A48,MATERIALES!A4:D373,2,FALSE)</f>
        <v>m3</v>
      </c>
      <c r="K48" s="289">
        <v>1</v>
      </c>
      <c r="L48" s="274"/>
      <c r="M48" s="290">
        <f>VLOOKUP(A48,MATERIALES!A4:D395,4,FALSE)</f>
        <v>3967.1671348137802</v>
      </c>
      <c r="N48" s="279">
        <f>K48*M48</f>
        <v>3967.1671348137802</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3967.1671348137802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6</v>
      </c>
      <c r="B70" s="55" t="str">
        <f>VLOOKUP(A70,'MANO DE OBRA'!A8:D68,3,FALSE)</f>
        <v xml:space="preserve">Obrero </v>
      </c>
      <c r="C70" s="53"/>
      <c r="D70" s="53"/>
      <c r="E70" s="53"/>
      <c r="F70" s="53"/>
      <c r="G70" s="53"/>
      <c r="H70" s="53"/>
      <c r="I70" s="299">
        <f>K70/J70*100</f>
        <v>29260.000000000004</v>
      </c>
      <c r="J70" s="300">
        <v>185</v>
      </c>
      <c r="K70" s="301">
        <f>VLOOKUP(A70,'MANO DE OBRA'!A8:D99,4,FALSE)</f>
        <v>54131</v>
      </c>
      <c r="L70" s="56"/>
      <c r="M70" s="302">
        <v>528</v>
      </c>
      <c r="N70" s="402">
        <f>K70/M70</f>
        <v>102.52083333333333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102.52083333333333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7876.630632996219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1575.3261265992439</v>
      </c>
      <c r="M83" s="859"/>
      <c r="N83" s="57"/>
    </row>
    <row r="84" spans="1:14">
      <c r="B84" s="95" t="s">
        <v>973</v>
      </c>
      <c r="C84" s="96"/>
      <c r="D84" s="96"/>
      <c r="E84" s="96"/>
      <c r="F84" s="96"/>
      <c r="G84" s="96"/>
      <c r="H84" s="96"/>
      <c r="I84" s="93"/>
      <c r="J84" s="94"/>
      <c r="K84" s="311">
        <v>0.05</v>
      </c>
      <c r="L84" s="858">
        <f>N78*K84</f>
        <v>393.83153164981098</v>
      </c>
      <c r="M84" s="859"/>
      <c r="N84" s="57"/>
    </row>
    <row r="85" spans="1:14" ht="15.75" thickBot="1">
      <c r="B85" s="97" t="s">
        <v>974</v>
      </c>
      <c r="C85" s="98"/>
      <c r="D85" s="98"/>
      <c r="E85" s="98"/>
      <c r="F85" s="98"/>
      <c r="G85" s="98"/>
      <c r="H85" s="98"/>
      <c r="I85" s="99"/>
      <c r="J85" s="100"/>
      <c r="K85" s="312">
        <v>0.05</v>
      </c>
      <c r="L85" s="860">
        <f>N78*K85</f>
        <v>393.83153164981098</v>
      </c>
      <c r="M85" s="861"/>
      <c r="N85" s="57"/>
    </row>
    <row r="86" spans="1:14" ht="15.75" thickBot="1">
      <c r="B86" s="823" t="s">
        <v>953</v>
      </c>
      <c r="C86" s="824"/>
      <c r="D86" s="824"/>
      <c r="E86" s="824"/>
      <c r="F86" s="824"/>
      <c r="G86" s="824"/>
      <c r="H86" s="824"/>
      <c r="I86" s="824"/>
      <c r="J86" s="824"/>
      <c r="K86" s="824"/>
      <c r="L86" s="824"/>
      <c r="M86" s="825"/>
      <c r="N86" s="58">
        <f>L83+L84+L85</f>
        <v>2362.9891898988658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10239.619822895085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10" sqref="A10"/>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1013</v>
      </c>
      <c r="C31" s="87" t="s">
        <v>1192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312</v>
      </c>
      <c r="B36" s="872" t="str">
        <f>VLOOKUP(A36,EQUIPOS!A6:D154,3,FALSE)</f>
        <v>Retroexcavadora sobre oruga, potencia 138 HP, balde de 1,5 m3.</v>
      </c>
      <c r="C36" s="873"/>
      <c r="D36" s="873"/>
      <c r="E36" s="873"/>
      <c r="F36" s="873"/>
      <c r="G36" s="873"/>
      <c r="H36" s="874"/>
      <c r="I36" s="274"/>
      <c r="J36" s="275"/>
      <c r="K36" s="276">
        <f>VLOOKUP(A36,EQUIPOS!A6:D163,4,FALSE)</f>
        <v>159389.57512107195</v>
      </c>
      <c r="L36" s="277"/>
      <c r="M36" s="278">
        <v>66</v>
      </c>
      <c r="N36" s="279">
        <f>K36/M36</f>
        <v>2414.9935624404839</v>
      </c>
    </row>
    <row r="37" spans="1:14">
      <c r="A37" s="114" t="s">
        <v>180</v>
      </c>
      <c r="B37" s="872" t="str">
        <f>VLOOKUP(A37,EQUIPOS!A7:D154,3,FALSE)</f>
        <v>Compresor 120 HP, con martillo.</v>
      </c>
      <c r="C37" s="873"/>
      <c r="D37" s="873"/>
      <c r="E37" s="873"/>
      <c r="F37" s="873"/>
      <c r="G37" s="873"/>
      <c r="H37" s="874"/>
      <c r="I37" s="274"/>
      <c r="J37" s="275"/>
      <c r="K37" s="276">
        <f>VLOOKUP(A37,EQUIPOS!A7:D164,4,FALSE)</f>
        <v>92003.667080122541</v>
      </c>
      <c r="L37" s="277"/>
      <c r="M37" s="278">
        <v>66</v>
      </c>
      <c r="N37" s="279">
        <f>K37/M37</f>
        <v>1393.9949557594325</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N79*L42</f>
        <v>6.0915622581215141</v>
      </c>
    </row>
    <row r="43" spans="1:14" ht="15.75" thickBot="1">
      <c r="B43" s="823" t="s">
        <v>953</v>
      </c>
      <c r="C43" s="824"/>
      <c r="D43" s="824"/>
      <c r="E43" s="824"/>
      <c r="F43" s="824"/>
      <c r="G43" s="824"/>
      <c r="H43" s="824"/>
      <c r="I43" s="824"/>
      <c r="J43" s="824"/>
      <c r="K43" s="824"/>
      <c r="L43" s="824"/>
      <c r="M43" s="825"/>
      <c r="N43" s="401">
        <f>SUM(N36:N42)</f>
        <v>3815.0800804580376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376</v>
      </c>
      <c r="B48" s="49" t="str">
        <f>VLOOKUP(A48,MATERIALES!A4:D373,3,FALSE)</f>
        <v>Anfo</v>
      </c>
      <c r="C48" s="288"/>
      <c r="D48" s="288"/>
      <c r="E48" s="288"/>
      <c r="F48" s="288"/>
      <c r="G48" s="288"/>
      <c r="H48" s="288"/>
      <c r="I48" s="275"/>
      <c r="J48" s="231" t="str">
        <f>VLOOKUP(A48,MATERIALES!A4:D373,2,FALSE)</f>
        <v>kg</v>
      </c>
      <c r="K48" s="289">
        <v>0.2</v>
      </c>
      <c r="L48" s="274"/>
      <c r="M48" s="290">
        <f>VLOOKUP(A48,MATERIALES!A4:D395,4,FALSE)</f>
        <v>6221.7320638882793</v>
      </c>
      <c r="N48" s="279">
        <f t="shared" ref="N48:N52" si="0">K48*M48</f>
        <v>1244.346412777656</v>
      </c>
    </row>
    <row r="49" spans="1:14">
      <c r="A49" t="s">
        <v>424</v>
      </c>
      <c r="B49" s="49" t="str">
        <f>VLOOKUP(A49,MATERIALES!A5:D373,3,FALSE)</f>
        <v>Cordón detonante</v>
      </c>
      <c r="C49" s="288"/>
      <c r="D49" s="288"/>
      <c r="E49" s="288"/>
      <c r="F49" s="288"/>
      <c r="G49" s="288"/>
      <c r="H49" s="288"/>
      <c r="I49" s="275"/>
      <c r="J49" s="231" t="str">
        <f>VLOOKUP(A49,MATERIALES!A5:D373,2,FALSE)</f>
        <v>m</v>
      </c>
      <c r="K49" s="289">
        <v>3</v>
      </c>
      <c r="L49" s="274"/>
      <c r="M49" s="290">
        <f>VLOOKUP(A49,MATERIALES!A5:D396,4,FALSE)</f>
        <v>4791.3264986213089</v>
      </c>
      <c r="N49" s="279">
        <f t="shared" si="0"/>
        <v>14373.979495863927</v>
      </c>
    </row>
    <row r="50" spans="1:14">
      <c r="A50" s="114" t="s">
        <v>453</v>
      </c>
      <c r="B50" s="49" t="str">
        <f>VLOOKUP(A50,MATERIALES!A6:D373,3,FALSE)</f>
        <v>Explosivos  75% (INDUGEL)</v>
      </c>
      <c r="C50" s="288"/>
      <c r="D50" s="288"/>
      <c r="E50" s="288"/>
      <c r="F50" s="288"/>
      <c r="G50" s="288"/>
      <c r="H50" s="288"/>
      <c r="I50" s="275"/>
      <c r="J50" s="231" t="str">
        <f>VLOOKUP(A50,MATERIALES!A6:D373,2,FALSE)</f>
        <v>lb</v>
      </c>
      <c r="K50" s="289">
        <v>0.3</v>
      </c>
      <c r="L50" s="274"/>
      <c r="M50" s="290">
        <f>VLOOKUP(A50,MATERIALES!A6:D397,4,FALSE)</f>
        <v>15247.065657834923</v>
      </c>
      <c r="N50" s="279">
        <f t="shared" si="0"/>
        <v>4574.1196973504766</v>
      </c>
    </row>
    <row r="51" spans="1:14">
      <c r="A51" s="114" t="s">
        <v>458</v>
      </c>
      <c r="B51" s="49" t="str">
        <f>VLOOKUP(A51,MATERIALES!A6:D373,3,FALSE)</f>
        <v>Fulminantes</v>
      </c>
      <c r="C51" s="288"/>
      <c r="D51" s="288"/>
      <c r="E51" s="288"/>
      <c r="F51" s="288"/>
      <c r="G51" s="288"/>
      <c r="H51" s="288"/>
      <c r="I51" s="275"/>
      <c r="J51" s="231" t="str">
        <f>VLOOKUP(A51,MATERIALES!A6:D373,2,FALSE)</f>
        <v>u</v>
      </c>
      <c r="K51" s="289">
        <v>0.2</v>
      </c>
      <c r="L51" s="274"/>
      <c r="M51" s="290">
        <f>VLOOKUP(A51,MATERIALES!A6:D398,4,FALSE)</f>
        <v>910.49737520316273</v>
      </c>
      <c r="N51" s="279">
        <f t="shared" si="0"/>
        <v>182.09947504063257</v>
      </c>
    </row>
    <row r="52" spans="1:14">
      <c r="A52" t="s">
        <v>552</v>
      </c>
      <c r="B52" s="49" t="str">
        <f>VLOOKUP(A52,MATERIALES!A6:D374,3,FALSE)</f>
        <v>Mecha Lenta</v>
      </c>
      <c r="C52" s="288"/>
      <c r="D52" s="288"/>
      <c r="E52" s="288"/>
      <c r="F52" s="288"/>
      <c r="G52" s="288"/>
      <c r="H52" s="288"/>
      <c r="I52" s="275"/>
      <c r="J52" s="231" t="str">
        <f>VLOOKUP(A52,MATERIALES!A6:D374,2,FALSE)</f>
        <v>m</v>
      </c>
      <c r="K52" s="289">
        <v>0.5</v>
      </c>
      <c r="L52" s="274"/>
      <c r="M52" s="290">
        <f>VLOOKUP(A52,MATERIALES!A6:D399,4,FALSE)</f>
        <v>926.32312306678648</v>
      </c>
      <c r="N52" s="279">
        <f t="shared" si="0"/>
        <v>463.16156153339324</v>
      </c>
    </row>
    <row r="53" spans="1:14">
      <c r="B53" s="49"/>
      <c r="C53" s="288"/>
      <c r="D53" s="288"/>
      <c r="E53" s="288"/>
      <c r="F53" s="288"/>
      <c r="G53" s="288"/>
      <c r="H53" s="288"/>
      <c r="I53" s="275"/>
      <c r="J53" s="231"/>
      <c r="K53" s="289"/>
      <c r="L53" s="274"/>
      <c r="M53" s="290"/>
      <c r="N53" s="279"/>
    </row>
    <row r="54" spans="1:14" ht="15.75" thickBot="1">
      <c r="B54" s="905"/>
      <c r="C54" s="906"/>
      <c r="D54" s="906"/>
      <c r="E54" s="906"/>
      <c r="F54" s="906"/>
      <c r="G54" s="906"/>
      <c r="H54" s="906"/>
      <c r="I54" s="876"/>
      <c r="J54" s="48"/>
      <c r="K54" s="50"/>
      <c r="L54" s="907"/>
      <c r="M54" s="908"/>
      <c r="N54" s="51"/>
    </row>
    <row r="55" spans="1:14" ht="15.75" thickBot="1">
      <c r="B55" s="823" t="s">
        <v>953</v>
      </c>
      <c r="C55" s="824"/>
      <c r="D55" s="824"/>
      <c r="E55" s="824"/>
      <c r="F55" s="824"/>
      <c r="G55" s="824"/>
      <c r="H55" s="824"/>
      <c r="I55" s="824"/>
      <c r="J55" s="824"/>
      <c r="K55" s="824"/>
      <c r="L55" s="824"/>
      <c r="M55" s="825"/>
      <c r="N55" s="401">
        <f>SUM(N48:N54)</f>
        <v>20837.706642566085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950"/>
      <c r="C65" s="951"/>
      <c r="D65" s="951"/>
      <c r="E65" s="951"/>
      <c r="F65" s="951"/>
      <c r="G65" s="952"/>
      <c r="H65" s="318"/>
      <c r="I65" s="286"/>
      <c r="J65" s="293"/>
      <c r="K65" s="286"/>
      <c r="L65" s="910"/>
      <c r="M65" s="911"/>
      <c r="N65" s="294"/>
    </row>
    <row r="66" spans="1:15">
      <c r="B66" s="52"/>
      <c r="C66" s="53"/>
      <c r="D66" s="53"/>
      <c r="E66" s="53"/>
      <c r="F66" s="53"/>
      <c r="G66" s="53"/>
      <c r="H66" s="295"/>
      <c r="I66" s="286"/>
      <c r="J66" s="286"/>
      <c r="K66" s="286"/>
      <c r="L66" s="296"/>
      <c r="M66" s="297"/>
      <c r="N66" s="298"/>
    </row>
    <row r="67" spans="1:15" ht="15.75" thickBot="1">
      <c r="B67" s="316"/>
      <c r="C67" s="317"/>
      <c r="D67" s="317"/>
      <c r="E67" s="317"/>
      <c r="F67" s="317"/>
      <c r="G67" s="317"/>
      <c r="H67" s="54"/>
      <c r="I67" s="132"/>
      <c r="J67" s="132"/>
      <c r="K67" s="132"/>
      <c r="L67" s="901"/>
      <c r="M67" s="902"/>
      <c r="N67" s="133"/>
    </row>
    <row r="68" spans="1:15" ht="15.75" thickBot="1">
      <c r="B68" s="912" t="s">
        <v>953</v>
      </c>
      <c r="C68" s="866"/>
      <c r="D68" s="866"/>
      <c r="E68" s="866"/>
      <c r="F68" s="866"/>
      <c r="G68" s="866"/>
      <c r="H68" s="866"/>
      <c r="I68" s="866"/>
      <c r="J68" s="866"/>
      <c r="K68" s="866"/>
      <c r="L68" s="866"/>
      <c r="M68" s="867"/>
      <c r="N68" s="110"/>
    </row>
    <row r="69" spans="1:15">
      <c r="B69" s="39"/>
      <c r="C69" s="40"/>
      <c r="D69" s="40"/>
      <c r="E69" s="40"/>
      <c r="F69" s="40"/>
      <c r="G69" s="40"/>
      <c r="H69" s="40"/>
      <c r="I69" s="40"/>
      <c r="J69" s="40"/>
      <c r="K69" s="40"/>
      <c r="L69" s="40"/>
      <c r="M69" s="40"/>
      <c r="N69" s="41"/>
    </row>
    <row r="70" spans="1:15">
      <c r="B70" s="70" t="s">
        <v>962</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62" t="s">
        <v>963</v>
      </c>
      <c r="C72" s="863"/>
      <c r="D72" s="863"/>
      <c r="E72" s="863"/>
      <c r="F72" s="863"/>
      <c r="G72" s="863"/>
      <c r="H72" s="863"/>
      <c r="I72" s="79" t="s">
        <v>964</v>
      </c>
      <c r="J72" s="81" t="s">
        <v>1410</v>
      </c>
      <c r="K72" s="80" t="s">
        <v>966</v>
      </c>
      <c r="L72" s="864" t="s">
        <v>950</v>
      </c>
      <c r="M72" s="865"/>
      <c r="N72" s="104" t="s">
        <v>951</v>
      </c>
    </row>
    <row r="73" spans="1:15">
      <c r="A73" t="s">
        <v>6</v>
      </c>
      <c r="B73" s="55" t="str">
        <f>VLOOKUP(A73,'MANO DE OBRA'!A8:D68,3,FALSE)</f>
        <v xml:space="preserve">Obrero </v>
      </c>
      <c r="C73" s="53"/>
      <c r="D73" s="53"/>
      <c r="E73" s="53"/>
      <c r="F73" s="53"/>
      <c r="G73" s="53"/>
      <c r="H73" s="53"/>
      <c r="I73" s="299">
        <f>K73/J73*100</f>
        <v>29260.000000000004</v>
      </c>
      <c r="J73" s="300">
        <v>185</v>
      </c>
      <c r="K73" s="301">
        <f>VLOOKUP(A73,'MANO DE OBRA'!A8:D99,4,FALSE)</f>
        <v>54131</v>
      </c>
      <c r="L73" s="56"/>
      <c r="M73" s="302">
        <v>528</v>
      </c>
      <c r="N73" s="402">
        <f>K73/M73</f>
        <v>102.52083333333333</v>
      </c>
      <c r="O73" s="112"/>
    </row>
    <row r="74" spans="1:15">
      <c r="A74" t="s">
        <v>30</v>
      </c>
      <c r="B74" s="55" t="str">
        <f>VLOOKUP(A74,'MANO DE OBRA'!A8:D69,3,FALSE)</f>
        <v>Oficial</v>
      </c>
      <c r="C74" s="53"/>
      <c r="D74" s="53"/>
      <c r="E74" s="53"/>
      <c r="F74" s="53"/>
      <c r="G74" s="53"/>
      <c r="H74" s="53"/>
      <c r="I74" s="299">
        <f>K74/J74*100</f>
        <v>57668.23979157189</v>
      </c>
      <c r="J74" s="300">
        <v>185</v>
      </c>
      <c r="K74" s="301">
        <f>VLOOKUP(A74,'MANO DE OBRA'!A8:D100,4,FALSE)</f>
        <v>106686.24361440798</v>
      </c>
      <c r="L74" s="56"/>
      <c r="M74" s="302">
        <v>528</v>
      </c>
      <c r="N74" s="402">
        <f>K74/M74</f>
        <v>202.0572795727424</v>
      </c>
    </row>
    <row r="75" spans="1:15">
      <c r="B75" s="55"/>
      <c r="C75" s="53"/>
      <c r="D75" s="53"/>
      <c r="E75" s="53"/>
      <c r="F75" s="53"/>
      <c r="G75" s="53"/>
      <c r="H75" s="53"/>
      <c r="I75" s="286"/>
      <c r="J75" s="304"/>
      <c r="K75" s="305"/>
      <c r="L75" s="56"/>
      <c r="M75" s="307"/>
      <c r="N75" s="303"/>
    </row>
    <row r="76" spans="1:15">
      <c r="B76" s="55"/>
      <c r="C76" s="53"/>
      <c r="D76" s="53"/>
      <c r="E76" s="53"/>
      <c r="F76" s="53"/>
      <c r="G76" s="53"/>
      <c r="H76" s="53"/>
      <c r="I76" s="286"/>
      <c r="J76" s="304"/>
      <c r="K76" s="305"/>
      <c r="L76" s="325"/>
      <c r="M76" s="307"/>
      <c r="N76" s="303"/>
    </row>
    <row r="77" spans="1:15">
      <c r="B77" s="55"/>
      <c r="C77" s="53"/>
      <c r="D77" s="53"/>
      <c r="E77" s="53"/>
      <c r="F77" s="53"/>
      <c r="G77" s="53"/>
      <c r="H77" s="53"/>
      <c r="I77" s="286"/>
      <c r="J77" s="304"/>
      <c r="K77" s="305"/>
      <c r="L77" s="325"/>
      <c r="M77" s="307"/>
      <c r="N77" s="303"/>
    </row>
    <row r="78" spans="1:15" ht="15.75" thickBot="1">
      <c r="B78" s="899"/>
      <c r="C78" s="900"/>
      <c r="D78" s="900"/>
      <c r="E78" s="900"/>
      <c r="F78" s="900"/>
      <c r="G78" s="900"/>
      <c r="H78" s="900"/>
      <c r="I78" s="132"/>
      <c r="J78" s="132"/>
      <c r="K78" s="132"/>
      <c r="L78" s="913"/>
      <c r="M78" s="913"/>
      <c r="N78" s="51"/>
    </row>
    <row r="79" spans="1:15" ht="15.75" thickBot="1">
      <c r="B79" s="912" t="s">
        <v>953</v>
      </c>
      <c r="C79" s="866"/>
      <c r="D79" s="866"/>
      <c r="E79" s="866"/>
      <c r="F79" s="866"/>
      <c r="G79" s="866"/>
      <c r="H79" s="866"/>
      <c r="I79" s="866"/>
      <c r="J79" s="866"/>
      <c r="K79" s="866"/>
      <c r="L79" s="866"/>
      <c r="M79" s="867"/>
      <c r="N79" s="308">
        <f>SUM(N73:N78)</f>
        <v>304.57811290607572</v>
      </c>
    </row>
    <row r="80" spans="1:15" ht="15.75" thickBot="1">
      <c r="B80" s="39"/>
      <c r="C80" s="40"/>
      <c r="D80" s="40"/>
      <c r="E80" s="40"/>
      <c r="F80" s="40"/>
      <c r="G80" s="40"/>
      <c r="H80" s="40"/>
      <c r="I80" s="40"/>
      <c r="J80" s="40"/>
      <c r="K80" s="40"/>
      <c r="L80" s="40"/>
      <c r="M80" s="40"/>
      <c r="N80" s="41"/>
    </row>
    <row r="81" spans="1:14" ht="15.75" thickBot="1">
      <c r="B81" s="823" t="s">
        <v>967</v>
      </c>
      <c r="C81" s="824"/>
      <c r="D81" s="824"/>
      <c r="E81" s="824"/>
      <c r="F81" s="824"/>
      <c r="G81" s="824"/>
      <c r="H81" s="824"/>
      <c r="I81" s="824"/>
      <c r="J81" s="824"/>
      <c r="K81" s="824"/>
      <c r="L81" s="824"/>
      <c r="M81" s="825"/>
      <c r="N81" s="105">
        <f>N43+N55+N68+N79</f>
        <v>24957.364835930199</v>
      </c>
    </row>
    <row r="82" spans="1:14">
      <c r="B82" s="39"/>
      <c r="C82" s="40"/>
      <c r="D82" s="40"/>
      <c r="E82" s="40"/>
      <c r="F82" s="40"/>
      <c r="G82" s="40"/>
      <c r="H82" s="40"/>
      <c r="I82" s="40"/>
      <c r="J82" s="40"/>
      <c r="K82" s="40"/>
      <c r="L82" s="40"/>
      <c r="M82" s="40"/>
      <c r="N82" s="41"/>
    </row>
    <row r="83" spans="1:14">
      <c r="B83" s="70" t="s">
        <v>968</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68" t="s">
        <v>969</v>
      </c>
      <c r="C85" s="869"/>
      <c r="D85" s="869"/>
      <c r="E85" s="869"/>
      <c r="F85" s="869"/>
      <c r="G85" s="869"/>
      <c r="H85" s="869"/>
      <c r="I85" s="321"/>
      <c r="J85" s="341"/>
      <c r="K85" s="309" t="s">
        <v>970</v>
      </c>
      <c r="L85" s="870" t="s">
        <v>971</v>
      </c>
      <c r="M85" s="871"/>
      <c r="N85" s="310"/>
    </row>
    <row r="86" spans="1:14">
      <c r="B86" s="856" t="s">
        <v>972</v>
      </c>
      <c r="C86" s="857"/>
      <c r="D86" s="857"/>
      <c r="E86" s="857"/>
      <c r="F86" s="857"/>
      <c r="G86" s="857"/>
      <c r="H86" s="857"/>
      <c r="I86" s="93"/>
      <c r="J86" s="94"/>
      <c r="K86" s="311">
        <v>0.2</v>
      </c>
      <c r="L86" s="858">
        <f>N81*K86</f>
        <v>4991.4729671860405</v>
      </c>
      <c r="M86" s="859"/>
      <c r="N86" s="57"/>
    </row>
    <row r="87" spans="1:14">
      <c r="B87" s="95" t="s">
        <v>973</v>
      </c>
      <c r="C87" s="96"/>
      <c r="D87" s="96"/>
      <c r="E87" s="96"/>
      <c r="F87" s="96"/>
      <c r="G87" s="96"/>
      <c r="H87" s="96"/>
      <c r="I87" s="93"/>
      <c r="J87" s="94"/>
      <c r="K87" s="311">
        <v>0.05</v>
      </c>
      <c r="L87" s="858">
        <f>N81*K87</f>
        <v>1247.8682417965101</v>
      </c>
      <c r="M87" s="859"/>
      <c r="N87" s="57"/>
    </row>
    <row r="88" spans="1:14" ht="15.75" thickBot="1">
      <c r="B88" s="97" t="s">
        <v>974</v>
      </c>
      <c r="C88" s="98"/>
      <c r="D88" s="98"/>
      <c r="E88" s="98"/>
      <c r="F88" s="98"/>
      <c r="G88" s="98"/>
      <c r="H88" s="98"/>
      <c r="I88" s="99"/>
      <c r="J88" s="100"/>
      <c r="K88" s="312">
        <v>0.05</v>
      </c>
      <c r="L88" s="860">
        <f>N81*K88</f>
        <v>1247.8682417965101</v>
      </c>
      <c r="M88" s="861"/>
      <c r="N88" s="57"/>
    </row>
    <row r="89" spans="1:14" ht="15.75" thickBot="1">
      <c r="B89" s="823" t="s">
        <v>953</v>
      </c>
      <c r="C89" s="824"/>
      <c r="D89" s="824"/>
      <c r="E89" s="824"/>
      <c r="F89" s="824"/>
      <c r="G89" s="824"/>
      <c r="H89" s="824"/>
      <c r="I89" s="824"/>
      <c r="J89" s="824"/>
      <c r="K89" s="824"/>
      <c r="L89" s="824"/>
      <c r="M89" s="825"/>
      <c r="N89" s="58">
        <f>L86+L87+L88</f>
        <v>7487.2094507790607</v>
      </c>
    </row>
    <row r="90" spans="1:14" ht="15.75" thickBot="1">
      <c r="B90" s="39"/>
      <c r="C90" s="40"/>
      <c r="D90" s="40"/>
      <c r="E90" s="40"/>
      <c r="F90" s="40"/>
      <c r="G90" s="40"/>
      <c r="H90" s="40"/>
      <c r="I90" s="40"/>
      <c r="J90" s="40"/>
      <c r="K90" s="40"/>
      <c r="L90" s="40"/>
      <c r="M90" s="40"/>
      <c r="N90" s="41"/>
    </row>
    <row r="91" spans="1:14" ht="15.75" thickBot="1">
      <c r="A91" t="s">
        <v>2016</v>
      </c>
      <c r="B91" s="823" t="s">
        <v>975</v>
      </c>
      <c r="C91" s="824"/>
      <c r="D91" s="824"/>
      <c r="E91" s="824"/>
      <c r="F91" s="824"/>
      <c r="G91" s="824"/>
      <c r="H91" s="824"/>
      <c r="I91" s="824"/>
      <c r="J91" s="824"/>
      <c r="K91" s="824"/>
      <c r="L91" s="824"/>
      <c r="M91" s="825"/>
      <c r="N91" s="195">
        <f>N81+N89</f>
        <v>32444.574286709259</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976</v>
      </c>
      <c r="F96" s="59"/>
      <c r="G96" s="59"/>
      <c r="H96" s="59"/>
      <c r="I96" s="59"/>
      <c r="J96" s="59"/>
      <c r="K96" s="18"/>
      <c r="L96" s="18"/>
      <c r="M96" s="18"/>
      <c r="N96" s="23"/>
    </row>
    <row r="97" spans="2:14">
      <c r="B97" s="22"/>
      <c r="C97" s="18"/>
      <c r="D97" s="18"/>
      <c r="E97" s="18" t="s">
        <v>977</v>
      </c>
      <c r="F97" s="18"/>
      <c r="G97" s="18"/>
      <c r="H97" s="18"/>
      <c r="I97" s="18"/>
      <c r="J97" s="18"/>
      <c r="K97" s="18"/>
      <c r="L97" s="18"/>
      <c r="M97" s="18"/>
      <c r="N97" s="23"/>
    </row>
    <row r="98" spans="2:14">
      <c r="B98" s="22"/>
      <c r="C98" s="18"/>
      <c r="D98" s="18"/>
      <c r="E98" s="18" t="s">
        <v>978</v>
      </c>
      <c r="F98" s="18"/>
      <c r="G98" s="18"/>
      <c r="H98" s="18"/>
      <c r="I98" s="18"/>
      <c r="J98" s="18"/>
      <c r="K98" s="18"/>
      <c r="L98" s="18"/>
      <c r="M98" s="18"/>
      <c r="N98" s="23"/>
    </row>
    <row r="99" spans="2:14">
      <c r="B99" s="22"/>
      <c r="C99" s="18"/>
      <c r="D99" s="18"/>
      <c r="E99" s="18" t="s">
        <v>979</v>
      </c>
      <c r="F99" s="18"/>
      <c r="G99" s="18"/>
      <c r="H99" s="18"/>
      <c r="I99" s="18"/>
      <c r="J99" s="18"/>
      <c r="K99" s="18"/>
      <c r="L99" s="18"/>
      <c r="M99" s="18"/>
      <c r="N99" s="23"/>
    </row>
    <row r="100" spans="2:14" ht="15.75" thickBot="1">
      <c r="B100" s="22"/>
      <c r="C100" s="18"/>
      <c r="D100" s="18"/>
      <c r="E100" s="18"/>
      <c r="F100" s="18" t="s">
        <v>980</v>
      </c>
      <c r="G100" s="18"/>
      <c r="H100" s="18"/>
      <c r="I100" s="18"/>
      <c r="J100" s="18"/>
      <c r="K100" s="18"/>
      <c r="L100" s="18"/>
      <c r="M100" s="18"/>
      <c r="N100" s="23"/>
    </row>
    <row r="101" spans="2:14">
      <c r="B101" s="234" t="s">
        <v>2216</v>
      </c>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ht="15.75" thickBot="1">
      <c r="B105" s="240"/>
      <c r="C105" s="241"/>
      <c r="D105" s="241"/>
      <c r="E105" s="241"/>
      <c r="F105" s="241"/>
      <c r="G105" s="241"/>
      <c r="H105" s="241"/>
      <c r="I105" s="241"/>
      <c r="J105" s="241"/>
      <c r="K105" s="241"/>
      <c r="L105" s="241"/>
      <c r="M105" s="241"/>
      <c r="N105" s="242"/>
    </row>
    <row r="106" spans="2:14">
      <c r="B106" s="243"/>
      <c r="C106" s="244"/>
      <c r="D106" s="244"/>
      <c r="E106" s="244"/>
      <c r="F106" s="244"/>
      <c r="G106" s="244"/>
      <c r="H106" s="244"/>
      <c r="I106" s="244"/>
      <c r="J106" s="244"/>
      <c r="K106" s="244"/>
      <c r="L106" s="244"/>
      <c r="M106" s="244"/>
      <c r="N106" s="245"/>
    </row>
    <row r="107" spans="2:14">
      <c r="B107" s="229" t="s">
        <v>2217</v>
      </c>
      <c r="C107" s="37"/>
      <c r="D107" s="37"/>
      <c r="E107" s="37"/>
      <c r="F107" s="37"/>
      <c r="G107" s="37"/>
      <c r="H107" s="37"/>
      <c r="I107" s="37"/>
      <c r="J107" s="37"/>
      <c r="K107" s="37"/>
      <c r="L107" s="37"/>
      <c r="M107" s="37"/>
      <c r="N107" s="38"/>
    </row>
    <row r="108" spans="2:14" ht="15" customHeight="1">
      <c r="B108" s="826" t="s">
        <v>2218</v>
      </c>
      <c r="C108" s="827"/>
      <c r="D108" s="827"/>
      <c r="E108" s="827"/>
      <c r="F108" s="827"/>
      <c r="G108" s="827"/>
      <c r="H108" s="827"/>
      <c r="I108" s="827"/>
      <c r="J108" s="827"/>
      <c r="K108" s="827"/>
      <c r="L108" s="827"/>
      <c r="M108" s="827"/>
      <c r="N108" s="828"/>
    </row>
    <row r="109" spans="2:14" ht="15" customHeight="1">
      <c r="B109" s="826"/>
      <c r="C109" s="827"/>
      <c r="D109" s="827"/>
      <c r="E109" s="827"/>
      <c r="F109" s="827"/>
      <c r="G109" s="827"/>
      <c r="H109" s="827"/>
      <c r="I109" s="827"/>
      <c r="J109" s="827"/>
      <c r="K109" s="827"/>
      <c r="L109" s="827"/>
      <c r="M109" s="827"/>
      <c r="N109" s="828"/>
    </row>
    <row r="110" spans="2:14" ht="32.25" customHeight="1">
      <c r="B110" s="829" t="s">
        <v>2219</v>
      </c>
      <c r="C110" s="830"/>
      <c r="D110" s="830"/>
      <c r="E110" s="830"/>
      <c r="F110" s="830"/>
      <c r="G110" s="830"/>
      <c r="H110" s="830"/>
      <c r="I110" s="830"/>
      <c r="J110" s="830"/>
      <c r="K110" s="830"/>
      <c r="L110" s="830"/>
      <c r="M110" s="830"/>
      <c r="N110" s="831"/>
    </row>
    <row r="111" spans="2:14">
      <c r="B111" s="829"/>
      <c r="C111" s="830"/>
      <c r="D111" s="830"/>
      <c r="E111" s="830"/>
      <c r="F111" s="830"/>
      <c r="G111" s="830"/>
      <c r="H111" s="830"/>
      <c r="I111" s="830"/>
      <c r="J111" s="830"/>
      <c r="K111" s="830"/>
      <c r="L111" s="830"/>
      <c r="M111" s="830"/>
      <c r="N111" s="831"/>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229"/>
      <c r="C115" s="37"/>
      <c r="D115" s="37"/>
      <c r="E115" s="37"/>
      <c r="F115" s="37"/>
      <c r="G115" s="37"/>
      <c r="H115" s="37"/>
      <c r="I115" s="37"/>
      <c r="J115" s="37"/>
      <c r="K115" s="37"/>
      <c r="L115" s="37"/>
      <c r="M115" s="37"/>
      <c r="N115" s="38"/>
    </row>
    <row r="116" spans="2:14">
      <c r="B116" s="22"/>
      <c r="C116" s="18"/>
      <c r="D116" s="18"/>
      <c r="E116" s="18" t="s">
        <v>976</v>
      </c>
      <c r="F116" s="59"/>
      <c r="G116" s="59"/>
      <c r="H116" s="18"/>
      <c r="I116" s="18"/>
      <c r="J116" s="18"/>
      <c r="K116" s="18"/>
      <c r="L116" s="18"/>
      <c r="M116" s="18"/>
      <c r="N116" s="23"/>
    </row>
    <row r="117" spans="2:14">
      <c r="B117" s="22"/>
      <c r="C117" s="18"/>
      <c r="D117" s="18"/>
      <c r="E117" s="60" t="s">
        <v>977</v>
      </c>
      <c r="F117" s="18"/>
      <c r="G117" s="18"/>
      <c r="H117" s="60"/>
      <c r="I117" s="60"/>
      <c r="J117" s="60"/>
      <c r="K117" s="18"/>
      <c r="L117" s="18"/>
      <c r="M117" s="18"/>
      <c r="N117" s="23"/>
    </row>
    <row r="118" spans="2:14">
      <c r="B118" s="22"/>
      <c r="C118" s="18"/>
      <c r="D118" s="18"/>
      <c r="E118" s="61" t="s">
        <v>981</v>
      </c>
      <c r="F118" s="18"/>
      <c r="G118" s="18"/>
      <c r="H118" s="61"/>
      <c r="I118" s="61"/>
      <c r="J118" s="61"/>
      <c r="K118" s="18"/>
      <c r="L118" s="18"/>
      <c r="M118" s="18"/>
      <c r="N118" s="23"/>
    </row>
    <row r="119" spans="2:14">
      <c r="B119" s="62"/>
      <c r="C119" s="37"/>
      <c r="D119" s="37"/>
      <c r="E119" s="18" t="s">
        <v>979</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2220</v>
      </c>
      <c r="C121" s="61"/>
      <c r="D121" s="61"/>
      <c r="E121" s="18"/>
      <c r="F121" s="18"/>
      <c r="G121" s="18"/>
      <c r="H121" s="18"/>
      <c r="I121" s="18"/>
      <c r="J121" s="889"/>
      <c r="K121" s="889"/>
      <c r="L121" s="889"/>
      <c r="M121" s="889"/>
      <c r="N121" s="890"/>
    </row>
    <row r="122" spans="2:14" ht="15.75" thickBot="1">
      <c r="B122" s="268" t="s">
        <v>2221</v>
      </c>
      <c r="C122" s="400"/>
      <c r="D122" s="400"/>
      <c r="E122" s="63"/>
      <c r="F122" s="63"/>
      <c r="G122" s="63"/>
      <c r="H122" s="63"/>
      <c r="I122" s="63"/>
      <c r="J122" s="891"/>
      <c r="K122" s="891"/>
      <c r="L122" s="891"/>
      <c r="M122" s="891"/>
      <c r="N122" s="892"/>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1014</v>
      </c>
      <c r="C31" s="87" t="s">
        <v>1193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312</v>
      </c>
      <c r="B36" s="872" t="str">
        <f>VLOOKUP(A36,EQUIPOS!A6:D154,3,FALSE)</f>
        <v>Retroexcavadora sobre oruga, potencia 138 HP, balde de 1,5 m3.</v>
      </c>
      <c r="C36" s="873"/>
      <c r="D36" s="873"/>
      <c r="E36" s="873"/>
      <c r="F36" s="873"/>
      <c r="G36" s="873"/>
      <c r="H36" s="874"/>
      <c r="I36" s="274"/>
      <c r="J36" s="275"/>
      <c r="K36" s="276">
        <f>VLOOKUP(A36,EQUIPOS!A6:D163,4,FALSE)</f>
        <v>159389.57512107195</v>
      </c>
      <c r="L36" s="277"/>
      <c r="M36" s="278">
        <v>66</v>
      </c>
      <c r="N36" s="279">
        <f>K36/M36</f>
        <v>2414.9935624404839</v>
      </c>
    </row>
    <row r="37" spans="1:14">
      <c r="A37" 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0.01</v>
      </c>
      <c r="M42" s="885"/>
      <c r="N42" s="111">
        <f>N76*L42</f>
        <v>1.0252083333333333</v>
      </c>
    </row>
    <row r="43" spans="1:14" ht="15.75" thickBot="1">
      <c r="B43" s="823" t="s">
        <v>953</v>
      </c>
      <c r="C43" s="824"/>
      <c r="D43" s="824"/>
      <c r="E43" s="824"/>
      <c r="F43" s="824"/>
      <c r="G43" s="824"/>
      <c r="H43" s="824"/>
      <c r="I43" s="824"/>
      <c r="J43" s="824"/>
      <c r="K43" s="824"/>
      <c r="L43" s="824"/>
      <c r="M43" s="825"/>
      <c r="N43" s="401">
        <f>SUM(N36:N42)</f>
        <v>2416.0187707738173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6</v>
      </c>
      <c r="B70" s="55" t="str">
        <f>VLOOKUP(A70,'MANO DE OBRA'!A8:D68,3,FALSE)</f>
        <v xml:space="preserve">Obrero </v>
      </c>
      <c r="C70" s="53"/>
      <c r="D70" s="53"/>
      <c r="E70" s="53"/>
      <c r="F70" s="53"/>
      <c r="G70" s="53"/>
      <c r="H70" s="53"/>
      <c r="I70" s="299">
        <f>K70/J70*100</f>
        <v>29260.000000000004</v>
      </c>
      <c r="J70" s="300">
        <v>185</v>
      </c>
      <c r="K70" s="301">
        <f>VLOOKUP(A70,'MANO DE OBRA'!A8:D99,4,FALSE)</f>
        <v>54131</v>
      </c>
      <c r="L70" s="56"/>
      <c r="M70" s="302">
        <v>528</v>
      </c>
      <c r="N70" s="402">
        <f>K70/M70</f>
        <v>102.52083333333333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102.52083333333333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2518.5396041071508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503.70792082143021</v>
      </c>
      <c r="M83" s="859"/>
      <c r="N83" s="57"/>
    </row>
    <row r="84" spans="1:14">
      <c r="B84" s="95" t="s">
        <v>973</v>
      </c>
      <c r="C84" s="96"/>
      <c r="D84" s="96"/>
      <c r="E84" s="96"/>
      <c r="F84" s="96"/>
      <c r="G84" s="96"/>
      <c r="H84" s="96"/>
      <c r="I84" s="93"/>
      <c r="J84" s="94"/>
      <c r="K84" s="311">
        <v>0.05</v>
      </c>
      <c r="L84" s="858">
        <f>N78*K84</f>
        <v>125.92698020535755</v>
      </c>
      <c r="M84" s="859"/>
      <c r="N84" s="57"/>
    </row>
    <row r="85" spans="1:14" ht="15.75" thickBot="1">
      <c r="B85" s="97" t="s">
        <v>974</v>
      </c>
      <c r="C85" s="98"/>
      <c r="D85" s="98"/>
      <c r="E85" s="98"/>
      <c r="F85" s="98"/>
      <c r="G85" s="98"/>
      <c r="H85" s="98"/>
      <c r="I85" s="99"/>
      <c r="J85" s="100"/>
      <c r="K85" s="312">
        <v>0.05</v>
      </c>
      <c r="L85" s="860">
        <f>N78*K85</f>
        <v>125.92698020535755</v>
      </c>
      <c r="M85" s="861"/>
      <c r="N85" s="57"/>
    </row>
    <row r="86" spans="1:14" ht="15.75" thickBot="1">
      <c r="B86" s="823" t="s">
        <v>953</v>
      </c>
      <c r="C86" s="824"/>
      <c r="D86" s="824"/>
      <c r="E86" s="824"/>
      <c r="F86" s="824"/>
      <c r="G86" s="824"/>
      <c r="H86" s="824"/>
      <c r="I86" s="824"/>
      <c r="J86" s="824"/>
      <c r="K86" s="824"/>
      <c r="L86" s="824"/>
      <c r="M86" s="825"/>
      <c r="N86" s="58">
        <f>L83+L84+L85</f>
        <v>755.5618812321452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3274.1014853392962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1015</v>
      </c>
      <c r="C31" s="87" t="s">
        <v>1194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148</v>
      </c>
      <c r="B36" s="872" t="str">
        <f>VLOOKUP(A36,EQUIPOS!A6:D154,3,FALSE)</f>
        <v>Cargador : Potencia en el volante 110 hp, Clasificación de RPM del motor 2300.</v>
      </c>
      <c r="C36" s="873"/>
      <c r="D36" s="873"/>
      <c r="E36" s="873"/>
      <c r="F36" s="873"/>
      <c r="G36" s="873"/>
      <c r="H36" s="874"/>
      <c r="I36" s="274"/>
      <c r="J36" s="275"/>
      <c r="K36" s="276">
        <f>VLOOKUP(A36,EQUIPOS!A6:D163,4,FALSE)</f>
        <v>128634.7023520739</v>
      </c>
      <c r="L36" s="277"/>
      <c r="M36" s="278">
        <v>66</v>
      </c>
      <c r="N36" s="279">
        <f>K36/M36</f>
        <v>1949.0106416980893</v>
      </c>
    </row>
    <row r="37" spans="1:14">
      <c r="A37" s="114" t="s">
        <v>129</v>
      </c>
      <c r="B37" s="872" t="str">
        <f>VLOOKUP(A37,EQUIPOS!A7:D154,3,FALSE)</f>
        <v xml:space="preserve">Buldozer, Potencia al volante de 140 HP, motor de 2200 RPM, longitud de hoja 4,80m. </v>
      </c>
      <c r="C37" s="873"/>
      <c r="D37" s="873"/>
      <c r="E37" s="873"/>
      <c r="F37" s="873"/>
      <c r="G37" s="873"/>
      <c r="H37" s="874"/>
      <c r="I37" s="274"/>
      <c r="J37" s="275"/>
      <c r="K37" s="276">
        <f>VLOOKUP(A37,EQUIPOS!A7:D164,4,FALSE)</f>
        <v>139092.38940752886</v>
      </c>
      <c r="L37" s="277"/>
      <c r="M37" s="278">
        <v>100</v>
      </c>
      <c r="N37" s="279">
        <f>K37/M37</f>
        <v>1390.9238940752884</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0.01</v>
      </c>
      <c r="M42" s="885"/>
      <c r="N42" s="111">
        <f>N76*L42</f>
        <v>2.0504166666666666</v>
      </c>
    </row>
    <row r="43" spans="1:14" ht="15.75" thickBot="1">
      <c r="B43" s="823" t="s">
        <v>953</v>
      </c>
      <c r="C43" s="824"/>
      <c r="D43" s="824"/>
      <c r="E43" s="824"/>
      <c r="F43" s="824"/>
      <c r="G43" s="824"/>
      <c r="H43" s="824"/>
      <c r="I43" s="824"/>
      <c r="J43" s="824"/>
      <c r="K43" s="824"/>
      <c r="L43" s="824"/>
      <c r="M43" s="825"/>
      <c r="N43" s="401">
        <f>SUM(N36:N42)</f>
        <v>3341.9849524400443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444</v>
      </c>
      <c r="B48" s="49" t="str">
        <f>VLOOKUP(A48,MATERIALES!A4:D373,3,FALSE)</f>
        <v>Disposición de material de derrumbe</v>
      </c>
      <c r="C48" s="288"/>
      <c r="D48" s="288"/>
      <c r="E48" s="288"/>
      <c r="F48" s="288"/>
      <c r="G48" s="288"/>
      <c r="H48" s="288"/>
      <c r="I48" s="275"/>
      <c r="J48" s="231" t="str">
        <f>VLOOKUP(A48,MATERIALES!A4:D373,2,FALSE)</f>
        <v>m3</v>
      </c>
      <c r="K48" s="289">
        <v>1</v>
      </c>
      <c r="L48" s="274"/>
      <c r="M48" s="290">
        <f>VLOOKUP(A48,MATERIALES!A4:D395,4,FALSE)</f>
        <v>2655.6173443425582</v>
      </c>
      <c r="N48" s="279">
        <f>K48*M48</f>
        <v>2655.6173443425582</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2655.6173443425582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528</v>
      </c>
      <c r="N70" s="402">
        <f>K70/M70</f>
        <v>205.04166666666666</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205.04166666666666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6202.6439634492699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1240.5287926898541</v>
      </c>
      <c r="M83" s="859"/>
      <c r="N83" s="57"/>
    </row>
    <row r="84" spans="1:14">
      <c r="B84" s="95" t="s">
        <v>973</v>
      </c>
      <c r="C84" s="96"/>
      <c r="D84" s="96"/>
      <c r="E84" s="96"/>
      <c r="F84" s="96"/>
      <c r="G84" s="96"/>
      <c r="H84" s="96"/>
      <c r="I84" s="93"/>
      <c r="J84" s="94"/>
      <c r="K84" s="311">
        <v>0.05</v>
      </c>
      <c r="L84" s="858">
        <f>N78*K84</f>
        <v>310.13219817246352</v>
      </c>
      <c r="M84" s="859"/>
      <c r="N84" s="57"/>
    </row>
    <row r="85" spans="1:14" ht="15.75" thickBot="1">
      <c r="B85" s="97" t="s">
        <v>974</v>
      </c>
      <c r="C85" s="98"/>
      <c r="D85" s="98"/>
      <c r="E85" s="98"/>
      <c r="F85" s="98"/>
      <c r="G85" s="98"/>
      <c r="H85" s="98"/>
      <c r="I85" s="99"/>
      <c r="J85" s="100"/>
      <c r="K85" s="312">
        <v>0.05</v>
      </c>
      <c r="L85" s="860">
        <f>N78*K85</f>
        <v>310.13219817246352</v>
      </c>
      <c r="M85" s="861"/>
      <c r="N85" s="57"/>
    </row>
    <row r="86" spans="1:14" ht="15.75" thickBot="1">
      <c r="B86" s="823" t="s">
        <v>953</v>
      </c>
      <c r="C86" s="824"/>
      <c r="D86" s="824"/>
      <c r="E86" s="824"/>
      <c r="F86" s="824"/>
      <c r="G86" s="824"/>
      <c r="H86" s="824"/>
      <c r="I86" s="824"/>
      <c r="J86" s="824"/>
      <c r="K86" s="824"/>
      <c r="L86" s="824"/>
      <c r="M86" s="825"/>
      <c r="N86" s="58">
        <f>L83+L84+L85</f>
        <v>1860.7931890347813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8063.4371524840517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1016</v>
      </c>
      <c r="C31" s="87" t="s">
        <v>1195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129</v>
      </c>
      <c r="B36" s="872" t="str">
        <f>VLOOKUP(A36,EQUIPOS!A6:D154,3,FALSE)</f>
        <v xml:space="preserve">Buldozer, Potencia al volante de 140 HP, motor de 2200 RPM, longitud de hoja 4,80m. </v>
      </c>
      <c r="C36" s="873"/>
      <c r="D36" s="873"/>
      <c r="E36" s="873"/>
      <c r="F36" s="873"/>
      <c r="G36" s="873"/>
      <c r="H36" s="874"/>
      <c r="I36" s="274"/>
      <c r="J36" s="275"/>
      <c r="K36" s="276">
        <f>VLOOKUP(A36,EQUIPOS!A6:D163,4,FALSE)</f>
        <v>139092.38940752886</v>
      </c>
      <c r="L36" s="471"/>
      <c r="M36" s="290">
        <v>50</v>
      </c>
      <c r="N36" s="279">
        <f>K36/M36</f>
        <v>2781.8477881505769</v>
      </c>
    </row>
    <row r="37" spans="1:14">
      <c r="A37" s="114" t="s">
        <v>152</v>
      </c>
      <c r="B37" s="872" t="str">
        <f>VLOOKUP(A37,EQUIPOS!A7:D154,3,FALSE)</f>
        <v xml:space="preserve">Carrotanque de agua(1000 Galones) </v>
      </c>
      <c r="C37" s="873"/>
      <c r="D37" s="873"/>
      <c r="E37" s="873"/>
      <c r="F37" s="873"/>
      <c r="G37" s="873"/>
      <c r="H37" s="874"/>
      <c r="I37" s="274"/>
      <c r="J37" s="275"/>
      <c r="K37" s="276">
        <f>VLOOKUP(A37,EQUIPOS!A7:D164,4,FALSE)</f>
        <v>61303.682738873831</v>
      </c>
      <c r="L37" s="471"/>
      <c r="M37" s="290">
        <v>50</v>
      </c>
      <c r="N37" s="279">
        <f>K37/M37</f>
        <v>1226.0736547774766</v>
      </c>
    </row>
    <row r="38" spans="1:14">
      <c r="A38" s="212" t="s">
        <v>269</v>
      </c>
      <c r="B38" s="872" t="str">
        <f>VLOOKUP(A38,EQUIPOS!A8:D154,3,FALSE)</f>
        <v>Motoniveladora  potencia 215 HP, ancho de cuchilla 4,27 m, peso 18 ton.</v>
      </c>
      <c r="C38" s="873"/>
      <c r="D38" s="873"/>
      <c r="E38" s="873"/>
      <c r="F38" s="873"/>
      <c r="G38" s="873"/>
      <c r="H38" s="874"/>
      <c r="I38" s="274"/>
      <c r="J38" s="275"/>
      <c r="K38" s="276">
        <f>VLOOKUP(A38,EQUIPOS!A8:D165,4,FALSE)</f>
        <v>156865.3058318242</v>
      </c>
      <c r="L38" s="471"/>
      <c r="M38" s="290">
        <v>50</v>
      </c>
      <c r="N38" s="279">
        <f>K38/M38</f>
        <v>3137.3061166364841</v>
      </c>
    </row>
    <row r="39" spans="1:14">
      <c r="A39" s="212" t="s">
        <v>365</v>
      </c>
      <c r="B39" s="872" t="str">
        <f>VLOOKUP(A39,EQUIPOS!A9:D154,3,FALSE)</f>
        <v xml:space="preserve">Vibrocompatador, potencia 153 HP, peso 10 Ton. </v>
      </c>
      <c r="C39" s="873"/>
      <c r="D39" s="873"/>
      <c r="E39" s="873"/>
      <c r="F39" s="873"/>
      <c r="G39" s="873"/>
      <c r="H39" s="874"/>
      <c r="I39" s="875"/>
      <c r="J39" s="876"/>
      <c r="K39" s="276">
        <f>VLOOKUP(A39,EQUIPOS!A9:D166,4,FALSE)</f>
        <v>98085.89238219813</v>
      </c>
      <c r="L39" s="953">
        <v>50</v>
      </c>
      <c r="M39" s="954"/>
      <c r="N39" s="279">
        <f>K39/L39</f>
        <v>1961.7178476439626</v>
      </c>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9106.9454072085009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400</v>
      </c>
      <c r="N70" s="402">
        <f>K70/M70</f>
        <v>266.71560903601994</v>
      </c>
      <c r="O70" s="112"/>
    </row>
    <row r="71" spans="1:15">
      <c r="A71" t="s">
        <v>6</v>
      </c>
      <c r="B71" s="55" t="str">
        <f>VLOOKUP(A71,'MANO DE OBRA'!A8:D69,3,FALSE)</f>
        <v xml:space="preserve">Obrero </v>
      </c>
      <c r="C71" s="53"/>
      <c r="D71" s="53"/>
      <c r="E71" s="53"/>
      <c r="F71" s="53"/>
      <c r="G71" s="53"/>
      <c r="H71" s="53"/>
      <c r="I71" s="299">
        <f>K71/J71*100</f>
        <v>29260.000000000004</v>
      </c>
      <c r="J71" s="300">
        <v>185</v>
      </c>
      <c r="K71" s="301">
        <f>VLOOKUP(A71,'MANO DE OBRA'!A8:D100,4,FALSE)</f>
        <v>54131</v>
      </c>
      <c r="L71" s="56"/>
      <c r="M71" s="306">
        <v>400</v>
      </c>
      <c r="N71" s="402">
        <f>K71/M71</f>
        <v>135.32749999999999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402.04310903601993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9508.9885162445207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1901.7977032489043</v>
      </c>
      <c r="M83" s="859"/>
      <c r="N83" s="57"/>
    </row>
    <row r="84" spans="1:14">
      <c r="B84" s="95" t="s">
        <v>973</v>
      </c>
      <c r="C84" s="96"/>
      <c r="D84" s="96"/>
      <c r="E84" s="96"/>
      <c r="F84" s="96"/>
      <c r="G84" s="96"/>
      <c r="H84" s="96"/>
      <c r="I84" s="93"/>
      <c r="J84" s="94"/>
      <c r="K84" s="311">
        <v>0.05</v>
      </c>
      <c r="L84" s="858">
        <f>N78*K84</f>
        <v>475.44942581222608</v>
      </c>
      <c r="M84" s="859"/>
      <c r="N84" s="57"/>
    </row>
    <row r="85" spans="1:14" ht="15.75" thickBot="1">
      <c r="B85" s="97" t="s">
        <v>974</v>
      </c>
      <c r="C85" s="98"/>
      <c r="D85" s="98"/>
      <c r="E85" s="98"/>
      <c r="F85" s="98"/>
      <c r="G85" s="98"/>
      <c r="H85" s="98"/>
      <c r="I85" s="99"/>
      <c r="J85" s="100"/>
      <c r="K85" s="312">
        <v>0.05</v>
      </c>
      <c r="L85" s="860">
        <f>N78*K85</f>
        <v>475.44942581222608</v>
      </c>
      <c r="M85" s="861"/>
      <c r="N85" s="57"/>
    </row>
    <row r="86" spans="1:14" ht="15.75" thickBot="1">
      <c r="B86" s="823" t="s">
        <v>953</v>
      </c>
      <c r="C86" s="824"/>
      <c r="D86" s="824"/>
      <c r="E86" s="824"/>
      <c r="F86" s="824"/>
      <c r="G86" s="824"/>
      <c r="H86" s="824"/>
      <c r="I86" s="824"/>
      <c r="J86" s="824"/>
      <c r="K86" s="824"/>
      <c r="L86" s="824"/>
      <c r="M86" s="825"/>
      <c r="N86" s="58">
        <f>L83+L84+L85</f>
        <v>2852.696554873356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12361.685071117878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1017</v>
      </c>
      <c r="C31" s="87" t="s">
        <v>1196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129</v>
      </c>
      <c r="B36" s="872" t="str">
        <f>VLOOKUP(A36,EQUIPOS!A6:D154,3,FALSE)</f>
        <v xml:space="preserve">Buldozer, Potencia al volante de 140 HP, motor de 2200 RPM, longitud de hoja 4,80m. </v>
      </c>
      <c r="C36" s="873"/>
      <c r="D36" s="873"/>
      <c r="E36" s="873"/>
      <c r="F36" s="873"/>
      <c r="G36" s="873"/>
      <c r="H36" s="874"/>
      <c r="I36" s="274"/>
      <c r="J36" s="275"/>
      <c r="K36" s="276">
        <f>VLOOKUP(A36,EQUIPOS!A6:D163,4,FALSE)</f>
        <v>139092.38940752886</v>
      </c>
      <c r="L36" s="277"/>
      <c r="M36" s="278">
        <v>40</v>
      </c>
      <c r="N36" s="279">
        <f>K36/M36</f>
        <v>3477.3097351882216</v>
      </c>
    </row>
    <row r="37" spans="1:14">
      <c r="A37" s="119" t="s">
        <v>365</v>
      </c>
      <c r="B37" s="872" t="str">
        <f>VLOOKUP(A37,EQUIPOS!A7:D154,3,FALSE)</f>
        <v xml:space="preserve">Vibrocompatador, potencia 153 HP, peso 10 Ton. </v>
      </c>
      <c r="C37" s="873"/>
      <c r="D37" s="873"/>
      <c r="E37" s="873"/>
      <c r="F37" s="873"/>
      <c r="G37" s="873"/>
      <c r="H37" s="874"/>
      <c r="I37" s="274"/>
      <c r="J37" s="275"/>
      <c r="K37" s="276">
        <f>VLOOKUP(A37,EQUIPOS!A7:D164,4,FALSE)</f>
        <v>98085.89238219813</v>
      </c>
      <c r="L37" s="277"/>
      <c r="M37" s="278">
        <v>40</v>
      </c>
      <c r="N37" s="279">
        <f>K37/M37</f>
        <v>2452.1473095549532</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5929.4570447431743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320</v>
      </c>
      <c r="N70" s="402">
        <f>K70/M70</f>
        <v>333.39451129502493</v>
      </c>
      <c r="O70" s="112"/>
    </row>
    <row r="71" spans="1:15">
      <c r="A71" t="s">
        <v>6</v>
      </c>
      <c r="B71" s="55" t="str">
        <f>VLOOKUP(A71,'MANO DE OBRA'!A8:D69,3,FALSE)</f>
        <v xml:space="preserve">Obrero </v>
      </c>
      <c r="C71" s="53"/>
      <c r="D71" s="53"/>
      <c r="E71" s="53"/>
      <c r="F71" s="53"/>
      <c r="G71" s="53"/>
      <c r="H71" s="53"/>
      <c r="I71" s="299">
        <f>K71/J71*100</f>
        <v>29260.000000000004</v>
      </c>
      <c r="J71" s="300">
        <v>185</v>
      </c>
      <c r="K71" s="301">
        <f>VLOOKUP(A71,'MANO DE OBRA'!A8:D100,4,FALSE)</f>
        <v>54131</v>
      </c>
      <c r="L71" s="56"/>
      <c r="M71" s="306">
        <v>320</v>
      </c>
      <c r="N71" s="402">
        <f>K71/M71</f>
        <v>169.15937500000001</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502.55388629502494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6432.0109310381995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1286.4021862076399</v>
      </c>
      <c r="M83" s="859"/>
      <c r="N83" s="57"/>
    </row>
    <row r="84" spans="1:14">
      <c r="B84" s="95" t="s">
        <v>973</v>
      </c>
      <c r="C84" s="96"/>
      <c r="D84" s="96"/>
      <c r="E84" s="96"/>
      <c r="F84" s="96"/>
      <c r="G84" s="96"/>
      <c r="H84" s="96"/>
      <c r="I84" s="93"/>
      <c r="J84" s="94"/>
      <c r="K84" s="311">
        <v>0.05</v>
      </c>
      <c r="L84" s="858">
        <f>N78*K84</f>
        <v>321.60054655190999</v>
      </c>
      <c r="M84" s="859"/>
      <c r="N84" s="57"/>
    </row>
    <row r="85" spans="1:14" ht="15.75" thickBot="1">
      <c r="B85" s="97" t="s">
        <v>974</v>
      </c>
      <c r="C85" s="98"/>
      <c r="D85" s="98"/>
      <c r="E85" s="98"/>
      <c r="F85" s="98"/>
      <c r="G85" s="98"/>
      <c r="H85" s="98"/>
      <c r="I85" s="99"/>
      <c r="J85" s="100"/>
      <c r="K85" s="312">
        <v>0.05</v>
      </c>
      <c r="L85" s="860">
        <f>N78*K85</f>
        <v>321.60054655190999</v>
      </c>
      <c r="M85" s="861"/>
      <c r="N85" s="57"/>
    </row>
    <row r="86" spans="1:14" ht="15.75" thickBot="1">
      <c r="B86" s="823" t="s">
        <v>953</v>
      </c>
      <c r="C86" s="824"/>
      <c r="D86" s="824"/>
      <c r="E86" s="824"/>
      <c r="F86" s="824"/>
      <c r="G86" s="824"/>
      <c r="H86" s="824"/>
      <c r="I86" s="824"/>
      <c r="J86" s="824"/>
      <c r="K86" s="824"/>
      <c r="L86" s="824"/>
      <c r="M86" s="825"/>
      <c r="N86" s="58">
        <f>L83+L84+L85</f>
        <v>1929.6032793114598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8361.6142103496586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1018</v>
      </c>
      <c r="C31" s="87" t="s">
        <v>1197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129</v>
      </c>
      <c r="B36" s="872" t="str">
        <f>VLOOKUP(A36,EQUIPOS!A6:D154,3,FALSE)</f>
        <v xml:space="preserve">Buldozer, Potencia al volante de 140 HP, motor de 2200 RPM, longitud de hoja 4,80m. </v>
      </c>
      <c r="C36" s="873"/>
      <c r="D36" s="873"/>
      <c r="E36" s="873"/>
      <c r="F36" s="873"/>
      <c r="G36" s="873"/>
      <c r="H36" s="874"/>
      <c r="I36" s="274"/>
      <c r="J36" s="275"/>
      <c r="K36" s="276">
        <f>VLOOKUP(A36,EQUIPOS!A6:D163,4,FALSE)</f>
        <v>139092.38940752886</v>
      </c>
      <c r="L36" s="277"/>
      <c r="M36" s="278">
        <v>40</v>
      </c>
      <c r="N36" s="279">
        <f>K36/M36</f>
        <v>3477.3097351882216</v>
      </c>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3477.3097351882216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320</v>
      </c>
      <c r="N70" s="402">
        <f>K70/M70</f>
        <v>333.39451129502493</v>
      </c>
      <c r="O70" s="112"/>
    </row>
    <row r="71" spans="1:15">
      <c r="A71" t="s">
        <v>6</v>
      </c>
      <c r="B71" s="55" t="str">
        <f>VLOOKUP(A71,'MANO DE OBRA'!A8:D69,3,FALSE)</f>
        <v xml:space="preserve">Obrero </v>
      </c>
      <c r="C71" s="53"/>
      <c r="D71" s="53"/>
      <c r="E71" s="53"/>
      <c r="F71" s="53"/>
      <c r="G71" s="53"/>
      <c r="H71" s="53"/>
      <c r="I71" s="299">
        <f>K71/J71*100</f>
        <v>29260.000000000004</v>
      </c>
      <c r="J71" s="300">
        <v>185</v>
      </c>
      <c r="K71" s="301">
        <f>VLOOKUP(A71,'MANO DE OBRA'!A8:D100,4,FALSE)</f>
        <v>54131</v>
      </c>
      <c r="L71" s="56"/>
      <c r="M71" s="306">
        <v>320</v>
      </c>
      <c r="N71" s="402">
        <f>K71/M71</f>
        <v>169.15937500000001</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502.55388629502494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3979.8636214832463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795.97272429664929</v>
      </c>
      <c r="M83" s="859"/>
      <c r="N83" s="57"/>
    </row>
    <row r="84" spans="1:14">
      <c r="B84" s="95" t="s">
        <v>973</v>
      </c>
      <c r="C84" s="96"/>
      <c r="D84" s="96"/>
      <c r="E84" s="96"/>
      <c r="F84" s="96"/>
      <c r="G84" s="96"/>
      <c r="H84" s="96"/>
      <c r="I84" s="93"/>
      <c r="J84" s="94"/>
      <c r="K84" s="311">
        <v>0.05</v>
      </c>
      <c r="L84" s="858">
        <f>N78*K84</f>
        <v>198.99318107416232</v>
      </c>
      <c r="M84" s="859"/>
      <c r="N84" s="57"/>
    </row>
    <row r="85" spans="1:14" ht="15.75" thickBot="1">
      <c r="B85" s="97" t="s">
        <v>974</v>
      </c>
      <c r="C85" s="98"/>
      <c r="D85" s="98"/>
      <c r="E85" s="98"/>
      <c r="F85" s="98"/>
      <c r="G85" s="98"/>
      <c r="H85" s="98"/>
      <c r="I85" s="99"/>
      <c r="J85" s="100"/>
      <c r="K85" s="312">
        <v>0.05</v>
      </c>
      <c r="L85" s="860">
        <f>N78*K85</f>
        <v>198.99318107416232</v>
      </c>
      <c r="M85" s="861"/>
      <c r="N85" s="57"/>
    </row>
    <row r="86" spans="1:14" ht="15.75" thickBot="1">
      <c r="B86" s="823" t="s">
        <v>953</v>
      </c>
      <c r="C86" s="824"/>
      <c r="D86" s="824"/>
      <c r="E86" s="824"/>
      <c r="F86" s="824"/>
      <c r="G86" s="824"/>
      <c r="H86" s="824"/>
      <c r="I86" s="824"/>
      <c r="J86" s="824"/>
      <c r="K86" s="824"/>
      <c r="L86" s="824"/>
      <c r="M86" s="825"/>
      <c r="N86" s="58">
        <f>L83+L84+L85</f>
        <v>1193.959086444974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5173.8227079282206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1441</v>
      </c>
      <c r="C31" s="87" t="s">
        <v>2230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0.01</v>
      </c>
      <c r="M42" s="885"/>
      <c r="N42" s="111">
        <f>N76*L42</f>
        <v>2.1494824361440799</v>
      </c>
    </row>
    <row r="43" spans="1:14" ht="15.75" thickBot="1">
      <c r="B43" s="823" t="s">
        <v>953</v>
      </c>
      <c r="C43" s="824"/>
      <c r="D43" s="824"/>
      <c r="E43" s="824"/>
      <c r="F43" s="824"/>
      <c r="G43" s="824"/>
      <c r="H43" s="824"/>
      <c r="I43" s="824"/>
      <c r="J43" s="824"/>
      <c r="K43" s="824"/>
      <c r="L43" s="824"/>
      <c r="M43" s="825"/>
      <c r="N43" s="401">
        <f>SUM(N36:N42)</f>
        <v>2.1494824361440799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883</v>
      </c>
      <c r="B48" s="49" t="str">
        <f>VLOOKUP(A48,MATERIALES!A14:D378,3,FALSE)</f>
        <v>Geotextil Nt-2500 O Similar (Proveedores, Pavco, Geomatrix, Tensar, Omnes U Otros)</v>
      </c>
      <c r="C48" s="288"/>
      <c r="D48" s="288"/>
      <c r="E48" s="288"/>
      <c r="F48" s="288"/>
      <c r="G48" s="288"/>
      <c r="H48" s="288"/>
      <c r="I48" s="275"/>
      <c r="J48" s="231" t="s">
        <v>233</v>
      </c>
      <c r="K48" s="289">
        <v>1.3</v>
      </c>
      <c r="L48" s="274"/>
      <c r="M48" s="290">
        <f>VLOOKUP(A48,MATERIALES!A6:D374,4,FALSE)</f>
        <v>4715.0756930163789</v>
      </c>
      <c r="N48" s="279">
        <f>K48*M48</f>
        <v>6129.5984009212925</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6129.5984009212925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53"/>
      <c r="D59" s="53"/>
      <c r="E59" s="53"/>
      <c r="F59" s="53"/>
      <c r="G59" s="53"/>
      <c r="H59" s="295"/>
      <c r="I59" s="286"/>
      <c r="J59" s="286"/>
      <c r="K59" s="286"/>
      <c r="L59" s="910"/>
      <c r="M59" s="911"/>
      <c r="N59" s="298"/>
    </row>
    <row r="60" spans="1:14" ht="24.75" customHeight="1">
      <c r="B60" s="52"/>
      <c r="C60" s="324"/>
      <c r="D60" s="324"/>
      <c r="E60" s="324"/>
      <c r="F60" s="324"/>
      <c r="G60" s="324"/>
      <c r="H60" s="318"/>
      <c r="I60" s="406"/>
      <c r="J60" s="293"/>
      <c r="K60" s="286"/>
      <c r="L60" s="910"/>
      <c r="M60" s="911"/>
      <c r="N60" s="294"/>
    </row>
    <row r="61" spans="1:14">
      <c r="B61" s="52"/>
      <c r="C61" s="53"/>
      <c r="D61" s="53"/>
      <c r="E61" s="53"/>
      <c r="F61" s="53"/>
      <c r="G61" s="324"/>
      <c r="H61" s="318"/>
      <c r="I61" s="406"/>
      <c r="J61" s="293"/>
      <c r="K61" s="286"/>
      <c r="L61" s="910"/>
      <c r="M61" s="911"/>
      <c r="N61" s="298"/>
    </row>
    <row r="62" spans="1:14">
      <c r="B62" s="52"/>
      <c r="C62" s="53"/>
      <c r="D62" s="53"/>
      <c r="E62" s="53"/>
      <c r="F62" s="53"/>
      <c r="G62" s="53"/>
      <c r="H62" s="295"/>
      <c r="I62" s="286"/>
      <c r="J62" s="286"/>
      <c r="K62" s="286"/>
      <c r="L62" s="910"/>
      <c r="M62" s="911"/>
      <c r="N62" s="298"/>
    </row>
    <row r="63" spans="1:14">
      <c r="B63" s="52"/>
      <c r="C63" s="53"/>
      <c r="D63" s="53"/>
      <c r="E63" s="53"/>
      <c r="F63" s="53"/>
      <c r="G63" s="53"/>
      <c r="H63" s="295"/>
      <c r="I63" s="286"/>
      <c r="J63" s="286"/>
      <c r="K63" s="286"/>
      <c r="L63" s="910"/>
      <c r="M63" s="911"/>
      <c r="N63" s="298"/>
    </row>
    <row r="64" spans="1:14" ht="15.75" thickBot="1">
      <c r="B64" s="472"/>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1000</v>
      </c>
      <c r="N70" s="402">
        <f>K70/M70</f>
        <v>108.262</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1000</v>
      </c>
      <c r="N71" s="402">
        <f>K71/M71</f>
        <v>106.68624361440799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214.948243614408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6346.6961269718449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1269.3392253943691</v>
      </c>
      <c r="M83" s="859"/>
      <c r="N83" s="57"/>
    </row>
    <row r="84" spans="1:14">
      <c r="B84" s="95" t="s">
        <v>973</v>
      </c>
      <c r="C84" s="96"/>
      <c r="D84" s="96"/>
      <c r="E84" s="96"/>
      <c r="F84" s="96"/>
      <c r="G84" s="96"/>
      <c r="H84" s="96"/>
      <c r="I84" s="93"/>
      <c r="J84" s="94"/>
      <c r="K84" s="311">
        <v>0.05</v>
      </c>
      <c r="L84" s="858">
        <f>N78*K84</f>
        <v>317.33480634859228</v>
      </c>
      <c r="M84" s="859"/>
      <c r="N84" s="57"/>
    </row>
    <row r="85" spans="1:14" ht="15.75" thickBot="1">
      <c r="B85" s="97" t="s">
        <v>974</v>
      </c>
      <c r="C85" s="98"/>
      <c r="D85" s="98"/>
      <c r="E85" s="98"/>
      <c r="F85" s="98"/>
      <c r="G85" s="98"/>
      <c r="H85" s="98"/>
      <c r="I85" s="99"/>
      <c r="J85" s="100"/>
      <c r="K85" s="312">
        <v>0.05</v>
      </c>
      <c r="L85" s="860">
        <f>N78*K85</f>
        <v>317.33480634859228</v>
      </c>
      <c r="M85" s="861"/>
      <c r="N85" s="57"/>
    </row>
    <row r="86" spans="1:14" ht="15.75" thickBot="1">
      <c r="B86" s="823" t="s">
        <v>953</v>
      </c>
      <c r="C86" s="824"/>
      <c r="D86" s="824"/>
      <c r="E86" s="824"/>
      <c r="F86" s="824"/>
      <c r="G86" s="824"/>
      <c r="H86" s="824"/>
      <c r="I86" s="824"/>
      <c r="J86" s="824"/>
      <c r="K86" s="824"/>
      <c r="L86" s="824"/>
      <c r="M86" s="825"/>
      <c r="N86" s="58">
        <f>L83+L84+L85</f>
        <v>1904.0088380915538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8250.704965063398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1442</v>
      </c>
      <c r="C31" s="87" t="s">
        <v>2020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0.01</v>
      </c>
      <c r="M42" s="885"/>
      <c r="N42" s="111">
        <f>N76*L42</f>
        <v>2.1494824361440799</v>
      </c>
    </row>
    <row r="43" spans="1:14" ht="15.75" thickBot="1">
      <c r="B43" s="823" t="s">
        <v>953</v>
      </c>
      <c r="C43" s="824"/>
      <c r="D43" s="824"/>
      <c r="E43" s="824"/>
      <c r="F43" s="824"/>
      <c r="G43" s="824"/>
      <c r="H43" s="824"/>
      <c r="I43" s="824"/>
      <c r="J43" s="824"/>
      <c r="K43" s="824"/>
      <c r="L43" s="824"/>
      <c r="M43" s="825"/>
      <c r="N43" s="401">
        <f>SUM(N36:N42)</f>
        <v>2.1494824361440799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470</v>
      </c>
      <c r="B48" s="49" t="str">
        <f>VLOOKUP(A48,MATERIALES!A4:D373,3,FALSE)</f>
        <v>Geomalla Tipo Asphalt</v>
      </c>
      <c r="C48" s="288"/>
      <c r="D48" s="288"/>
      <c r="E48" s="288"/>
      <c r="F48" s="288"/>
      <c r="G48" s="288"/>
      <c r="H48" s="288"/>
      <c r="I48" s="275"/>
      <c r="J48" s="231" t="str">
        <f>VLOOKUP(A48,MATERIALES!A4:D373,2,FALSE)</f>
        <v>m2</v>
      </c>
      <c r="K48" s="289">
        <v>1.2</v>
      </c>
      <c r="L48" s="274"/>
      <c r="M48" s="290">
        <f>VLOOKUP(A48,MATERIALES!A4:D395,4,FALSE)</f>
        <v>8974.9026984311749</v>
      </c>
      <c r="N48" s="279">
        <f>K48*M48</f>
        <v>10769.883238117409</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10769.883238117409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53"/>
      <c r="D59" s="53"/>
      <c r="E59" s="53"/>
      <c r="F59" s="53"/>
      <c r="G59" s="53"/>
      <c r="H59" s="295"/>
      <c r="I59" s="286"/>
      <c r="J59" s="286"/>
      <c r="K59" s="286"/>
      <c r="L59" s="910"/>
      <c r="M59" s="911"/>
      <c r="N59" s="298"/>
    </row>
    <row r="60" spans="1:14" ht="24.75" customHeight="1">
      <c r="B60" s="52"/>
      <c r="C60" s="324"/>
      <c r="D60" s="324"/>
      <c r="E60" s="324"/>
      <c r="F60" s="324"/>
      <c r="G60" s="324"/>
      <c r="H60" s="318"/>
      <c r="I60" s="406"/>
      <c r="J60" s="293"/>
      <c r="K60" s="286"/>
      <c r="L60" s="910"/>
      <c r="M60" s="911"/>
      <c r="N60" s="294"/>
    </row>
    <row r="61" spans="1:14">
      <c r="B61" s="52"/>
      <c r="C61" s="53"/>
      <c r="D61" s="53"/>
      <c r="E61" s="53"/>
      <c r="F61" s="53"/>
      <c r="G61" s="324"/>
      <c r="H61" s="318"/>
      <c r="I61" s="406"/>
      <c r="J61" s="293"/>
      <c r="K61" s="286"/>
      <c r="L61" s="910"/>
      <c r="M61" s="911"/>
      <c r="N61" s="298"/>
    </row>
    <row r="62" spans="1:14">
      <c r="B62" s="52"/>
      <c r="C62" s="53"/>
      <c r="D62" s="53"/>
      <c r="E62" s="53"/>
      <c r="F62" s="53"/>
      <c r="G62" s="53"/>
      <c r="H62" s="295"/>
      <c r="I62" s="286"/>
      <c r="J62" s="286"/>
      <c r="K62" s="286"/>
      <c r="L62" s="910"/>
      <c r="M62" s="911"/>
      <c r="N62" s="298"/>
    </row>
    <row r="63" spans="1:14">
      <c r="B63" s="52"/>
      <c r="C63" s="53"/>
      <c r="D63" s="53"/>
      <c r="E63" s="53"/>
      <c r="F63" s="53"/>
      <c r="G63" s="53"/>
      <c r="H63" s="295"/>
      <c r="I63" s="286"/>
      <c r="J63" s="286"/>
      <c r="K63" s="286"/>
      <c r="L63" s="910"/>
      <c r="M63" s="911"/>
      <c r="N63" s="298"/>
    </row>
    <row r="64" spans="1:14" ht="15.75" thickBot="1">
      <c r="B64" s="472"/>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1000</v>
      </c>
      <c r="N70" s="402">
        <f>K70/M70</f>
        <v>108.262</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1000</v>
      </c>
      <c r="N71" s="402">
        <f>K71/M71</f>
        <v>106.68624361440799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214.948243614408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10986.98096416796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2197.3961928335921</v>
      </c>
      <c r="M83" s="859"/>
      <c r="N83" s="57"/>
    </row>
    <row r="84" spans="1:14">
      <c r="B84" s="95" t="s">
        <v>973</v>
      </c>
      <c r="C84" s="96"/>
      <c r="D84" s="96"/>
      <c r="E84" s="96"/>
      <c r="F84" s="96"/>
      <c r="G84" s="96"/>
      <c r="H84" s="96"/>
      <c r="I84" s="93"/>
      <c r="J84" s="94"/>
      <c r="K84" s="311">
        <v>0.05</v>
      </c>
      <c r="L84" s="858">
        <f>N78*K84</f>
        <v>549.34904820839802</v>
      </c>
      <c r="M84" s="859"/>
      <c r="N84" s="57"/>
    </row>
    <row r="85" spans="1:14" ht="15.75" thickBot="1">
      <c r="B85" s="97" t="s">
        <v>974</v>
      </c>
      <c r="C85" s="98"/>
      <c r="D85" s="98"/>
      <c r="E85" s="98"/>
      <c r="F85" s="98"/>
      <c r="G85" s="98"/>
      <c r="H85" s="98"/>
      <c r="I85" s="99"/>
      <c r="J85" s="100"/>
      <c r="K85" s="312">
        <v>0.05</v>
      </c>
      <c r="L85" s="860">
        <f>N78*K85</f>
        <v>549.34904820839802</v>
      </c>
      <c r="M85" s="861"/>
      <c r="N85" s="57"/>
    </row>
    <row r="86" spans="1:14" ht="15.75" thickBot="1">
      <c r="B86" s="823" t="s">
        <v>953</v>
      </c>
      <c r="C86" s="824"/>
      <c r="D86" s="824"/>
      <c r="E86" s="824"/>
      <c r="F86" s="824"/>
      <c r="G86" s="824"/>
      <c r="H86" s="824"/>
      <c r="I86" s="824"/>
      <c r="J86" s="824"/>
      <c r="K86" s="824"/>
      <c r="L86" s="824"/>
      <c r="M86" s="825"/>
      <c r="N86" s="58">
        <f>L83+L84+L85</f>
        <v>3296.0942892503881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14283.075253418348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1443</v>
      </c>
      <c r="C31" s="87" t="s">
        <v>1440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129</v>
      </c>
      <c r="B36" s="872" t="str">
        <f>VLOOKUP(A36,EQUIPOS!A6:D186,3,FALSE)</f>
        <v xml:space="preserve">Buldozer, Potencia al volante de 140 HP, motor de 2200 RPM, longitud de hoja 4,80m. </v>
      </c>
      <c r="C36" s="873"/>
      <c r="D36" s="873"/>
      <c r="E36" s="873"/>
      <c r="F36" s="873"/>
      <c r="G36" s="873"/>
      <c r="H36" s="874"/>
      <c r="I36" s="274"/>
      <c r="J36" s="275"/>
      <c r="K36" s="276">
        <f>VLOOKUP(A36,EQUIPOS!A6:D186,4,FALSE)</f>
        <v>139092.38940752886</v>
      </c>
      <c r="L36" s="277"/>
      <c r="M36" s="278">
        <v>45</v>
      </c>
      <c r="N36" s="279">
        <f>K36/M36</f>
        <v>3090.9419868339746</v>
      </c>
    </row>
    <row r="37" spans="1:14">
      <c r="A37" s="119" t="s">
        <v>152</v>
      </c>
      <c r="B37" s="872" t="str">
        <f>VLOOKUP(A37,EQUIPOS!A7:D187,3,FALSE)</f>
        <v xml:space="preserve">Carrotanque de agua(1000 Galones) </v>
      </c>
      <c r="C37" s="873"/>
      <c r="D37" s="873"/>
      <c r="E37" s="873"/>
      <c r="F37" s="873"/>
      <c r="G37" s="873"/>
      <c r="H37" s="874"/>
      <c r="I37" s="274"/>
      <c r="J37" s="275"/>
      <c r="K37" s="276">
        <f>VLOOKUP(A37,EQUIPOS!A7:D187,4,FALSE)</f>
        <v>61303.682738873831</v>
      </c>
      <c r="L37" s="277"/>
      <c r="M37" s="278">
        <v>45</v>
      </c>
      <c r="N37" s="279">
        <f>K37/M37</f>
        <v>1362.304060863863</v>
      </c>
    </row>
    <row r="38" spans="1:14">
      <c r="A38" t="s">
        <v>269</v>
      </c>
      <c r="B38" s="872" t="str">
        <f>VLOOKUP(A38,EQUIPOS!A8:D188,3,FALSE)</f>
        <v>Motoniveladora  potencia 215 HP, ancho de cuchilla 4,27 m, peso 18 ton.</v>
      </c>
      <c r="C38" s="873"/>
      <c r="D38" s="873"/>
      <c r="E38" s="873"/>
      <c r="F38" s="873"/>
      <c r="G38" s="873"/>
      <c r="H38" s="874"/>
      <c r="I38" s="274"/>
      <c r="J38" s="275"/>
      <c r="K38" s="276">
        <f>VLOOKUP(A38,EQUIPOS!A8:D188,4,FALSE)</f>
        <v>156865.3058318242</v>
      </c>
      <c r="L38" s="277"/>
      <c r="M38" s="278">
        <v>45</v>
      </c>
      <c r="N38" s="279">
        <f>K38/M38</f>
        <v>3485.8956851516486</v>
      </c>
    </row>
    <row r="39" spans="1:14">
      <c r="A39" t="s">
        <v>365</v>
      </c>
      <c r="B39" s="872" t="str">
        <f>VLOOKUP(A39,EQUIPOS!A9:D189,3,FALSE)</f>
        <v xml:space="preserve">Vibrocompatador, potencia 153 HP, peso 10 Ton. </v>
      </c>
      <c r="C39" s="873"/>
      <c r="D39" s="873"/>
      <c r="E39" s="873"/>
      <c r="F39" s="873"/>
      <c r="G39" s="873"/>
      <c r="H39" s="874"/>
      <c r="I39" s="875"/>
      <c r="J39" s="876"/>
      <c r="K39" s="276">
        <f>VLOOKUP(A39,EQUIPOS!A9:D189,4,FALSE)</f>
        <v>98085.89238219813</v>
      </c>
      <c r="L39" s="877">
        <v>45</v>
      </c>
      <c r="M39" s="878"/>
      <c r="N39" s="279">
        <f>K39/L39</f>
        <v>2179.6864973821807</v>
      </c>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N76*L42</f>
        <v>11.941569089689333</v>
      </c>
    </row>
    <row r="43" spans="1:14" ht="15.75" thickBot="1">
      <c r="B43" s="823" t="s">
        <v>953</v>
      </c>
      <c r="C43" s="824"/>
      <c r="D43" s="824"/>
      <c r="E43" s="824"/>
      <c r="F43" s="824"/>
      <c r="G43" s="824"/>
      <c r="H43" s="824"/>
      <c r="I43" s="824"/>
      <c r="J43" s="824"/>
      <c r="K43" s="824"/>
      <c r="L43" s="824"/>
      <c r="M43" s="825"/>
      <c r="N43" s="401">
        <f>SUM(N36:N42)</f>
        <v>10130.769799321357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550</v>
      </c>
      <c r="B48" s="49" t="str">
        <f>VLOOKUP(A48,MATERIALES!A4:D373,3,FALSE)</f>
        <v>Material seleccionado para Relleno</v>
      </c>
      <c r="C48" s="288"/>
      <c r="D48" s="288"/>
      <c r="E48" s="288"/>
      <c r="F48" s="288"/>
      <c r="G48" s="288"/>
      <c r="H48" s="288"/>
      <c r="I48" s="275"/>
      <c r="J48" s="231" t="str">
        <f>VLOOKUP(A48,MATERIALES!A4:D373,2,FALSE)</f>
        <v>m3</v>
      </c>
      <c r="K48" s="289">
        <v>1.25</v>
      </c>
      <c r="L48" s="274"/>
      <c r="M48" s="407">
        <f>VLOOKUP(A48,MATERIALES!A4:D395,4,FALSE)</f>
        <v>26729.601514892853</v>
      </c>
      <c r="N48" s="279">
        <f>K48*M48</f>
        <v>33412.001893616063</v>
      </c>
    </row>
    <row r="49" spans="1:14">
      <c r="B49" s="49"/>
      <c r="C49" s="288"/>
      <c r="D49" s="288"/>
      <c r="E49" s="288"/>
      <c r="F49" s="288"/>
      <c r="G49" s="288"/>
      <c r="H49" s="288"/>
      <c r="I49" s="275"/>
      <c r="J49" s="231"/>
      <c r="K49" s="289" t="s">
        <v>980</v>
      </c>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33412.001893616063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1291</v>
      </c>
      <c r="B59" s="52" t="str">
        <f>VLOOKUP(A59,TRANSPORTE!A5:D104,3,FALSE)</f>
        <v>Transporte de material seleccionado para relleno</v>
      </c>
      <c r="C59" s="53"/>
      <c r="D59" s="53"/>
      <c r="E59" s="53"/>
      <c r="F59" s="53"/>
      <c r="G59" s="53"/>
      <c r="H59" s="295" t="s">
        <v>1999</v>
      </c>
      <c r="I59" s="286">
        <v>1.25</v>
      </c>
      <c r="J59" s="286">
        <v>1</v>
      </c>
      <c r="K59" s="286">
        <f>I59*J59</f>
        <v>1.25</v>
      </c>
      <c r="L59" s="910">
        <f>VLOOKUP(A59,TRANSPORTE!A5:D123,4,FALSE)</f>
        <v>1131.4191219078368</v>
      </c>
      <c r="M59" s="911"/>
      <c r="N59" s="298">
        <f>K59*L59</f>
        <v>1414.273902384796</v>
      </c>
    </row>
    <row r="60" spans="1:14" ht="24.75" customHeight="1">
      <c r="B60" s="52"/>
      <c r="C60" s="324"/>
      <c r="D60" s="324"/>
      <c r="E60" s="324"/>
      <c r="F60" s="324"/>
      <c r="G60" s="324"/>
      <c r="H60" s="318"/>
      <c r="I60" s="406"/>
      <c r="J60" s="293"/>
      <c r="K60" s="286"/>
      <c r="L60" s="910"/>
      <c r="M60" s="911"/>
      <c r="N60" s="294"/>
    </row>
    <row r="61" spans="1:14">
      <c r="B61" s="52"/>
      <c r="C61" s="53"/>
      <c r="D61" s="53"/>
      <c r="E61" s="53"/>
      <c r="F61" s="53"/>
      <c r="G61" s="324"/>
      <c r="H61" s="318"/>
      <c r="I61" s="406"/>
      <c r="J61" s="293"/>
      <c r="K61" s="286"/>
      <c r="L61" s="910"/>
      <c r="M61" s="911"/>
      <c r="N61" s="298"/>
    </row>
    <row r="62" spans="1:14">
      <c r="B62" s="52"/>
      <c r="C62" s="53"/>
      <c r="D62" s="53"/>
      <c r="E62" s="53"/>
      <c r="F62" s="53"/>
      <c r="G62" s="53"/>
      <c r="H62" s="295"/>
      <c r="I62" s="286"/>
      <c r="J62" s="286"/>
      <c r="K62" s="286"/>
      <c r="L62" s="910"/>
      <c r="M62" s="911"/>
      <c r="N62" s="298"/>
    </row>
    <row r="63" spans="1:14">
      <c r="B63" s="52"/>
      <c r="C63" s="53"/>
      <c r="D63" s="53"/>
      <c r="E63" s="53"/>
      <c r="F63" s="53"/>
      <c r="G63" s="53"/>
      <c r="H63" s="295"/>
      <c r="I63" s="286"/>
      <c r="J63" s="286"/>
      <c r="K63" s="286"/>
      <c r="L63" s="910"/>
      <c r="M63" s="911"/>
      <c r="N63" s="298"/>
    </row>
    <row r="64" spans="1:14" ht="15.75" thickBot="1">
      <c r="B64" s="472"/>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SUM(N59:N64)</f>
        <v>1414.273902384796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360</v>
      </c>
      <c r="N70" s="402">
        <f>K70/M70</f>
        <v>300.72777777777776</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360</v>
      </c>
      <c r="N71" s="402">
        <f>K71/M71</f>
        <v>296.35067670668883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45554.124049806684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9110.8248099613375</v>
      </c>
      <c r="M83" s="859"/>
      <c r="N83" s="57"/>
    </row>
    <row r="84" spans="1:14">
      <c r="B84" s="95" t="s">
        <v>973</v>
      </c>
      <c r="C84" s="96"/>
      <c r="D84" s="96"/>
      <c r="E84" s="96"/>
      <c r="F84" s="96"/>
      <c r="G84" s="96"/>
      <c r="H84" s="96"/>
      <c r="I84" s="93"/>
      <c r="J84" s="94"/>
      <c r="K84" s="311">
        <v>0.05</v>
      </c>
      <c r="L84" s="858">
        <f>N78*K84</f>
        <v>2277.7062024903344</v>
      </c>
      <c r="M84" s="859"/>
      <c r="N84" s="57"/>
    </row>
    <row r="85" spans="1:14" ht="15.75" thickBot="1">
      <c r="B85" s="97" t="s">
        <v>974</v>
      </c>
      <c r="C85" s="98"/>
      <c r="D85" s="98"/>
      <c r="E85" s="98"/>
      <c r="F85" s="98"/>
      <c r="G85" s="98"/>
      <c r="H85" s="98"/>
      <c r="I85" s="99"/>
      <c r="J85" s="100"/>
      <c r="K85" s="312">
        <v>0.05</v>
      </c>
      <c r="L85" s="860">
        <f>N78*K85</f>
        <v>2277.7062024903344</v>
      </c>
      <c r="M85" s="861"/>
      <c r="N85" s="57"/>
    </row>
    <row r="86" spans="1:14" ht="15.75" thickBot="1">
      <c r="B86" s="823" t="s">
        <v>953</v>
      </c>
      <c r="C86" s="824"/>
      <c r="D86" s="824"/>
      <c r="E86" s="824"/>
      <c r="F86" s="824"/>
      <c r="G86" s="824"/>
      <c r="H86" s="824"/>
      <c r="I86" s="824"/>
      <c r="J86" s="824"/>
      <c r="K86" s="824"/>
      <c r="L86" s="824"/>
      <c r="M86" s="825"/>
      <c r="N86" s="58">
        <f>L83+L84+L85</f>
        <v>13666.237214942008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ROUND((N78+N86),0)</f>
        <v>59220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1444</v>
      </c>
      <c r="C31" s="87" t="s">
        <v>1446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129</v>
      </c>
      <c r="B36" s="872" t="str">
        <f>VLOOKUP(A36,EQUIPOS!A6:D186,3,FALSE)</f>
        <v xml:space="preserve">Buldozer, Potencia al volante de 140 HP, motor de 2200 RPM, longitud de hoja 4,80m. </v>
      </c>
      <c r="C36" s="873"/>
      <c r="D36" s="873"/>
      <c r="E36" s="873"/>
      <c r="F36" s="873"/>
      <c r="G36" s="873"/>
      <c r="H36" s="874"/>
      <c r="I36" s="274"/>
      <c r="J36" s="275"/>
      <c r="K36" s="276">
        <f>VLOOKUP(A36,EQUIPOS!A6:D186,4,FALSE)</f>
        <v>139092.38940752886</v>
      </c>
      <c r="L36" s="277"/>
      <c r="M36" s="278">
        <v>45</v>
      </c>
      <c r="N36" s="279">
        <f>K36/M36</f>
        <v>3090.9419868339746</v>
      </c>
    </row>
    <row r="37" spans="1:14">
      <c r="A37" s="119" t="s">
        <v>152</v>
      </c>
      <c r="B37" s="872" t="str">
        <f>VLOOKUP(A37,EQUIPOS!A7:D187,3,FALSE)</f>
        <v xml:space="preserve">Carrotanque de agua(1000 Galones) </v>
      </c>
      <c r="C37" s="873"/>
      <c r="D37" s="873"/>
      <c r="E37" s="873"/>
      <c r="F37" s="873"/>
      <c r="G37" s="873"/>
      <c r="H37" s="874"/>
      <c r="I37" s="274"/>
      <c r="J37" s="275"/>
      <c r="K37" s="276">
        <f>VLOOKUP(A37,EQUIPOS!A7:D187,4,FALSE)</f>
        <v>61303.682738873831</v>
      </c>
      <c r="L37" s="277"/>
      <c r="M37" s="278">
        <v>45</v>
      </c>
      <c r="N37" s="279">
        <f>K37/M37</f>
        <v>1362.304060863863</v>
      </c>
    </row>
    <row r="38" spans="1:14">
      <c r="A38" t="s">
        <v>269</v>
      </c>
      <c r="B38" s="872" t="str">
        <f>VLOOKUP(A38,EQUIPOS!A8:D188,3,FALSE)</f>
        <v>Motoniveladora  potencia 215 HP, ancho de cuchilla 4,27 m, peso 18 ton.</v>
      </c>
      <c r="C38" s="873"/>
      <c r="D38" s="873"/>
      <c r="E38" s="873"/>
      <c r="F38" s="873"/>
      <c r="G38" s="873"/>
      <c r="H38" s="874"/>
      <c r="I38" s="274"/>
      <c r="J38" s="275"/>
      <c r="K38" s="276">
        <f>VLOOKUP(A38,EQUIPOS!A8:D188,4,FALSE)</f>
        <v>156865.3058318242</v>
      </c>
      <c r="L38" s="277"/>
      <c r="M38" s="278">
        <v>45</v>
      </c>
      <c r="N38" s="279">
        <f>K38/M38</f>
        <v>3485.8956851516486</v>
      </c>
    </row>
    <row r="39" spans="1:14">
      <c r="A39" t="s">
        <v>365</v>
      </c>
      <c r="B39" s="872" t="str">
        <f>VLOOKUP(A39,EQUIPOS!A9:D189,3,FALSE)</f>
        <v xml:space="preserve">Vibrocompatador, potencia 153 HP, peso 10 Ton. </v>
      </c>
      <c r="C39" s="873"/>
      <c r="D39" s="873"/>
      <c r="E39" s="873"/>
      <c r="F39" s="873"/>
      <c r="G39" s="873"/>
      <c r="H39" s="874"/>
      <c r="I39" s="875"/>
      <c r="J39" s="876"/>
      <c r="K39" s="276">
        <f>VLOOKUP(A39,EQUIPOS!A9:D189,4,FALSE)</f>
        <v>98085.89238219813</v>
      </c>
      <c r="L39" s="877">
        <v>45</v>
      </c>
      <c r="M39" s="878"/>
      <c r="N39" s="279">
        <f>K39/L39</f>
        <v>2179.6864973821807</v>
      </c>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N76*L42</f>
        <v>11.941569089689333</v>
      </c>
    </row>
    <row r="43" spans="1:14" ht="15.75" thickBot="1">
      <c r="B43" s="823" t="s">
        <v>953</v>
      </c>
      <c r="C43" s="824"/>
      <c r="D43" s="824"/>
      <c r="E43" s="824"/>
      <c r="F43" s="824"/>
      <c r="G43" s="824"/>
      <c r="H43" s="824"/>
      <c r="I43" s="824"/>
      <c r="J43" s="824"/>
      <c r="K43" s="824"/>
      <c r="L43" s="824"/>
      <c r="M43" s="825"/>
      <c r="N43" s="401">
        <f>SUM(N36:N42)</f>
        <v>10130.769799321357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537</v>
      </c>
      <c r="B48" s="49" t="str">
        <f>VLOOKUP(A48,MATERIALES!A4:D373,3,FALSE)</f>
        <v xml:space="preserve">Material de Sub Base CBR=40% </v>
      </c>
      <c r="C48" s="288"/>
      <c r="D48" s="288"/>
      <c r="E48" s="288"/>
      <c r="F48" s="288"/>
      <c r="G48" s="288"/>
      <c r="H48" s="288"/>
      <c r="I48" s="275"/>
      <c r="J48" s="231" t="str">
        <f>VLOOKUP(A48,MATERIALES!A4:D373,2,FALSE)</f>
        <v>m3</v>
      </c>
      <c r="K48" s="289">
        <v>1.25</v>
      </c>
      <c r="L48" s="274"/>
      <c r="M48" s="407">
        <f>VLOOKUP(A48,MATERIALES!A4:D395,4,FALSE)</f>
        <v>46891.115333173875</v>
      </c>
      <c r="N48" s="279">
        <f>K48*M48</f>
        <v>58613.894166467348</v>
      </c>
    </row>
    <row r="49" spans="1:14">
      <c r="B49" s="49"/>
      <c r="C49" s="288"/>
      <c r="D49" s="288"/>
      <c r="E49" s="288"/>
      <c r="F49" s="288"/>
      <c r="G49" s="288"/>
      <c r="H49" s="288"/>
      <c r="I49" s="275"/>
      <c r="J49" s="231"/>
      <c r="K49" s="289" t="s">
        <v>980</v>
      </c>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58613.894166467348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1385</v>
      </c>
      <c r="B59" s="52" t="str">
        <f>VLOOKUP(A59,TRANSPORTE!A5:D104,3,FALSE)</f>
        <v xml:space="preserve">Transporte de material de Sub Base CBR=40% </v>
      </c>
      <c r="C59" s="53"/>
      <c r="D59" s="53"/>
      <c r="E59" s="53"/>
      <c r="F59" s="53"/>
      <c r="G59" s="53"/>
      <c r="H59" s="295" t="s">
        <v>1999</v>
      </c>
      <c r="I59" s="286">
        <v>1.25</v>
      </c>
      <c r="J59" s="286">
        <v>1</v>
      </c>
      <c r="K59" s="286">
        <f>I59*J59</f>
        <v>1.25</v>
      </c>
      <c r="L59" s="910">
        <f>VLOOKUP(A59,TRANSPORTE!A5:D123,4,FALSE)</f>
        <v>1131.4191219078368</v>
      </c>
      <c r="M59" s="911"/>
      <c r="N59" s="298">
        <f>K59*L59</f>
        <v>1414.273902384796</v>
      </c>
    </row>
    <row r="60" spans="1:14" ht="24.75" customHeight="1">
      <c r="B60" s="52"/>
      <c r="C60" s="324"/>
      <c r="D60" s="324"/>
      <c r="E60" s="324"/>
      <c r="F60" s="324"/>
      <c r="G60" s="324"/>
      <c r="H60" s="318"/>
      <c r="I60" s="406"/>
      <c r="J60" s="293"/>
      <c r="K60" s="286"/>
      <c r="L60" s="910"/>
      <c r="M60" s="911"/>
      <c r="N60" s="294"/>
    </row>
    <row r="61" spans="1:14">
      <c r="B61" s="52"/>
      <c r="C61" s="53"/>
      <c r="D61" s="53"/>
      <c r="E61" s="53"/>
      <c r="F61" s="53"/>
      <c r="G61" s="324"/>
      <c r="H61" s="318"/>
      <c r="I61" s="406"/>
      <c r="J61" s="293"/>
      <c r="K61" s="286"/>
      <c r="L61" s="910"/>
      <c r="M61" s="911"/>
      <c r="N61" s="298"/>
    </row>
    <row r="62" spans="1:14">
      <c r="B62" s="52"/>
      <c r="C62" s="53"/>
      <c r="D62" s="53"/>
      <c r="E62" s="53"/>
      <c r="F62" s="53"/>
      <c r="G62" s="53"/>
      <c r="H62" s="295"/>
      <c r="I62" s="286"/>
      <c r="J62" s="286"/>
      <c r="K62" s="286"/>
      <c r="L62" s="910"/>
      <c r="M62" s="911"/>
      <c r="N62" s="298"/>
    </row>
    <row r="63" spans="1:14">
      <c r="B63" s="52"/>
      <c r="C63" s="53"/>
      <c r="D63" s="53"/>
      <c r="E63" s="53"/>
      <c r="F63" s="53"/>
      <c r="G63" s="53"/>
      <c r="H63" s="295"/>
      <c r="I63" s="286"/>
      <c r="J63" s="286"/>
      <c r="K63" s="286"/>
      <c r="L63" s="910"/>
      <c r="M63" s="911"/>
      <c r="N63" s="298"/>
    </row>
    <row r="64" spans="1:14" ht="15.75" thickBot="1">
      <c r="B64" s="472"/>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SUM(N59:N64)</f>
        <v>1414.273902384796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360</v>
      </c>
      <c r="N70" s="402">
        <f>K70/M70</f>
        <v>300.72777777777776</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360</v>
      </c>
      <c r="N71" s="402">
        <f>K71/M71</f>
        <v>296.35067670668883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70756.016322657961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14151.203264531592</v>
      </c>
      <c r="M83" s="859"/>
      <c r="N83" s="57"/>
    </row>
    <row r="84" spans="1:14">
      <c r="B84" s="95" t="s">
        <v>973</v>
      </c>
      <c r="C84" s="96"/>
      <c r="D84" s="96"/>
      <c r="E84" s="96"/>
      <c r="F84" s="96"/>
      <c r="G84" s="96"/>
      <c r="H84" s="96"/>
      <c r="I84" s="93"/>
      <c r="J84" s="94"/>
      <c r="K84" s="311">
        <v>0.05</v>
      </c>
      <c r="L84" s="858">
        <f>N78*K84</f>
        <v>3537.800816132898</v>
      </c>
      <c r="M84" s="859"/>
      <c r="N84" s="57"/>
    </row>
    <row r="85" spans="1:14" ht="15.75" thickBot="1">
      <c r="B85" s="97" t="s">
        <v>974</v>
      </c>
      <c r="C85" s="98"/>
      <c r="D85" s="98"/>
      <c r="E85" s="98"/>
      <c r="F85" s="98"/>
      <c r="G85" s="98"/>
      <c r="H85" s="98"/>
      <c r="I85" s="99"/>
      <c r="J85" s="100"/>
      <c r="K85" s="312">
        <v>0.05</v>
      </c>
      <c r="L85" s="860">
        <f>N78*K85</f>
        <v>3537.800816132898</v>
      </c>
      <c r="M85" s="861"/>
      <c r="N85" s="57"/>
    </row>
    <row r="86" spans="1:14" ht="15.75" thickBot="1">
      <c r="B86" s="823" t="s">
        <v>953</v>
      </c>
      <c r="C86" s="824"/>
      <c r="D86" s="824"/>
      <c r="E86" s="824"/>
      <c r="F86" s="824"/>
      <c r="G86" s="824"/>
      <c r="H86" s="824"/>
      <c r="I86" s="824"/>
      <c r="J86" s="824"/>
      <c r="K86" s="824"/>
      <c r="L86" s="824"/>
      <c r="M86" s="825"/>
      <c r="N86" s="58">
        <f>L83+L84+L85</f>
        <v>21226.804896797388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91982.821219455349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1445</v>
      </c>
      <c r="C31" s="87" t="s">
        <v>1447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129</v>
      </c>
      <c r="B36" s="872" t="str">
        <f>VLOOKUP(A36,EQUIPOS!A6:D186,3,FALSE)</f>
        <v xml:space="preserve">Buldozer, Potencia al volante de 140 HP, motor de 2200 RPM, longitud de hoja 4,80m. </v>
      </c>
      <c r="C36" s="873"/>
      <c r="D36" s="873"/>
      <c r="E36" s="873"/>
      <c r="F36" s="873"/>
      <c r="G36" s="873"/>
      <c r="H36" s="874"/>
      <c r="I36" s="274"/>
      <c r="J36" s="275"/>
      <c r="K36" s="276">
        <f>VLOOKUP(A36,EQUIPOS!A6:D186,4,FALSE)</f>
        <v>139092.38940752886</v>
      </c>
      <c r="L36" s="277"/>
      <c r="M36" s="278">
        <v>45</v>
      </c>
      <c r="N36" s="279">
        <f>K36/M36</f>
        <v>3090.9419868339746</v>
      </c>
    </row>
    <row r="37" spans="1:14">
      <c r="A37" s="119" t="s">
        <v>152</v>
      </c>
      <c r="B37" s="872" t="str">
        <f>VLOOKUP(A37,EQUIPOS!A7:D187,3,FALSE)</f>
        <v xml:space="preserve">Carrotanque de agua(1000 Galones) </v>
      </c>
      <c r="C37" s="873"/>
      <c r="D37" s="873"/>
      <c r="E37" s="873"/>
      <c r="F37" s="873"/>
      <c r="G37" s="873"/>
      <c r="H37" s="874"/>
      <c r="I37" s="274"/>
      <c r="J37" s="275"/>
      <c r="K37" s="276">
        <f>VLOOKUP(A37,EQUIPOS!A7:D187,4,FALSE)</f>
        <v>61303.682738873831</v>
      </c>
      <c r="L37" s="277"/>
      <c r="M37" s="278">
        <v>45</v>
      </c>
      <c r="N37" s="279">
        <f>K37/M37</f>
        <v>1362.304060863863</v>
      </c>
    </row>
    <row r="38" spans="1:14">
      <c r="A38" t="s">
        <v>269</v>
      </c>
      <c r="B38" s="872" t="str">
        <f>VLOOKUP(A38,EQUIPOS!A8:D188,3,FALSE)</f>
        <v>Motoniveladora  potencia 215 HP, ancho de cuchilla 4,27 m, peso 18 ton.</v>
      </c>
      <c r="C38" s="873"/>
      <c r="D38" s="873"/>
      <c r="E38" s="873"/>
      <c r="F38" s="873"/>
      <c r="G38" s="873"/>
      <c r="H38" s="874"/>
      <c r="I38" s="274"/>
      <c r="J38" s="275"/>
      <c r="K38" s="276">
        <f>VLOOKUP(A38,EQUIPOS!A8:D188,4,FALSE)</f>
        <v>156865.3058318242</v>
      </c>
      <c r="L38" s="277"/>
      <c r="M38" s="278">
        <v>45</v>
      </c>
      <c r="N38" s="279">
        <f>K38/M38</f>
        <v>3485.8956851516486</v>
      </c>
    </row>
    <row r="39" spans="1:14">
      <c r="A39" t="s">
        <v>365</v>
      </c>
      <c r="B39" s="872" t="str">
        <f>VLOOKUP(A39,EQUIPOS!A9:D189,3,FALSE)</f>
        <v xml:space="preserve">Vibrocompatador, potencia 153 HP, peso 10 Ton. </v>
      </c>
      <c r="C39" s="873"/>
      <c r="D39" s="873"/>
      <c r="E39" s="873"/>
      <c r="F39" s="873"/>
      <c r="G39" s="873"/>
      <c r="H39" s="874"/>
      <c r="I39" s="875"/>
      <c r="J39" s="876"/>
      <c r="K39" s="276">
        <f>VLOOKUP(A39,EQUIPOS!A9:D189,4,FALSE)</f>
        <v>98085.89238219813</v>
      </c>
      <c r="L39" s="877">
        <v>45</v>
      </c>
      <c r="M39" s="878"/>
      <c r="N39" s="279">
        <f>K39/L39</f>
        <v>2179.6864973821807</v>
      </c>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N76*L42</f>
        <v>11.941569089689333</v>
      </c>
    </row>
    <row r="43" spans="1:14" ht="15.75" thickBot="1">
      <c r="B43" s="823" t="s">
        <v>953</v>
      </c>
      <c r="C43" s="824"/>
      <c r="D43" s="824"/>
      <c r="E43" s="824"/>
      <c r="F43" s="824"/>
      <c r="G43" s="824"/>
      <c r="H43" s="824"/>
      <c r="I43" s="824"/>
      <c r="J43" s="824"/>
      <c r="K43" s="824"/>
      <c r="L43" s="824"/>
      <c r="M43" s="825"/>
      <c r="N43" s="401">
        <f>SUM(N36:N42)</f>
        <v>10130.769799321357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521</v>
      </c>
      <c r="B48" s="49" t="str">
        <f>VLOOKUP(A48,MATERIALES!A4:D373,3,FALSE)</f>
        <v xml:space="preserve">Material de Base </v>
      </c>
      <c r="C48" s="288"/>
      <c r="D48" s="288"/>
      <c r="E48" s="288"/>
      <c r="F48" s="288"/>
      <c r="G48" s="288"/>
      <c r="H48" s="288"/>
      <c r="I48" s="275"/>
      <c r="J48" s="231" t="str">
        <f>VLOOKUP(A48,MATERIALES!A4:D373,2,FALSE)</f>
        <v>m3</v>
      </c>
      <c r="K48" s="289">
        <v>1.25</v>
      </c>
      <c r="L48" s="274"/>
      <c r="M48" s="407">
        <f>VLOOKUP(A48,MATERIALES!A4:D395,4,FALSE)</f>
        <v>51453.522899083277</v>
      </c>
      <c r="N48" s="279">
        <f>K48*M48</f>
        <v>64316.903623854094</v>
      </c>
    </row>
    <row r="49" spans="1:14">
      <c r="B49" s="49"/>
      <c r="C49" s="288"/>
      <c r="D49" s="288"/>
      <c r="E49" s="288"/>
      <c r="F49" s="288"/>
      <c r="G49" s="288"/>
      <c r="H49" s="288"/>
      <c r="I49" s="275"/>
      <c r="J49" s="231"/>
      <c r="K49" s="289" t="s">
        <v>980</v>
      </c>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64316.903623854094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1385</v>
      </c>
      <c r="B59" s="52" t="str">
        <f>VLOOKUP(A59,TRANSPORTE!A5:D104,3,FALSE)</f>
        <v xml:space="preserve">Transporte de material de Sub Base CBR=40% </v>
      </c>
      <c r="C59" s="53"/>
      <c r="D59" s="53"/>
      <c r="E59" s="53"/>
      <c r="F59" s="53"/>
      <c r="G59" s="53"/>
      <c r="H59" s="295" t="s">
        <v>1999</v>
      </c>
      <c r="I59" s="286">
        <v>1.25</v>
      </c>
      <c r="J59" s="286">
        <v>1</v>
      </c>
      <c r="K59" s="286">
        <f>I59*J59</f>
        <v>1.25</v>
      </c>
      <c r="L59" s="910">
        <f>VLOOKUP(A59,TRANSPORTE!A5:D123,4,FALSE)</f>
        <v>1131.4191219078368</v>
      </c>
      <c r="M59" s="911"/>
      <c r="N59" s="298">
        <f>K59*L59</f>
        <v>1414.273902384796</v>
      </c>
    </row>
    <row r="60" spans="1:14" ht="24.75" customHeight="1">
      <c r="B60" s="52"/>
      <c r="C60" s="324"/>
      <c r="D60" s="324"/>
      <c r="E60" s="324"/>
      <c r="F60" s="324"/>
      <c r="G60" s="324"/>
      <c r="H60" s="318"/>
      <c r="I60" s="406"/>
      <c r="J60" s="293"/>
      <c r="K60" s="286"/>
      <c r="L60" s="910"/>
      <c r="M60" s="911"/>
      <c r="N60" s="294"/>
    </row>
    <row r="61" spans="1:14">
      <c r="B61" s="52"/>
      <c r="C61" s="53"/>
      <c r="D61" s="53"/>
      <c r="E61" s="53"/>
      <c r="F61" s="53"/>
      <c r="G61" s="324"/>
      <c r="H61" s="318"/>
      <c r="I61" s="406"/>
      <c r="J61" s="293"/>
      <c r="K61" s="286"/>
      <c r="L61" s="910"/>
      <c r="M61" s="911"/>
      <c r="N61" s="298"/>
    </row>
    <row r="62" spans="1:14">
      <c r="B62" s="52"/>
      <c r="C62" s="53"/>
      <c r="D62" s="53"/>
      <c r="E62" s="53"/>
      <c r="F62" s="53"/>
      <c r="G62" s="53"/>
      <c r="H62" s="295"/>
      <c r="I62" s="286"/>
      <c r="J62" s="286"/>
      <c r="K62" s="286"/>
      <c r="L62" s="910"/>
      <c r="M62" s="911"/>
      <c r="N62" s="298"/>
    </row>
    <row r="63" spans="1:14">
      <c r="B63" s="52"/>
      <c r="C63" s="53"/>
      <c r="D63" s="53"/>
      <c r="E63" s="53"/>
      <c r="F63" s="53"/>
      <c r="G63" s="53"/>
      <c r="H63" s="295"/>
      <c r="I63" s="286"/>
      <c r="J63" s="286"/>
      <c r="K63" s="286"/>
      <c r="L63" s="910"/>
      <c r="M63" s="911"/>
      <c r="N63" s="298"/>
    </row>
    <row r="64" spans="1:14" ht="15.75" thickBot="1">
      <c r="B64" s="472"/>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SUM(N59:N64)</f>
        <v>1414.273902384796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360</v>
      </c>
      <c r="N70" s="402">
        <f>K70/M70</f>
        <v>300.72777777777776</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360</v>
      </c>
      <c r="N71" s="402">
        <f>K71/M71</f>
        <v>296.35067670668883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76459.025780044714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15291.805156008944</v>
      </c>
      <c r="M83" s="859"/>
      <c r="N83" s="57"/>
    </row>
    <row r="84" spans="1:14">
      <c r="B84" s="95" t="s">
        <v>973</v>
      </c>
      <c r="C84" s="96"/>
      <c r="D84" s="96"/>
      <c r="E84" s="96"/>
      <c r="F84" s="96"/>
      <c r="G84" s="96"/>
      <c r="H84" s="96"/>
      <c r="I84" s="93"/>
      <c r="J84" s="94"/>
      <c r="K84" s="311">
        <v>0.05</v>
      </c>
      <c r="L84" s="858">
        <f>N78*K84</f>
        <v>3822.9512890022361</v>
      </c>
      <c r="M84" s="859"/>
      <c r="N84" s="57"/>
    </row>
    <row r="85" spans="1:14" ht="15.75" thickBot="1">
      <c r="B85" s="97" t="s">
        <v>974</v>
      </c>
      <c r="C85" s="98"/>
      <c r="D85" s="98"/>
      <c r="E85" s="98"/>
      <c r="F85" s="98"/>
      <c r="G85" s="98"/>
      <c r="H85" s="98"/>
      <c r="I85" s="99"/>
      <c r="J85" s="100"/>
      <c r="K85" s="312">
        <v>0.05</v>
      </c>
      <c r="L85" s="860">
        <f>N78*K85</f>
        <v>3822.9512890022361</v>
      </c>
      <c r="M85" s="861"/>
      <c r="N85" s="57"/>
    </row>
    <row r="86" spans="1:14" ht="15.75" thickBot="1">
      <c r="B86" s="823" t="s">
        <v>953</v>
      </c>
      <c r="C86" s="824"/>
      <c r="D86" s="824"/>
      <c r="E86" s="824"/>
      <c r="F86" s="824"/>
      <c r="G86" s="824"/>
      <c r="H86" s="824"/>
      <c r="I86" s="824"/>
      <c r="J86" s="824"/>
      <c r="K86" s="824"/>
      <c r="L86" s="824"/>
      <c r="M86" s="825"/>
      <c r="N86" s="58">
        <f>L83+L84+L85</f>
        <v>22937.70773401342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99396.733514058142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1019</v>
      </c>
      <c r="C31" s="87" t="s">
        <v>1956</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129</v>
      </c>
      <c r="B36" s="872" t="str">
        <f>VLOOKUP(A36,EQUIPOS!A6:D154,3,FALSE)</f>
        <v xml:space="preserve">Buldozer, Potencia al volante de 140 HP, motor de 2200 RPM, longitud de hoja 4,80m. </v>
      </c>
      <c r="C36" s="873"/>
      <c r="D36" s="873"/>
      <c r="E36" s="873"/>
      <c r="F36" s="873"/>
      <c r="G36" s="873"/>
      <c r="H36" s="874"/>
      <c r="I36" s="274"/>
      <c r="J36" s="275"/>
      <c r="K36" s="276">
        <f>VLOOKUP(A36,EQUIPOS!A6:D163,4,FALSE)</f>
        <v>139092.38940752886</v>
      </c>
      <c r="L36" s="277"/>
      <c r="M36" s="278">
        <v>400</v>
      </c>
      <c r="N36" s="279">
        <f>K36/M36</f>
        <v>347.73097351882211</v>
      </c>
    </row>
    <row r="37" spans="1:14">
      <c r="A37" s="119" t="s">
        <v>152</v>
      </c>
      <c r="B37" s="872" t="str">
        <f>VLOOKUP(A37,EQUIPOS!A7:D154,3,FALSE)</f>
        <v xml:space="preserve">Carrotanque de agua(1000 Galones) </v>
      </c>
      <c r="C37" s="873"/>
      <c r="D37" s="873"/>
      <c r="E37" s="873"/>
      <c r="F37" s="873"/>
      <c r="G37" s="873"/>
      <c r="H37" s="874"/>
      <c r="I37" s="274"/>
      <c r="J37" s="275"/>
      <c r="K37" s="276">
        <f>VLOOKUP(A37,EQUIPOS!A7:D164,4,FALSE)</f>
        <v>61303.682738873831</v>
      </c>
      <c r="L37" s="277"/>
      <c r="M37" s="278">
        <v>200</v>
      </c>
      <c r="N37" s="279">
        <f>K37/M37</f>
        <v>306.51841369436914</v>
      </c>
    </row>
    <row r="38" spans="1:14">
      <c r="A38" t="s">
        <v>269</v>
      </c>
      <c r="B38" s="872" t="str">
        <f>VLOOKUP(A38,EQUIPOS!A8:D154,3,FALSE)</f>
        <v>Motoniveladora  potencia 215 HP, ancho de cuchilla 4,27 m, peso 18 ton.</v>
      </c>
      <c r="C38" s="873"/>
      <c r="D38" s="873"/>
      <c r="E38" s="873"/>
      <c r="F38" s="873"/>
      <c r="G38" s="873"/>
      <c r="H38" s="874"/>
      <c r="I38" s="274"/>
      <c r="J38" s="275"/>
      <c r="K38" s="276">
        <f>VLOOKUP(A38,EQUIPOS!A8:D165,4,FALSE)</f>
        <v>156865.3058318242</v>
      </c>
      <c r="L38" s="277"/>
      <c r="M38" s="278">
        <v>200</v>
      </c>
      <c r="N38" s="279">
        <f>K38/M38</f>
        <v>784.32652915912104</v>
      </c>
    </row>
    <row r="39" spans="1:14">
      <c r="A39" t="s">
        <v>365</v>
      </c>
      <c r="B39" s="872" t="str">
        <f>VLOOKUP(A39,EQUIPOS!A9:D155,3,FALSE)</f>
        <v xml:space="preserve">Vibrocompatador, potencia 153 HP, peso 10 Ton. </v>
      </c>
      <c r="C39" s="873"/>
      <c r="D39" s="873"/>
      <c r="E39" s="873"/>
      <c r="F39" s="873"/>
      <c r="G39" s="873"/>
      <c r="H39" s="874"/>
      <c r="I39" s="875"/>
      <c r="J39" s="876"/>
      <c r="K39" s="276">
        <f>VLOOKUP(A39,EQUIPOS!A9:D166,4,FALSE)</f>
        <v>98085.89238219813</v>
      </c>
      <c r="L39" s="877">
        <v>200</v>
      </c>
      <c r="M39" s="878"/>
      <c r="N39" s="279">
        <f>K39/L39</f>
        <v>490.42946191099065</v>
      </c>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0.02</v>
      </c>
      <c r="N41" s="351">
        <f>N76*M41</f>
        <v>2.6868530451800998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1931.6922313284829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409"/>
      <c r="N48" s="279"/>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1600</v>
      </c>
      <c r="N70" s="402">
        <f>K70/M70</f>
        <v>66.678902259004985</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1600</v>
      </c>
      <c r="N71" s="402">
        <f>K71/M71</f>
        <v>67.663749999999993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134.34265225900498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2066.0348835874879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413.20697671749758</v>
      </c>
      <c r="M83" s="859"/>
      <c r="N83" s="57"/>
    </row>
    <row r="84" spans="1:14">
      <c r="B84" s="95" t="s">
        <v>973</v>
      </c>
      <c r="C84" s="96"/>
      <c r="D84" s="96"/>
      <c r="E84" s="96"/>
      <c r="F84" s="96"/>
      <c r="G84" s="96"/>
      <c r="H84" s="96"/>
      <c r="I84" s="93"/>
      <c r="J84" s="94"/>
      <c r="K84" s="311">
        <v>0.05</v>
      </c>
      <c r="L84" s="858">
        <f>N78*K84</f>
        <v>103.3017441793744</v>
      </c>
      <c r="M84" s="859"/>
      <c r="N84" s="57"/>
    </row>
    <row r="85" spans="1:14" ht="15.75" thickBot="1">
      <c r="B85" s="97" t="s">
        <v>974</v>
      </c>
      <c r="C85" s="98"/>
      <c r="D85" s="98"/>
      <c r="E85" s="98"/>
      <c r="F85" s="98"/>
      <c r="G85" s="98"/>
      <c r="H85" s="98"/>
      <c r="I85" s="99"/>
      <c r="J85" s="100"/>
      <c r="K85" s="312">
        <v>0.05</v>
      </c>
      <c r="L85" s="860">
        <f>N78*K85</f>
        <v>103.3017441793744</v>
      </c>
      <c r="M85" s="861"/>
      <c r="N85" s="57"/>
    </row>
    <row r="86" spans="1:14" ht="15.75" thickBot="1">
      <c r="B86" s="823" t="s">
        <v>953</v>
      </c>
      <c r="C86" s="824"/>
      <c r="D86" s="824"/>
      <c r="E86" s="824"/>
      <c r="F86" s="824"/>
      <c r="G86" s="824"/>
      <c r="H86" s="824"/>
      <c r="I86" s="824"/>
      <c r="J86" s="824"/>
      <c r="K86" s="824"/>
      <c r="L86" s="824"/>
      <c r="M86" s="825"/>
      <c r="N86" s="58">
        <f>L83+L84+L85</f>
        <v>619.81046507624637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2685.8453486637345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1020</v>
      </c>
      <c r="C31" s="87" t="s">
        <v>1198</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2.1494824361440799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2.1494824361440799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876</v>
      </c>
      <c r="B48" s="49" t="str">
        <f>VLOOKUP(A48,MATERIALES!A4:D373,3,FALSE)</f>
        <v>Geotextil T-2400 O Similar (Proveedores Lafayet, Pavco, Geomatrix, Tensar, Omnes U Otros)</v>
      </c>
      <c r="C48" s="288"/>
      <c r="D48" s="288"/>
      <c r="E48" s="288"/>
      <c r="F48" s="288"/>
      <c r="G48" s="288"/>
      <c r="H48" s="288"/>
      <c r="I48" s="275"/>
      <c r="J48" s="231" t="str">
        <f>VLOOKUP(A48,MATERIALES!A4:D373,2,FALSE)</f>
        <v>m2</v>
      </c>
      <c r="K48" s="289">
        <v>1.2</v>
      </c>
      <c r="L48" s="274"/>
      <c r="M48" s="409">
        <f>VLOOKUP(A48,MATERIALES!A4:D395,4,FALSE)</f>
        <v>5560.5375414193149</v>
      </c>
      <c r="N48" s="279">
        <f>K48*M48</f>
        <v>6672.6450497031774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6672.6450497031774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1000</v>
      </c>
      <c r="N70" s="402">
        <f>K70/M70</f>
        <v>106.68624361440799</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1000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214.948243614408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6889.7427757537298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1377.948555150746</v>
      </c>
      <c r="M83" s="859"/>
      <c r="N83" s="57"/>
    </row>
    <row r="84" spans="1:14">
      <c r="B84" s="95" t="s">
        <v>973</v>
      </c>
      <c r="C84" s="96"/>
      <c r="D84" s="96"/>
      <c r="E84" s="96"/>
      <c r="F84" s="96"/>
      <c r="G84" s="96"/>
      <c r="H84" s="96"/>
      <c r="I84" s="93"/>
      <c r="J84" s="94"/>
      <c r="K84" s="311">
        <v>0.05</v>
      </c>
      <c r="L84" s="858">
        <f>N78*K84</f>
        <v>344.48713878768649</v>
      </c>
      <c r="M84" s="859"/>
      <c r="N84" s="57"/>
    </row>
    <row r="85" spans="1:14" ht="15.75" thickBot="1">
      <c r="B85" s="97" t="s">
        <v>974</v>
      </c>
      <c r="C85" s="98"/>
      <c r="D85" s="98"/>
      <c r="E85" s="98"/>
      <c r="F85" s="98"/>
      <c r="G85" s="98"/>
      <c r="H85" s="98"/>
      <c r="I85" s="99"/>
      <c r="J85" s="100"/>
      <c r="K85" s="312">
        <v>0.05</v>
      </c>
      <c r="L85" s="860">
        <f>N78*K85</f>
        <v>344.48713878768649</v>
      </c>
      <c r="M85" s="861"/>
      <c r="N85" s="57"/>
    </row>
    <row r="86" spans="1:14" ht="15.75" thickBot="1">
      <c r="B86" s="823" t="s">
        <v>953</v>
      </c>
      <c r="C86" s="824"/>
      <c r="D86" s="824"/>
      <c r="E86" s="824"/>
      <c r="F86" s="824"/>
      <c r="G86" s="824"/>
      <c r="H86" s="824"/>
      <c r="I86" s="824"/>
      <c r="J86" s="824"/>
      <c r="K86" s="824"/>
      <c r="L86" s="824"/>
      <c r="M86" s="825"/>
      <c r="N86" s="58">
        <f>L83+L84+L85</f>
        <v>2066.9228327261189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8956.6656084798487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1021</v>
      </c>
      <c r="C31" s="87" t="s">
        <v>1448</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2.1494824361440799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2.1494824361440799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889</v>
      </c>
      <c r="B48" s="49" t="str">
        <f>VLOOKUP(A48,MATERIALES!A4:D373,3,FALSE)</f>
        <v>Geotextil T-2100 O Similar (Proveedores Pavco, Lafayet, Geomatrix, Tensar, Omnes U Otros)</v>
      </c>
      <c r="C48" s="288"/>
      <c r="D48" s="288"/>
      <c r="E48" s="288"/>
      <c r="F48" s="288"/>
      <c r="G48" s="288"/>
      <c r="H48" s="288"/>
      <c r="I48" s="275"/>
      <c r="J48" s="231" t="str">
        <f>VLOOKUP(A48,MATERIALES!A4:D373,2,FALSE)</f>
        <v>m2</v>
      </c>
      <c r="K48" s="289">
        <v>1.1000000000000001</v>
      </c>
      <c r="L48" s="274"/>
      <c r="M48" s="409">
        <v>5077.6000000000004</v>
      </c>
      <c r="N48" s="279">
        <f>K48*M48</f>
        <v>5585.3600000000006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5585.3600000000006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1000</v>
      </c>
      <c r="N70" s="402">
        <f>K70/M70</f>
        <v>108.262</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1000</v>
      </c>
      <c r="N71" s="402">
        <f>K71/M71</f>
        <v>106.68624361440799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214.948243614408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5802.457726050553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1160.4915452101106</v>
      </c>
      <c r="M83" s="859"/>
      <c r="N83" s="57"/>
    </row>
    <row r="84" spans="1:14">
      <c r="B84" s="95" t="s">
        <v>973</v>
      </c>
      <c r="C84" s="96"/>
      <c r="D84" s="96"/>
      <c r="E84" s="96"/>
      <c r="F84" s="96"/>
      <c r="G84" s="96"/>
      <c r="H84" s="96"/>
      <c r="I84" s="93"/>
      <c r="J84" s="94"/>
      <c r="K84" s="311">
        <v>0.05</v>
      </c>
      <c r="L84" s="858">
        <f>N78*K84</f>
        <v>290.12288630252766</v>
      </c>
      <c r="M84" s="859"/>
      <c r="N84" s="57"/>
    </row>
    <row r="85" spans="1:14" ht="15.75" thickBot="1">
      <c r="B85" s="97" t="s">
        <v>974</v>
      </c>
      <c r="C85" s="98"/>
      <c r="D85" s="98"/>
      <c r="E85" s="98"/>
      <c r="F85" s="98"/>
      <c r="G85" s="98"/>
      <c r="H85" s="98"/>
      <c r="I85" s="99"/>
      <c r="J85" s="100"/>
      <c r="K85" s="312">
        <v>0.05</v>
      </c>
      <c r="L85" s="860">
        <f>N78*K85</f>
        <v>290.12288630252766</v>
      </c>
      <c r="M85" s="861"/>
      <c r="N85" s="57"/>
    </row>
    <row r="86" spans="1:14" ht="15.75" thickBot="1">
      <c r="B86" s="823" t="s">
        <v>953</v>
      </c>
      <c r="C86" s="824"/>
      <c r="D86" s="824"/>
      <c r="E86" s="824"/>
      <c r="F86" s="824"/>
      <c r="G86" s="824"/>
      <c r="H86" s="824"/>
      <c r="I86" s="824"/>
      <c r="J86" s="824"/>
      <c r="K86" s="824"/>
      <c r="L86" s="824"/>
      <c r="M86" s="825"/>
      <c r="N86" s="58">
        <f>L83+L84+L85</f>
        <v>1740.7373178151659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7543.1950438657186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1449</v>
      </c>
      <c r="C31" s="87" t="s">
        <v>1450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2.1494824361440799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2.1494824361440799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466</v>
      </c>
      <c r="B48" s="49" t="str">
        <f>VLOOKUP(A48,MATERIALES!A4:D373,3,FALSE)</f>
        <v>Geomalla Biaxial Para Refuerzo Pbx-11</v>
      </c>
      <c r="C48" s="288"/>
      <c r="D48" s="288"/>
      <c r="E48" s="288"/>
      <c r="F48" s="288"/>
      <c r="G48" s="288"/>
      <c r="H48" s="288"/>
      <c r="I48" s="275"/>
      <c r="J48" s="231" t="str">
        <f>VLOOKUP(A48,MATERIALES!A4:D373,2,FALSE)</f>
        <v>m2</v>
      </c>
      <c r="K48" s="289">
        <v>1.2</v>
      </c>
      <c r="L48" s="274"/>
      <c r="M48" s="409">
        <f>VLOOKUP(A48,MATERIALES!A4:D395,4,FALSE)</f>
        <v>7544.1211088262062</v>
      </c>
      <c r="N48" s="279">
        <f>K48*M48</f>
        <v>9052.9453305914467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9052.9453305914467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1000</v>
      </c>
      <c r="N70" s="402">
        <f>K70/M70</f>
        <v>106.68624361440799</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1000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214.948243614408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9270.0430566419982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1854.0086113283996</v>
      </c>
      <c r="M83" s="859"/>
      <c r="N83" s="57"/>
    </row>
    <row r="84" spans="1:14">
      <c r="B84" s="95" t="s">
        <v>973</v>
      </c>
      <c r="C84" s="96"/>
      <c r="D84" s="96"/>
      <c r="E84" s="96"/>
      <c r="F84" s="96"/>
      <c r="G84" s="96"/>
      <c r="H84" s="96"/>
      <c r="I84" s="93"/>
      <c r="J84" s="94"/>
      <c r="K84" s="311">
        <v>0.05</v>
      </c>
      <c r="L84" s="858">
        <f>N78*K84</f>
        <v>463.50215283209991</v>
      </c>
      <c r="M84" s="859"/>
      <c r="N84" s="57"/>
    </row>
    <row r="85" spans="1:14" ht="15.75" thickBot="1">
      <c r="B85" s="97" t="s">
        <v>974</v>
      </c>
      <c r="C85" s="98"/>
      <c r="D85" s="98"/>
      <c r="E85" s="98"/>
      <c r="F85" s="98"/>
      <c r="G85" s="98"/>
      <c r="H85" s="98"/>
      <c r="I85" s="99"/>
      <c r="J85" s="100"/>
      <c r="K85" s="312">
        <v>0.05</v>
      </c>
      <c r="L85" s="860">
        <f>N78*K85</f>
        <v>463.50215283209991</v>
      </c>
      <c r="M85" s="861"/>
      <c r="N85" s="57"/>
    </row>
    <row r="86" spans="1:14" ht="15.75" thickBot="1">
      <c r="B86" s="823" t="s">
        <v>953</v>
      </c>
      <c r="C86" s="824"/>
      <c r="D86" s="824"/>
      <c r="E86" s="824"/>
      <c r="F86" s="824"/>
      <c r="G86" s="824"/>
      <c r="H86" s="824"/>
      <c r="I86" s="824"/>
      <c r="J86" s="824"/>
      <c r="K86" s="824"/>
      <c r="L86" s="824"/>
      <c r="M86" s="825"/>
      <c r="N86" s="58">
        <f>L83+L84+L85</f>
        <v>2781.0129169925995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12051.055973634597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1451</v>
      </c>
      <c r="C31" s="87" t="s">
        <v>1452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2.1494824361440799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2.1494824361440799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907</v>
      </c>
      <c r="B48" s="49" t="str">
        <f>VLOOKUP(A48,MATERIALES!A4:D373,3,FALSE)</f>
        <v>Geomalla Forgrid UX100</v>
      </c>
      <c r="C48" s="288"/>
      <c r="D48" s="288"/>
      <c r="E48" s="288"/>
      <c r="F48" s="288"/>
      <c r="G48" s="288"/>
      <c r="H48" s="288"/>
      <c r="I48" s="275"/>
      <c r="J48" s="231" t="str">
        <f>VLOOKUP(A48,MATERIALES!A4:D373,2,FALSE)</f>
        <v>M2</v>
      </c>
      <c r="K48" s="289">
        <v>1.3</v>
      </c>
      <c r="L48" s="274"/>
      <c r="M48" s="409">
        <f>VLOOKUP(A48,MATERIALES!A4:D395,4,FALSE)</f>
        <v>13917.602735248345</v>
      </c>
      <c r="N48" s="279">
        <f>K48*M48</f>
        <v>18092.883555822849</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18092.883555822849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1000</v>
      </c>
      <c r="N70" s="402">
        <f>K70/M70</f>
        <v>106.68624361440799</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1000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214.948243614408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18309.981281873399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3661.9962563746799</v>
      </c>
      <c r="M83" s="859"/>
      <c r="N83" s="57"/>
    </row>
    <row r="84" spans="1:14">
      <c r="B84" s="95" t="s">
        <v>973</v>
      </c>
      <c r="C84" s="96"/>
      <c r="D84" s="96"/>
      <c r="E84" s="96"/>
      <c r="F84" s="96"/>
      <c r="G84" s="96"/>
      <c r="H84" s="96"/>
      <c r="I84" s="93"/>
      <c r="J84" s="94"/>
      <c r="K84" s="311">
        <v>0.05</v>
      </c>
      <c r="L84" s="858">
        <f>N78*K84</f>
        <v>915.49906409366997</v>
      </c>
      <c r="M84" s="859"/>
      <c r="N84" s="57"/>
    </row>
    <row r="85" spans="1:14" ht="15.75" thickBot="1">
      <c r="B85" s="97" t="s">
        <v>974</v>
      </c>
      <c r="C85" s="98"/>
      <c r="D85" s="98"/>
      <c r="E85" s="98"/>
      <c r="F85" s="98"/>
      <c r="G85" s="98"/>
      <c r="H85" s="98"/>
      <c r="I85" s="99"/>
      <c r="J85" s="100"/>
      <c r="K85" s="312">
        <v>0.05</v>
      </c>
      <c r="L85" s="860">
        <f>N78*K85</f>
        <v>915.49906409366997</v>
      </c>
      <c r="M85" s="861"/>
      <c r="N85" s="57"/>
    </row>
    <row r="86" spans="1:14" ht="15.75" thickBot="1">
      <c r="B86" s="823" t="s">
        <v>953</v>
      </c>
      <c r="C86" s="824"/>
      <c r="D86" s="824"/>
      <c r="E86" s="824"/>
      <c r="F86" s="824"/>
      <c r="G86" s="824"/>
      <c r="H86" s="824"/>
      <c r="I86" s="824"/>
      <c r="J86" s="824"/>
      <c r="K86" s="824"/>
      <c r="L86" s="824"/>
      <c r="M86" s="825"/>
      <c r="N86" s="58">
        <f>L83+L84+L85</f>
        <v>5492.9943845620201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23802.975666435421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1022</v>
      </c>
      <c r="C31" s="87" t="s">
        <v>1453</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303</v>
      </c>
      <c r="B36" s="872" t="str">
        <f>VLOOKUP(A36,EQUIPOS!A6:D154,3,FALSE)</f>
        <v>Retrocargador, pala de 1,1 m3 de capacidad, profundidad de excavación de 4.400 mm y una altura de 5.680 mm</v>
      </c>
      <c r="C36" s="873"/>
      <c r="D36" s="873"/>
      <c r="E36" s="873"/>
      <c r="F36" s="873"/>
      <c r="G36" s="873"/>
      <c r="H36" s="874"/>
      <c r="I36" s="274"/>
      <c r="J36" s="275"/>
      <c r="K36" s="276">
        <f>VLOOKUP(A36,EQUIPOS!A6:D163,4,FALSE)</f>
        <v>133940.81942947223</v>
      </c>
      <c r="L36" s="277"/>
      <c r="M36" s="278">
        <v>250</v>
      </c>
      <c r="N36" s="279">
        <f>K36/M36</f>
        <v>535.76327771788897</v>
      </c>
    </row>
    <row r="37" spans="1:14">
      <c r="A37" s="119" t="s">
        <v>373</v>
      </c>
      <c r="B37" s="872" t="str">
        <f>VLOOKUP(A37,EQUIPOS!A7:D154,3,FALSE)</f>
        <v>Volqueta 6 m3</v>
      </c>
      <c r="C37" s="873"/>
      <c r="D37" s="873"/>
      <c r="E37" s="873"/>
      <c r="F37" s="873"/>
      <c r="G37" s="873"/>
      <c r="H37" s="874"/>
      <c r="I37" s="274"/>
      <c r="J37" s="275"/>
      <c r="K37" s="276">
        <f>VLOOKUP(A37,EQUIPOS!A7:D164,4,FALSE)</f>
        <v>51515.699780566232</v>
      </c>
      <c r="L37" s="277"/>
      <c r="M37" s="278">
        <v>250</v>
      </c>
      <c r="N37" s="279">
        <f>K37/M37</f>
        <v>206.06279912226492</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0.05</v>
      </c>
      <c r="N41" s="351">
        <f>N76*M41</f>
        <v>5.3737060903602005</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747.19978293051406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409"/>
      <c r="N48" s="279"/>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2000</v>
      </c>
      <c r="N70" s="402">
        <f>K70/M70</f>
        <v>53.343121807203993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2000</v>
      </c>
      <c r="N71" s="402">
        <f>K71/M71</f>
        <v>54.131</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107.474121807204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854.67390473771809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170.93478094754363</v>
      </c>
      <c r="M83" s="859"/>
      <c r="N83" s="57"/>
    </row>
    <row r="84" spans="1:14">
      <c r="B84" s="95" t="s">
        <v>973</v>
      </c>
      <c r="C84" s="96"/>
      <c r="D84" s="96"/>
      <c r="E84" s="96"/>
      <c r="F84" s="96"/>
      <c r="G84" s="96"/>
      <c r="H84" s="96"/>
      <c r="I84" s="93"/>
      <c r="J84" s="94"/>
      <c r="K84" s="311">
        <v>0.05</v>
      </c>
      <c r="L84" s="858">
        <f>N78*K84</f>
        <v>42.733695236885907</v>
      </c>
      <c r="M84" s="859"/>
      <c r="N84" s="57"/>
    </row>
    <row r="85" spans="1:14" ht="15.75" thickBot="1">
      <c r="B85" s="97" t="s">
        <v>974</v>
      </c>
      <c r="C85" s="98"/>
      <c r="D85" s="98"/>
      <c r="E85" s="98"/>
      <c r="F85" s="98"/>
      <c r="G85" s="98"/>
      <c r="H85" s="98"/>
      <c r="I85" s="99"/>
      <c r="J85" s="100"/>
      <c r="K85" s="312">
        <v>0.05</v>
      </c>
      <c r="L85" s="860">
        <f>N78*K85</f>
        <v>42.733695236885907</v>
      </c>
      <c r="M85" s="861"/>
      <c r="N85" s="57"/>
    </row>
    <row r="86" spans="1:14" ht="15.75" thickBot="1">
      <c r="B86" s="823" t="s">
        <v>953</v>
      </c>
      <c r="C86" s="824"/>
      <c r="D86" s="824"/>
      <c r="E86" s="824"/>
      <c r="F86" s="824"/>
      <c r="G86" s="824"/>
      <c r="H86" s="824"/>
      <c r="I86" s="824"/>
      <c r="J86" s="824"/>
      <c r="K86" s="824"/>
      <c r="L86" s="824"/>
      <c r="M86" s="825"/>
      <c r="N86" s="58">
        <f>L83+L84+L85</f>
        <v>256.40217142131547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1111.0760761590336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1456</v>
      </c>
      <c r="C31" s="87" t="s">
        <v>1457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35</v>
      </c>
      <c r="N36" s="279">
        <f>K36/M36</f>
        <v>1751.5337925392523</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156865.3058318242</v>
      </c>
      <c r="L37" s="277"/>
      <c r="M37" s="278">
        <v>35</v>
      </c>
      <c r="N37" s="279">
        <f>K37/M37</f>
        <v>4481.8658809092631</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35</v>
      </c>
      <c r="N38" s="279">
        <f>K38/M38</f>
        <v>2802.4540680628038</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0.02</v>
      </c>
      <c r="N41" s="351">
        <f>N76*M41</f>
        <v>15.353445972457711</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9051.2071874837766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774</v>
      </c>
      <c r="B48" s="49" t="str">
        <f>VLOOKUP(A48,MATERIALES!A4:D373,3,FALSE)</f>
        <v>Agua</v>
      </c>
      <c r="C48" s="288"/>
      <c r="D48" s="288"/>
      <c r="E48" s="288"/>
      <c r="F48" s="288"/>
      <c r="G48" s="288"/>
      <c r="H48" s="288"/>
      <c r="I48" s="275"/>
      <c r="J48" s="231" t="str">
        <f>VLOOKUP(A48,MATERIALES!A4:D373,2,FALSE)</f>
        <v>lt</v>
      </c>
      <c r="K48" s="289">
        <v>25</v>
      </c>
      <c r="L48" s="274"/>
      <c r="M48" s="409">
        <f>VLOOKUP(A48,MATERIALES!A4:D395,4,FALSE)</f>
        <v>65.035526800225909</v>
      </c>
      <c r="N48" s="279">
        <f>K48*M48</f>
        <v>1625.8881700056477</v>
      </c>
    </row>
    <row r="49" spans="1:14">
      <c r="A49" t="s">
        <v>804</v>
      </c>
      <c r="B49" s="49" t="str">
        <f>VLOOKUP(A49,MATERIALES!A5:D373,3,FALSE)</f>
        <v>Cemento gris</v>
      </c>
      <c r="C49" s="288"/>
      <c r="D49" s="288"/>
      <c r="E49" s="288"/>
      <c r="F49" s="288"/>
      <c r="G49" s="288"/>
      <c r="H49" s="288"/>
      <c r="I49" s="275"/>
      <c r="J49" s="231" t="str">
        <f>VLOOKUP(A49,MATERIALES!A5:D373,2,FALSE)</f>
        <v>kg</v>
      </c>
      <c r="K49" s="289">
        <v>80</v>
      </c>
      <c r="L49" s="274"/>
      <c r="M49" s="409">
        <f>VLOOKUP(A49,MATERIALES!A5:D396,4,FALSE)</f>
        <v>542.54638844099486</v>
      </c>
      <c r="N49" s="279">
        <f>K49*M49</f>
        <v>43403.711075279585</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45029.59924528523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280</v>
      </c>
      <c r="N70" s="402">
        <f>K70/M70</f>
        <v>381.02229862288567</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280</v>
      </c>
      <c r="N71" s="402">
        <f>K71/M71</f>
        <v>386.65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767.67229862288559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54848.478731391893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10969.695746278379</v>
      </c>
      <c r="M83" s="859"/>
      <c r="N83" s="57"/>
    </row>
    <row r="84" spans="1:14">
      <c r="B84" s="95" t="s">
        <v>973</v>
      </c>
      <c r="C84" s="96"/>
      <c r="D84" s="96"/>
      <c r="E84" s="96"/>
      <c r="F84" s="96"/>
      <c r="G84" s="96"/>
      <c r="H84" s="96"/>
      <c r="I84" s="93"/>
      <c r="J84" s="94"/>
      <c r="K84" s="311">
        <v>0.05</v>
      </c>
      <c r="L84" s="858">
        <f>N78*K84</f>
        <v>2742.4239365695948</v>
      </c>
      <c r="M84" s="859"/>
      <c r="N84" s="57"/>
    </row>
    <row r="85" spans="1:14" ht="15.75" thickBot="1">
      <c r="B85" s="97" t="s">
        <v>974</v>
      </c>
      <c r="C85" s="98"/>
      <c r="D85" s="98"/>
      <c r="E85" s="98"/>
      <c r="F85" s="98"/>
      <c r="G85" s="98"/>
      <c r="H85" s="98"/>
      <c r="I85" s="99"/>
      <c r="J85" s="100"/>
      <c r="K85" s="312">
        <v>0.05</v>
      </c>
      <c r="L85" s="860">
        <f>N78*K85</f>
        <v>2742.4239365695948</v>
      </c>
      <c r="M85" s="861"/>
      <c r="N85" s="57"/>
    </row>
    <row r="86" spans="1:14" ht="15.75" thickBot="1">
      <c r="B86" s="823" t="s">
        <v>953</v>
      </c>
      <c r="C86" s="824"/>
      <c r="D86" s="824"/>
      <c r="E86" s="824"/>
      <c r="F86" s="824"/>
      <c r="G86" s="824"/>
      <c r="H86" s="824"/>
      <c r="I86" s="824"/>
      <c r="J86" s="824"/>
      <c r="K86" s="824"/>
      <c r="L86" s="824"/>
      <c r="M86" s="825"/>
      <c r="N86" s="58">
        <f>L83+L84+L85</f>
        <v>16454.543619417567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71303.022350809464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1458</v>
      </c>
      <c r="C31" s="87" t="s">
        <v>1459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35</v>
      </c>
      <c r="N36" s="279">
        <f>K36/M36</f>
        <v>1751.5337925392523</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156865.3058318242</v>
      </c>
      <c r="L37" s="277"/>
      <c r="M37" s="278">
        <v>35</v>
      </c>
      <c r="N37" s="279">
        <f>K37/M37</f>
        <v>4481.8658809092631</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35</v>
      </c>
      <c r="N38" s="279">
        <f>K38/M38</f>
        <v>2802.4540680628038</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0.02</v>
      </c>
      <c r="N41" s="351">
        <f>N76*M41</f>
        <v>15.353445972457711</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9051.2071874837766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774</v>
      </c>
      <c r="B48" s="49" t="str">
        <f>VLOOKUP(A48,MATERIALES!A4:D373,3,FALSE)</f>
        <v>Agua</v>
      </c>
      <c r="C48" s="288"/>
      <c r="D48" s="288"/>
      <c r="E48" s="288"/>
      <c r="F48" s="288"/>
      <c r="G48" s="288"/>
      <c r="H48" s="288"/>
      <c r="I48" s="275"/>
      <c r="J48" s="231" t="str">
        <f>VLOOKUP(A48,MATERIALES!A4:D373,2,FALSE)</f>
        <v>lt</v>
      </c>
      <c r="K48" s="289">
        <v>25</v>
      </c>
      <c r="L48" s="274"/>
      <c r="M48" s="409">
        <f>VLOOKUP(A48,MATERIALES!A4:D395,4,FALSE)</f>
        <v>65.035526800225909</v>
      </c>
      <c r="N48" s="279">
        <f>K48*M48</f>
        <v>1625.8881700056477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1625.8881700056477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280</v>
      </c>
      <c r="N70" s="402">
        <f>K70/M70</f>
        <v>381.02229862288567</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280</v>
      </c>
      <c r="N71" s="402">
        <f>K71/M71</f>
        <v>386.65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767.67229862288559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11444.76765611231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2288.9535312224621</v>
      </c>
      <c r="M83" s="859"/>
      <c r="N83" s="57"/>
    </row>
    <row r="84" spans="1:14">
      <c r="B84" s="95" t="s">
        <v>973</v>
      </c>
      <c r="C84" s="96"/>
      <c r="D84" s="96"/>
      <c r="E84" s="96"/>
      <c r="F84" s="96"/>
      <c r="G84" s="96"/>
      <c r="H84" s="96"/>
      <c r="I84" s="93"/>
      <c r="J84" s="94"/>
      <c r="K84" s="311">
        <v>0.05</v>
      </c>
      <c r="L84" s="858">
        <f>N78*K84</f>
        <v>572.23838280561552</v>
      </c>
      <c r="M84" s="859"/>
      <c r="N84" s="57"/>
    </row>
    <row r="85" spans="1:14" ht="15.75" thickBot="1">
      <c r="B85" s="97" t="s">
        <v>974</v>
      </c>
      <c r="C85" s="98"/>
      <c r="D85" s="98"/>
      <c r="E85" s="98"/>
      <c r="F85" s="98"/>
      <c r="G85" s="98"/>
      <c r="H85" s="98"/>
      <c r="I85" s="99"/>
      <c r="J85" s="100"/>
      <c r="K85" s="312">
        <v>0.05</v>
      </c>
      <c r="L85" s="860">
        <f>N78*K85</f>
        <v>572.23838280561552</v>
      </c>
      <c r="M85" s="861"/>
      <c r="N85" s="57"/>
    </row>
    <row r="86" spans="1:14" ht="15.75" thickBot="1">
      <c r="B86" s="823" t="s">
        <v>953</v>
      </c>
      <c r="C86" s="824"/>
      <c r="D86" s="824"/>
      <c r="E86" s="824"/>
      <c r="F86" s="824"/>
      <c r="G86" s="824"/>
      <c r="H86" s="824"/>
      <c r="I86" s="824"/>
      <c r="J86" s="824"/>
      <c r="K86" s="824"/>
      <c r="L86" s="824"/>
      <c r="M86" s="825"/>
      <c r="N86" s="58">
        <f>L83+L84+L85</f>
        <v>3433.4302968336929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14878.197952946002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1460</v>
      </c>
      <c r="C31" s="87" t="s">
        <v>1461</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804</v>
      </c>
      <c r="B48" s="49" t="str">
        <f>VLOOKUP(A48,MATERIALES!A4:D373,3,FALSE)</f>
        <v>Cemento gris</v>
      </c>
      <c r="C48" s="288"/>
      <c r="D48" s="288"/>
      <c r="E48" s="288"/>
      <c r="F48" s="288"/>
      <c r="G48" s="288"/>
      <c r="H48" s="288"/>
      <c r="I48" s="275"/>
      <c r="J48" s="231" t="str">
        <f>VLOOKUP(A48,MATERIALES!A4:D373,2,FALSE)</f>
        <v>kg</v>
      </c>
      <c r="K48" s="289">
        <v>1</v>
      </c>
      <c r="L48" s="274"/>
      <c r="M48" s="409">
        <f>VLOOKUP(A48,MATERIALES!A4:D395,4,FALSE)</f>
        <v>542.54638844099486</v>
      </c>
      <c r="N48" s="279">
        <f>K48*M48</f>
        <v>542.54638844099486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542.54638844099486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823" t="s">
        <v>953</v>
      </c>
      <c r="C76" s="824"/>
      <c r="D76" s="824"/>
      <c r="E76" s="824"/>
      <c r="F76" s="824"/>
      <c r="G76" s="824"/>
      <c r="H76" s="824"/>
      <c r="I76" s="866"/>
      <c r="J76" s="866"/>
      <c r="K76" s="866"/>
      <c r="L76" s="866"/>
      <c r="M76" s="867"/>
      <c r="N76" s="308">
        <f>SUM(N70:N75)</f>
        <v>0</v>
      </c>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542.54638844099486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108.50927768819898</v>
      </c>
      <c r="M83" s="859"/>
      <c r="N83" s="57"/>
    </row>
    <row r="84" spans="1:14">
      <c r="B84" s="95" t="s">
        <v>973</v>
      </c>
      <c r="C84" s="96"/>
      <c r="D84" s="96"/>
      <c r="E84" s="96"/>
      <c r="F84" s="96"/>
      <c r="G84" s="96"/>
      <c r="H84" s="96"/>
      <c r="I84" s="93"/>
      <c r="J84" s="94"/>
      <c r="K84" s="311">
        <v>0.05</v>
      </c>
      <c r="L84" s="858">
        <f>N78*K84</f>
        <v>27.127319422049744</v>
      </c>
      <c r="M84" s="859"/>
      <c r="N84" s="57"/>
    </row>
    <row r="85" spans="1:14" ht="15.75" thickBot="1">
      <c r="B85" s="97" t="s">
        <v>974</v>
      </c>
      <c r="C85" s="98"/>
      <c r="D85" s="98"/>
      <c r="E85" s="98"/>
      <c r="F85" s="98"/>
      <c r="G85" s="98"/>
      <c r="H85" s="98"/>
      <c r="I85" s="99"/>
      <c r="J85" s="100"/>
      <c r="K85" s="312">
        <v>0.05</v>
      </c>
      <c r="L85" s="860">
        <f>N78*K85</f>
        <v>27.127319422049744</v>
      </c>
      <c r="M85" s="861"/>
      <c r="N85" s="57"/>
    </row>
    <row r="86" spans="1:14" ht="15.75" thickBot="1">
      <c r="B86" s="823" t="s">
        <v>953</v>
      </c>
      <c r="C86" s="824"/>
      <c r="D86" s="824"/>
      <c r="E86" s="824"/>
      <c r="F86" s="824"/>
      <c r="G86" s="824"/>
      <c r="H86" s="824"/>
      <c r="I86" s="824"/>
      <c r="J86" s="824"/>
      <c r="K86" s="824"/>
      <c r="L86" s="824"/>
      <c r="M86" s="825"/>
      <c r="N86" s="58">
        <f>L83+L84+L85</f>
        <v>162.76391653229845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705.31030497329334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1462</v>
      </c>
      <c r="C31" s="87" t="s">
        <v>1463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35</v>
      </c>
      <c r="N36" s="279">
        <f>K36/M36</f>
        <v>1751.5337925392523</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156865.3058318242</v>
      </c>
      <c r="L37" s="277"/>
      <c r="M37" s="278">
        <v>35</v>
      </c>
      <c r="N37" s="279">
        <f>K37/M37</f>
        <v>4481.8658809092631</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35</v>
      </c>
      <c r="N38" s="279">
        <f>K38/M38</f>
        <v>2802.4540680628038</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0.02</v>
      </c>
      <c r="N41" s="351">
        <f>N76*M41</f>
        <v>15.353445972457711</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9051.2071874837766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402</v>
      </c>
      <c r="B48" s="49" t="str">
        <f>VLOOKUP(A48,MATERIALES!A4:D373,3,FALSE)</f>
        <v>Cal</v>
      </c>
      <c r="C48" s="288"/>
      <c r="D48" s="288"/>
      <c r="E48" s="288"/>
      <c r="F48" s="288"/>
      <c r="G48" s="288"/>
      <c r="H48" s="288"/>
      <c r="I48" s="275"/>
      <c r="J48" s="231" t="str">
        <f>VLOOKUP(A48,MATERIALES!A4:D373,2,FALSE)</f>
        <v>kg</v>
      </c>
      <c r="K48" s="289">
        <v>80</v>
      </c>
      <c r="L48" s="274"/>
      <c r="M48" s="409">
        <f>VLOOKUP(A48,MATERIALES!A4:D395,4,FALSE)</f>
        <v>1114.7819653458912</v>
      </c>
      <c r="N48" s="279">
        <f>K48*M48</f>
        <v>89182.557227671292</v>
      </c>
    </row>
    <row r="49" spans="1:14">
      <c r="A49" t="s">
        <v>774</v>
      </c>
      <c r="B49" s="49" t="str">
        <f>VLOOKUP(A49,MATERIALES!A5:D373,3,FALSE)</f>
        <v>Agua</v>
      </c>
      <c r="C49" s="288"/>
      <c r="D49" s="288"/>
      <c r="E49" s="288"/>
      <c r="F49" s="288"/>
      <c r="G49" s="288"/>
      <c r="H49" s="288"/>
      <c r="I49" s="275"/>
      <c r="J49" s="231" t="str">
        <f>VLOOKUP(A49,MATERIALES!A5:D373,2,FALSE)</f>
        <v>lt</v>
      </c>
      <c r="K49" s="289">
        <v>25</v>
      </c>
      <c r="L49" s="274"/>
      <c r="M49" s="409">
        <f>VLOOKUP(A49,MATERIALES!A5:D396,4,FALSE)</f>
        <v>65.035526800225909</v>
      </c>
      <c r="N49" s="279">
        <f>K49*M49</f>
        <v>1625.8881700056477</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90808.445397676944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280</v>
      </c>
      <c r="N70" s="402">
        <f>K70/M70</f>
        <v>381.02229862288567</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280</v>
      </c>
      <c r="N71" s="402">
        <f>K71/M71</f>
        <v>386.65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767.67229862288559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100627.3248837836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20125.464976756721</v>
      </c>
      <c r="M83" s="859"/>
      <c r="N83" s="57"/>
    </row>
    <row r="84" spans="1:14">
      <c r="B84" s="95" t="s">
        <v>973</v>
      </c>
      <c r="C84" s="96"/>
      <c r="D84" s="96"/>
      <c r="E84" s="96"/>
      <c r="F84" s="96"/>
      <c r="G84" s="96"/>
      <c r="H84" s="96"/>
      <c r="I84" s="93"/>
      <c r="J84" s="94"/>
      <c r="K84" s="311">
        <v>0.05</v>
      </c>
      <c r="L84" s="858">
        <f>N78*K84</f>
        <v>5031.3662441891802</v>
      </c>
      <c r="M84" s="859"/>
      <c r="N84" s="57"/>
    </row>
    <row r="85" spans="1:14" ht="15.75" thickBot="1">
      <c r="B85" s="97" t="s">
        <v>974</v>
      </c>
      <c r="C85" s="98"/>
      <c r="D85" s="98"/>
      <c r="E85" s="98"/>
      <c r="F85" s="98"/>
      <c r="G85" s="98"/>
      <c r="H85" s="98"/>
      <c r="I85" s="99"/>
      <c r="J85" s="100"/>
      <c r="K85" s="312">
        <v>0.05</v>
      </c>
      <c r="L85" s="860">
        <f>N78*K85</f>
        <v>5031.3662441891802</v>
      </c>
      <c r="M85" s="861"/>
      <c r="N85" s="57"/>
    </row>
    <row r="86" spans="1:14" ht="15.75" thickBot="1">
      <c r="B86" s="823" t="s">
        <v>953</v>
      </c>
      <c r="C86" s="824"/>
      <c r="D86" s="824"/>
      <c r="E86" s="824"/>
      <c r="F86" s="824"/>
      <c r="G86" s="824"/>
      <c r="H86" s="824"/>
      <c r="I86" s="824"/>
      <c r="J86" s="824"/>
      <c r="K86" s="824"/>
      <c r="L86" s="824"/>
      <c r="M86" s="825"/>
      <c r="N86" s="58">
        <f>L83+L84+L85</f>
        <v>30188.197465135079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130815.52234891868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1465</v>
      </c>
      <c r="C31" s="87" t="s">
        <v>1874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35</v>
      </c>
      <c r="N36" s="279">
        <f>K36/M36</f>
        <v>1751.5337925392523</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156865.3058318242</v>
      </c>
      <c r="L37" s="277"/>
      <c r="M37" s="278">
        <v>35</v>
      </c>
      <c r="N37" s="279">
        <f>K37/M37</f>
        <v>4481.8658809092631</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35</v>
      </c>
      <c r="N38" s="279">
        <f>K38/M38</f>
        <v>2802.4540680628038</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0.02</v>
      </c>
      <c r="N41" s="351">
        <f>N75*M41</f>
        <v>15.353445972457711</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9051.2071874837766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774</v>
      </c>
      <c r="B48" s="49" t="str">
        <f>VLOOKUP(A48,MATERIALES!A5:D373,3,FALSE)</f>
        <v>Agua</v>
      </c>
      <c r="C48" s="288"/>
      <c r="D48" s="288"/>
      <c r="E48" s="288"/>
      <c r="F48" s="288"/>
      <c r="G48" s="288"/>
      <c r="H48" s="288"/>
      <c r="I48" s="275"/>
      <c r="J48" s="231" t="str">
        <f>VLOOKUP(A48,MATERIALES!A4:D373,2,FALSE)</f>
        <v>lt</v>
      </c>
      <c r="K48" s="289">
        <v>25</v>
      </c>
      <c r="L48" s="274"/>
      <c r="M48" s="409">
        <f>VLOOKUP(A48,MATERIALES!A5:D396,4,FALSE)</f>
        <v>65.035526800225909</v>
      </c>
      <c r="N48" s="279">
        <f>K48*M48</f>
        <v>1625.8881700056477</v>
      </c>
    </row>
    <row r="49" spans="1:14">
      <c r="A49" s="114"/>
      <c r="B49" s="49"/>
      <c r="C49" s="288"/>
      <c r="D49" s="288"/>
      <c r="E49" s="288"/>
      <c r="F49" s="288"/>
      <c r="G49" s="288"/>
      <c r="H49" s="288"/>
      <c r="I49" s="275"/>
      <c r="J49" s="231"/>
      <c r="K49" s="289"/>
      <c r="L49" s="274"/>
      <c r="M49" s="290"/>
      <c r="N49" s="279"/>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1625.8881700056477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B58" s="52"/>
      <c r="C58" s="324"/>
      <c r="D58" s="324"/>
      <c r="E58" s="324"/>
      <c r="F58" s="324"/>
      <c r="G58" s="324"/>
      <c r="H58" s="318"/>
      <c r="I58" s="286"/>
      <c r="J58" s="293"/>
      <c r="K58" s="286"/>
      <c r="L58" s="910"/>
      <c r="M58" s="911"/>
      <c r="N58" s="294"/>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280</v>
      </c>
      <c r="N69" s="402">
        <f>K69/M69</f>
        <v>381.02229862288567</v>
      </c>
      <c r="O69" s="112"/>
    </row>
    <row r="70" spans="1:15">
      <c r="A70" t="s">
        <v>7</v>
      </c>
      <c r="B70" s="55" t="str">
        <f>VLOOKUP(A70,'MANO DE OBRA'!A8:D69,3,FALSE)</f>
        <v>Obrero (2)</v>
      </c>
      <c r="C70" s="53"/>
      <c r="D70" s="53"/>
      <c r="E70" s="53"/>
      <c r="F70" s="53"/>
      <c r="G70" s="53"/>
      <c r="H70" s="53"/>
      <c r="I70" s="299">
        <f>K70/J70*100</f>
        <v>58520.000000000007</v>
      </c>
      <c r="J70" s="300">
        <v>185</v>
      </c>
      <c r="K70" s="301">
        <f>VLOOKUP(A70,'MANO DE OBRA'!A8:D100,4,FALSE)</f>
        <v>108262</v>
      </c>
      <c r="L70" s="56"/>
      <c r="M70" s="306">
        <v>280</v>
      </c>
      <c r="N70" s="402">
        <f>K70/M70</f>
        <v>386.65</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823" t="s">
        <v>953</v>
      </c>
      <c r="C75" s="824"/>
      <c r="D75" s="824"/>
      <c r="E75" s="824"/>
      <c r="F75" s="824"/>
      <c r="G75" s="824"/>
      <c r="H75" s="824"/>
      <c r="I75" s="866"/>
      <c r="J75" s="866"/>
      <c r="K75" s="866"/>
      <c r="L75" s="866"/>
      <c r="M75" s="867"/>
      <c r="N75" s="308">
        <f>SUM(N69:N74)</f>
        <v>767.67229862288559</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11444.76765611231</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2288.9535312224621</v>
      </c>
      <c r="M82" s="859"/>
      <c r="N82" s="57"/>
    </row>
    <row r="83" spans="1:14">
      <c r="B83" s="95" t="s">
        <v>973</v>
      </c>
      <c r="C83" s="96"/>
      <c r="D83" s="96"/>
      <c r="E83" s="96"/>
      <c r="F83" s="96"/>
      <c r="G83" s="96"/>
      <c r="H83" s="96"/>
      <c r="I83" s="93"/>
      <c r="J83" s="94"/>
      <c r="K83" s="311">
        <v>0.05</v>
      </c>
      <c r="L83" s="858">
        <f>N77*K83</f>
        <v>572.23838280561552</v>
      </c>
      <c r="M83" s="859"/>
      <c r="N83" s="57"/>
    </row>
    <row r="84" spans="1:14" ht="15.75" thickBot="1">
      <c r="B84" s="97" t="s">
        <v>974</v>
      </c>
      <c r="C84" s="98"/>
      <c r="D84" s="98"/>
      <c r="E84" s="98"/>
      <c r="F84" s="98"/>
      <c r="G84" s="98"/>
      <c r="H84" s="98"/>
      <c r="I84" s="99"/>
      <c r="J84" s="100"/>
      <c r="K84" s="312">
        <v>0.05</v>
      </c>
      <c r="L84" s="860">
        <f>N77*K84</f>
        <v>572.23838280561552</v>
      </c>
      <c r="M84" s="861"/>
      <c r="N84" s="57"/>
    </row>
    <row r="85" spans="1:14" ht="15.75" thickBot="1">
      <c r="B85" s="823" t="s">
        <v>953</v>
      </c>
      <c r="C85" s="824"/>
      <c r="D85" s="824"/>
      <c r="E85" s="824"/>
      <c r="F85" s="824"/>
      <c r="G85" s="824"/>
      <c r="H85" s="824"/>
      <c r="I85" s="824"/>
      <c r="J85" s="824"/>
      <c r="K85" s="824"/>
      <c r="L85" s="824"/>
      <c r="M85" s="825"/>
      <c r="N85" s="58">
        <f>L82+L83+L84</f>
        <v>3433.4302968336929</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14878.197952946002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9"/>
      <c r="K117" s="889"/>
      <c r="L117" s="889"/>
      <c r="M117" s="889"/>
      <c r="N117" s="890"/>
    </row>
    <row r="118" spans="2:14" ht="15.75" thickBot="1">
      <c r="B118" s="268" t="s">
        <v>2221</v>
      </c>
      <c r="C118" s="400"/>
      <c r="D118" s="400"/>
      <c r="E118" s="63"/>
      <c r="F118" s="63"/>
      <c r="G118" s="63"/>
      <c r="H118" s="63"/>
      <c r="I118" s="63"/>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ht="21"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1466</v>
      </c>
      <c r="C31" s="87" t="s">
        <v>1467</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402</v>
      </c>
      <c r="B48" s="49" t="str">
        <f>VLOOKUP(A48,MATERIALES!A4:D373,3,FALSE)</f>
        <v>Cal</v>
      </c>
      <c r="C48" s="288"/>
      <c r="D48" s="288"/>
      <c r="E48" s="288"/>
      <c r="F48" s="288"/>
      <c r="G48" s="288"/>
      <c r="H48" s="288"/>
      <c r="I48" s="275"/>
      <c r="J48" s="231" t="str">
        <f>VLOOKUP(A48,MATERIALES!A4:D373,2,FALSE)</f>
        <v>kg</v>
      </c>
      <c r="K48" s="289">
        <v>1</v>
      </c>
      <c r="L48" s="274"/>
      <c r="M48" s="409">
        <f>VLOOKUP(A48,MATERIALES!A4:D395,4,FALSE)</f>
        <v>1114.7819653458912</v>
      </c>
      <c r="N48" s="279">
        <f>K48*M48</f>
        <v>1114.7819653458912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1114.7819653458912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823" t="s">
        <v>953</v>
      </c>
      <c r="C76" s="824"/>
      <c r="D76" s="824"/>
      <c r="E76" s="824"/>
      <c r="F76" s="824"/>
      <c r="G76" s="824"/>
      <c r="H76" s="824"/>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1114.7819653458912</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222.95639306917826</v>
      </c>
      <c r="M83" s="859"/>
      <c r="N83" s="57"/>
    </row>
    <row r="84" spans="1:14">
      <c r="B84" s="95" t="s">
        <v>973</v>
      </c>
      <c r="C84" s="96"/>
      <c r="D84" s="96"/>
      <c r="E84" s="96"/>
      <c r="F84" s="96"/>
      <c r="G84" s="96"/>
      <c r="H84" s="96"/>
      <c r="I84" s="93"/>
      <c r="J84" s="94"/>
      <c r="K84" s="311">
        <v>0.05</v>
      </c>
      <c r="L84" s="858">
        <f>N78*K84</f>
        <v>55.739098267294565</v>
      </c>
      <c r="M84" s="859"/>
      <c r="N84" s="57"/>
    </row>
    <row r="85" spans="1:14" ht="15.75" thickBot="1">
      <c r="B85" s="97" t="s">
        <v>974</v>
      </c>
      <c r="C85" s="98"/>
      <c r="D85" s="98"/>
      <c r="E85" s="98"/>
      <c r="F85" s="98"/>
      <c r="G85" s="98"/>
      <c r="H85" s="98"/>
      <c r="I85" s="99"/>
      <c r="J85" s="100"/>
      <c r="K85" s="312">
        <v>0.05</v>
      </c>
      <c r="L85" s="860">
        <f>N78*K85</f>
        <v>55.739098267294565</v>
      </c>
      <c r="M85" s="861"/>
      <c r="N85" s="57"/>
    </row>
    <row r="86" spans="1:14" ht="15.75" thickBot="1">
      <c r="B86" s="823" t="s">
        <v>953</v>
      </c>
      <c r="C86" s="824"/>
      <c r="D86" s="824"/>
      <c r="E86" s="824"/>
      <c r="F86" s="824"/>
      <c r="G86" s="824"/>
      <c r="H86" s="824"/>
      <c r="I86" s="824"/>
      <c r="J86" s="824"/>
      <c r="K86" s="824"/>
      <c r="L86" s="824"/>
      <c r="M86" s="825"/>
      <c r="N86" s="58">
        <f>L83+L84+L85</f>
        <v>334.43458960376745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1449.2165549496585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7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1023</v>
      </c>
      <c r="C31" s="87" t="s">
        <v>1199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600</v>
      </c>
      <c r="N36" s="279">
        <f>K36/M36</f>
        <v>102.17280456478971</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156865.3058318242</v>
      </c>
      <c r="L37" s="277"/>
      <c r="M37" s="278">
        <v>600</v>
      </c>
      <c r="N37" s="279">
        <f>K37/M37</f>
        <v>261.44217638637366</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600</v>
      </c>
      <c r="N38" s="279">
        <f>K38/M38</f>
        <v>163.47648730366356</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N75*M41</f>
        <v>0.44780884086334993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527.5392770956903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774</v>
      </c>
      <c r="B48" s="49" t="str">
        <f>VLOOKUP(A48,MATERIALES!A5:D373,3,FALSE)</f>
        <v>Agua</v>
      </c>
      <c r="C48" s="288"/>
      <c r="D48" s="288"/>
      <c r="E48" s="288"/>
      <c r="F48" s="288"/>
      <c r="G48" s="288"/>
      <c r="H48" s="288"/>
      <c r="I48" s="275"/>
      <c r="J48" s="231" t="str">
        <f>VLOOKUP(A48,MATERIALES!A4:D373,2,FALSE)</f>
        <v>lt</v>
      </c>
      <c r="K48" s="289">
        <v>3</v>
      </c>
      <c r="L48" s="274"/>
      <c r="M48" s="409">
        <f>VLOOKUP(A48,MATERIALES!A5:D396,4,FALSE)</f>
        <v>65.035526800225909</v>
      </c>
      <c r="N48" s="279">
        <f>K48*M48</f>
        <v>195.10658040067773</v>
      </c>
    </row>
    <row r="49" spans="1:14">
      <c r="A49" s="114"/>
      <c r="B49" s="49"/>
      <c r="C49" s="288"/>
      <c r="D49" s="288"/>
      <c r="E49" s="288"/>
      <c r="F49" s="288"/>
      <c r="G49" s="288"/>
      <c r="H49" s="288"/>
      <c r="I49" s="275"/>
      <c r="J49" s="231"/>
      <c r="K49" s="289"/>
      <c r="L49" s="274"/>
      <c r="M49" s="290"/>
      <c r="N49" s="279"/>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195.10658040067773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B58" s="52"/>
      <c r="C58" s="324"/>
      <c r="D58" s="324"/>
      <c r="E58" s="324"/>
      <c r="F58" s="324"/>
      <c r="G58" s="324"/>
      <c r="H58" s="318"/>
      <c r="I58" s="286"/>
      <c r="J58" s="293"/>
      <c r="K58" s="286"/>
      <c r="L58" s="910"/>
      <c r="M58" s="911"/>
      <c r="N58" s="294"/>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4800</v>
      </c>
      <c r="N69" s="402">
        <f>K69/M69</f>
        <v>22.226300753001663</v>
      </c>
      <c r="O69" s="112"/>
    </row>
    <row r="70" spans="1:15">
      <c r="A70" t="s">
        <v>7</v>
      </c>
      <c r="B70" s="55" t="str">
        <f>VLOOKUP(A70,'MANO DE OBRA'!A8:D69,3,FALSE)</f>
        <v>Obrero (2)</v>
      </c>
      <c r="C70" s="53"/>
      <c r="D70" s="53"/>
      <c r="E70" s="53"/>
      <c r="F70" s="53"/>
      <c r="G70" s="53"/>
      <c r="H70" s="53"/>
      <c r="I70" s="299">
        <f>K70/J70*100</f>
        <v>58520.000000000007</v>
      </c>
      <c r="J70" s="300">
        <v>185</v>
      </c>
      <c r="K70" s="301">
        <f>VLOOKUP(A70,'MANO DE OBRA'!A8:D100,4,FALSE)</f>
        <v>108262</v>
      </c>
      <c r="L70" s="56"/>
      <c r="M70" s="306">
        <v>4800</v>
      </c>
      <c r="N70" s="402">
        <f>K70/M70</f>
        <v>22.554583333333333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823" t="s">
        <v>953</v>
      </c>
      <c r="C75" s="824"/>
      <c r="D75" s="824"/>
      <c r="E75" s="824"/>
      <c r="F75" s="824"/>
      <c r="G75" s="824"/>
      <c r="H75" s="824"/>
      <c r="I75" s="866"/>
      <c r="J75" s="866"/>
      <c r="K75" s="866"/>
      <c r="L75" s="866"/>
      <c r="M75" s="867"/>
      <c r="N75" s="308">
        <f>SUM(N69:N74)</f>
        <v>44.780884086334993</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767.42674158270302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153.48534831654061</v>
      </c>
      <c r="M82" s="859"/>
      <c r="N82" s="57"/>
    </row>
    <row r="83" spans="1:14">
      <c r="B83" s="95" t="s">
        <v>973</v>
      </c>
      <c r="C83" s="96"/>
      <c r="D83" s="96"/>
      <c r="E83" s="96"/>
      <c r="F83" s="96"/>
      <c r="G83" s="96"/>
      <c r="H83" s="96"/>
      <c r="I83" s="93"/>
      <c r="J83" s="94"/>
      <c r="K83" s="311">
        <v>0.05</v>
      </c>
      <c r="L83" s="858">
        <f>N77*K83</f>
        <v>38.371337079135152</v>
      </c>
      <c r="M83" s="859"/>
      <c r="N83" s="57"/>
    </row>
    <row r="84" spans="1:14" ht="15.75" thickBot="1">
      <c r="B84" s="97" t="s">
        <v>974</v>
      </c>
      <c r="C84" s="98"/>
      <c r="D84" s="98"/>
      <c r="E84" s="98"/>
      <c r="F84" s="98"/>
      <c r="G84" s="98"/>
      <c r="H84" s="98"/>
      <c r="I84" s="99"/>
      <c r="J84" s="100"/>
      <c r="K84" s="312">
        <v>0.05</v>
      </c>
      <c r="L84" s="860">
        <f>N77*K84</f>
        <v>38.371337079135152</v>
      </c>
      <c r="M84" s="861"/>
      <c r="N84" s="57"/>
    </row>
    <row r="85" spans="1:14" ht="15.75" thickBot="1">
      <c r="B85" s="823" t="s">
        <v>953</v>
      </c>
      <c r="C85" s="824"/>
      <c r="D85" s="824"/>
      <c r="E85" s="824"/>
      <c r="F85" s="824"/>
      <c r="G85" s="824"/>
      <c r="H85" s="824"/>
      <c r="I85" s="824"/>
      <c r="J85" s="824"/>
      <c r="K85" s="824"/>
      <c r="L85" s="824"/>
      <c r="M85" s="825"/>
      <c r="N85" s="58">
        <f>L82+L83+L84</f>
        <v>230.2280224748109</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997.65476405751394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9"/>
      <c r="K117" s="889"/>
      <c r="L117" s="889"/>
      <c r="M117" s="889"/>
      <c r="N117" s="890"/>
    </row>
    <row r="118" spans="2:14" ht="15.75" thickBot="1">
      <c r="B118" s="268" t="s">
        <v>2221</v>
      </c>
      <c r="C118" s="400"/>
      <c r="D118" s="400"/>
      <c r="E118" s="63"/>
      <c r="F118" s="63"/>
      <c r="G118" s="63"/>
      <c r="H118" s="63"/>
      <c r="I118" s="63"/>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1024</v>
      </c>
      <c r="C31" s="87" t="s">
        <v>1200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45</v>
      </c>
      <c r="N36" s="279">
        <f>K36/M36</f>
        <v>1362.304060863863</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156865.3058318242</v>
      </c>
      <c r="L37" s="277"/>
      <c r="M37" s="278">
        <v>45</v>
      </c>
      <c r="N37" s="279">
        <f>K37/M37</f>
        <v>3485.8956851516486</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45</v>
      </c>
      <c r="N38" s="279">
        <f>K38/M38</f>
        <v>2179.6864973821807</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0.02</v>
      </c>
      <c r="N41" s="351">
        <f>N75*M41</f>
        <v>11.941569089689333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7039.8278124873814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774</v>
      </c>
      <c r="B48" s="49" t="str">
        <f>VLOOKUP(A48,MATERIALES!A5:D373,3,FALSE)</f>
        <v>Agua</v>
      </c>
      <c r="C48" s="288"/>
      <c r="D48" s="288"/>
      <c r="E48" s="288"/>
      <c r="F48" s="288"/>
      <c r="G48" s="288"/>
      <c r="H48" s="288"/>
      <c r="I48" s="275"/>
      <c r="J48" s="231" t="str">
        <f>VLOOKUP(A48,MATERIALES!A4:D373,2,FALSE)</f>
        <v>lt</v>
      </c>
      <c r="K48" s="289">
        <v>25</v>
      </c>
      <c r="L48" s="274"/>
      <c r="M48" s="409">
        <f>VLOOKUP(A48,MATERIALES!A5:D396,4,FALSE)</f>
        <v>65.035526800225909</v>
      </c>
      <c r="N48" s="279">
        <f>K48*M48</f>
        <v>1625.8881700056477</v>
      </c>
    </row>
    <row r="49" spans="1:14">
      <c r="A49" s="114" t="s">
        <v>519</v>
      </c>
      <c r="B49" s="49" t="str">
        <f>VLOOKUP(A49,MATERIALES!A6:D373,3,FALSE)</f>
        <v xml:space="preserve">Material  de afirmado de la Zona </v>
      </c>
      <c r="C49" s="288"/>
      <c r="D49" s="288"/>
      <c r="E49" s="288"/>
      <c r="F49" s="288"/>
      <c r="G49" s="288"/>
      <c r="H49" s="288"/>
      <c r="I49" s="275"/>
      <c r="J49" s="231" t="str">
        <f>VLOOKUP(A49,MATERIALES!A5:D373,2,FALSE)</f>
        <v>m3</v>
      </c>
      <c r="K49" s="289">
        <v>1.25</v>
      </c>
      <c r="L49" s="274"/>
      <c r="M49" s="409">
        <f>VLOOKUP(A49,MATERIALES!A6:D397,4,FALSE)</f>
        <v>22155.436129943628</v>
      </c>
      <c r="N49" s="279">
        <f>K49*M49</f>
        <v>27694.295162429535</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29320.183332435183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1303</v>
      </c>
      <c r="B58" s="52" t="str">
        <f>VLOOKUP(A58,TRANSPORTE!A5:D117,3,FALSE)</f>
        <v xml:space="preserve">Transporte de Material de Afirmado de la Zona </v>
      </c>
      <c r="C58" s="324"/>
      <c r="D58" s="324"/>
      <c r="E58" s="324"/>
      <c r="F58" s="324"/>
      <c r="G58" s="324"/>
      <c r="H58" s="318" t="s">
        <v>1468</v>
      </c>
      <c r="I58" s="286">
        <v>1.25</v>
      </c>
      <c r="J58" s="293">
        <v>1</v>
      </c>
      <c r="K58" s="286">
        <f>I58*J58</f>
        <v>1.25</v>
      </c>
      <c r="L58" s="910">
        <f>VLOOKUP(A58,TRANSPORTE!A5:D117,4,FALSE)</f>
        <v>1131.4191219078368</v>
      </c>
      <c r="M58" s="911"/>
      <c r="N58" s="294">
        <f>K58*L58</f>
        <v>1414.273902384796</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1414.273902384796</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360</v>
      </c>
      <c r="N69" s="402">
        <f>K69/M69</f>
        <v>296.35067670668883</v>
      </c>
      <c r="O69" s="112"/>
    </row>
    <row r="70" spans="1:15">
      <c r="A70" t="s">
        <v>7</v>
      </c>
      <c r="B70" s="55" t="str">
        <f>VLOOKUP(A70,'MANO DE OBRA'!A8:D69,3,FALSE)</f>
        <v>Obrero (2)</v>
      </c>
      <c r="C70" s="53"/>
      <c r="D70" s="53"/>
      <c r="E70" s="53"/>
      <c r="F70" s="53"/>
      <c r="G70" s="53"/>
      <c r="H70" s="53"/>
      <c r="I70" s="299">
        <f>K70/J70*100</f>
        <v>58520.000000000007</v>
      </c>
      <c r="J70" s="300">
        <v>185</v>
      </c>
      <c r="K70" s="301">
        <f>VLOOKUP(A70,'MANO DE OBRA'!A8:D100,4,FALSE)</f>
        <v>108262</v>
      </c>
      <c r="L70" s="56"/>
      <c r="M70" s="306">
        <v>360</v>
      </c>
      <c r="N70" s="402">
        <f>K70/M70</f>
        <v>300.72777777777776</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823" t="s">
        <v>953</v>
      </c>
      <c r="C75" s="824"/>
      <c r="D75" s="824"/>
      <c r="E75" s="824"/>
      <c r="F75" s="824"/>
      <c r="G75" s="824"/>
      <c r="H75" s="824"/>
      <c r="I75" s="866"/>
      <c r="J75" s="866"/>
      <c r="K75" s="866"/>
      <c r="L75" s="866"/>
      <c r="M75" s="867"/>
      <c r="N75" s="308">
        <f>SUM(N69:N74)</f>
        <v>597.07845448446665</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38371.363501791828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7674.2727003583659</v>
      </c>
      <c r="M82" s="859"/>
      <c r="N82" s="57"/>
    </row>
    <row r="83" spans="1:14">
      <c r="B83" s="95" t="s">
        <v>973</v>
      </c>
      <c r="C83" s="96"/>
      <c r="D83" s="96"/>
      <c r="E83" s="96"/>
      <c r="F83" s="96"/>
      <c r="G83" s="96"/>
      <c r="H83" s="96"/>
      <c r="I83" s="93"/>
      <c r="J83" s="94"/>
      <c r="K83" s="311">
        <v>0.05</v>
      </c>
      <c r="L83" s="858">
        <f>N77*K83</f>
        <v>1918.5681750895915</v>
      </c>
      <c r="M83" s="859"/>
      <c r="N83" s="57"/>
    </row>
    <row r="84" spans="1:14" ht="15.75" thickBot="1">
      <c r="B84" s="97" t="s">
        <v>974</v>
      </c>
      <c r="C84" s="98"/>
      <c r="D84" s="98"/>
      <c r="E84" s="98"/>
      <c r="F84" s="98"/>
      <c r="G84" s="98"/>
      <c r="H84" s="98"/>
      <c r="I84" s="99"/>
      <c r="J84" s="100"/>
      <c r="K84" s="312">
        <v>0.05</v>
      </c>
      <c r="L84" s="860">
        <f>N77*K84</f>
        <v>1918.5681750895915</v>
      </c>
      <c r="M84" s="861"/>
      <c r="N84" s="57"/>
    </row>
    <row r="85" spans="1:14" ht="15.75" thickBot="1">
      <c r="B85" s="823" t="s">
        <v>953</v>
      </c>
      <c r="C85" s="824"/>
      <c r="D85" s="824"/>
      <c r="E85" s="824"/>
      <c r="F85" s="824"/>
      <c r="G85" s="824"/>
      <c r="H85" s="824"/>
      <c r="I85" s="824"/>
      <c r="J85" s="824"/>
      <c r="K85" s="824"/>
      <c r="L85" s="824"/>
      <c r="M85" s="825"/>
      <c r="N85" s="58">
        <f>L82+L83+L84</f>
        <v>11511.409050537548</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49882.772552329378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29.25"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9"/>
      <c r="K117" s="889"/>
      <c r="L117" s="889"/>
      <c r="M117" s="889"/>
      <c r="N117" s="890"/>
    </row>
    <row r="118" spans="2:14" ht="15.75" thickBot="1">
      <c r="B118" s="268" t="s">
        <v>2221</v>
      </c>
      <c r="C118" s="400"/>
      <c r="D118" s="400"/>
      <c r="E118" s="63"/>
      <c r="F118" s="63"/>
      <c r="G118" s="63"/>
      <c r="H118" s="63"/>
      <c r="I118" s="63"/>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1025</v>
      </c>
      <c r="C31" s="87" t="s">
        <v>1201</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434</v>
      </c>
      <c r="B48" s="49" t="str">
        <f>VLOOKUP(A48,MATERIALES!A4:D373,3,FALSE)</f>
        <v>Cloruro De Calcio En Hojuelas (Flakes)</v>
      </c>
      <c r="C48" s="288"/>
      <c r="D48" s="288"/>
      <c r="E48" s="288"/>
      <c r="F48" s="288"/>
      <c r="G48" s="288"/>
      <c r="H48" s="288"/>
      <c r="I48" s="275"/>
      <c r="J48" s="231" t="str">
        <f>VLOOKUP(A48,MATERIALES!A4:D373,2,FALSE)</f>
        <v>kg</v>
      </c>
      <c r="K48" s="289">
        <v>1</v>
      </c>
      <c r="L48" s="274"/>
      <c r="M48" s="409">
        <f>VLOOKUP(A48,MATERIALES!A4:D395,4,FALSE)</f>
        <v>4270.666259881501</v>
      </c>
      <c r="N48" s="279">
        <f>K48*M48</f>
        <v>4270.666259881501</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4270.666259881501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823" t="s">
        <v>953</v>
      </c>
      <c r="C76" s="824"/>
      <c r="D76" s="824"/>
      <c r="E76" s="824"/>
      <c r="F76" s="824"/>
      <c r="G76" s="824"/>
      <c r="H76" s="824"/>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4270.666259881501</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854.13325197630024</v>
      </c>
      <c r="M83" s="859"/>
      <c r="N83" s="57"/>
    </row>
    <row r="84" spans="1:14">
      <c r="B84" s="95" t="s">
        <v>973</v>
      </c>
      <c r="C84" s="96"/>
      <c r="D84" s="96"/>
      <c r="E84" s="96"/>
      <c r="F84" s="96"/>
      <c r="G84" s="96"/>
      <c r="H84" s="96"/>
      <c r="I84" s="93"/>
      <c r="J84" s="94"/>
      <c r="K84" s="311">
        <v>0.05</v>
      </c>
      <c r="L84" s="858">
        <f>N78*K84</f>
        <v>213.53331299407506</v>
      </c>
      <c r="M84" s="859"/>
      <c r="N84" s="57"/>
    </row>
    <row r="85" spans="1:14" ht="15.75" thickBot="1">
      <c r="B85" s="97" t="s">
        <v>974</v>
      </c>
      <c r="C85" s="98"/>
      <c r="D85" s="98"/>
      <c r="E85" s="98"/>
      <c r="F85" s="98"/>
      <c r="G85" s="98"/>
      <c r="H85" s="98"/>
      <c r="I85" s="99"/>
      <c r="J85" s="100"/>
      <c r="K85" s="312">
        <v>0.05</v>
      </c>
      <c r="L85" s="860">
        <f>N78*K85</f>
        <v>213.53331299407506</v>
      </c>
      <c r="M85" s="861"/>
      <c r="N85" s="57"/>
    </row>
    <row r="86" spans="1:14" ht="15.75" thickBot="1">
      <c r="B86" s="823" t="s">
        <v>953</v>
      </c>
      <c r="C86" s="824"/>
      <c r="D86" s="824"/>
      <c r="E86" s="824"/>
      <c r="F86" s="824"/>
      <c r="G86" s="824"/>
      <c r="H86" s="824"/>
      <c r="I86" s="824"/>
      <c r="J86" s="824"/>
      <c r="K86" s="824"/>
      <c r="L86" s="824"/>
      <c r="M86" s="825"/>
      <c r="N86" s="58">
        <f>L83+L84+L85</f>
        <v>1281.1998779644503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5551.866137845951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89"/>
      <c r="K118" s="889"/>
      <c r="L118" s="889"/>
      <c r="M118" s="889"/>
      <c r="N118" s="890"/>
    </row>
    <row r="119" spans="2:14" ht="15.75" customHeight="1"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1026</v>
      </c>
      <c r="C31" s="87" t="s">
        <v>1202</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436</v>
      </c>
      <c r="B48" s="49" t="str">
        <f>VLOOKUP(A48,MATERIALES!A4:D373,3,FALSE)</f>
        <v>Cloruro De Calcio En Esferas (Pellets)</v>
      </c>
      <c r="C48" s="288"/>
      <c r="D48" s="288"/>
      <c r="E48" s="288"/>
      <c r="F48" s="288"/>
      <c r="G48" s="288"/>
      <c r="H48" s="288"/>
      <c r="I48" s="275"/>
      <c r="J48" s="231" t="str">
        <f>VLOOKUP(A48,MATERIALES!A4:D373,2,FALSE)</f>
        <v>kg</v>
      </c>
      <c r="K48" s="289">
        <v>1</v>
      </c>
      <c r="L48" s="274"/>
      <c r="M48" s="409">
        <f>VLOOKUP(A48,MATERIALES!A4:D395,4,FALSE)</f>
        <v>3869.6138446134419</v>
      </c>
      <c r="N48" s="279">
        <f>K48*M48</f>
        <v>3869.6138446134419</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3869.6138446134419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823" t="s">
        <v>953</v>
      </c>
      <c r="C76" s="824"/>
      <c r="D76" s="824"/>
      <c r="E76" s="824"/>
      <c r="F76" s="824"/>
      <c r="G76" s="824"/>
      <c r="H76" s="824"/>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3869.6138446134419</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773.92276892268842</v>
      </c>
      <c r="M83" s="859"/>
      <c r="N83" s="57"/>
    </row>
    <row r="84" spans="1:14">
      <c r="B84" s="95" t="s">
        <v>973</v>
      </c>
      <c r="C84" s="96"/>
      <c r="D84" s="96"/>
      <c r="E84" s="96"/>
      <c r="F84" s="96"/>
      <c r="G84" s="96"/>
      <c r="H84" s="96"/>
      <c r="I84" s="93"/>
      <c r="J84" s="94"/>
      <c r="K84" s="311">
        <v>0.05</v>
      </c>
      <c r="L84" s="858">
        <f>N78*K84</f>
        <v>193.4806922306721</v>
      </c>
      <c r="M84" s="859"/>
      <c r="N84" s="57"/>
    </row>
    <row r="85" spans="1:14" ht="15.75" thickBot="1">
      <c r="B85" s="97" t="s">
        <v>974</v>
      </c>
      <c r="C85" s="98"/>
      <c r="D85" s="98"/>
      <c r="E85" s="98"/>
      <c r="F85" s="98"/>
      <c r="G85" s="98"/>
      <c r="H85" s="98"/>
      <c r="I85" s="99"/>
      <c r="J85" s="100"/>
      <c r="K85" s="312">
        <v>0.05</v>
      </c>
      <c r="L85" s="860">
        <f>N78*K85</f>
        <v>193.4806922306721</v>
      </c>
      <c r="M85" s="861"/>
      <c r="N85" s="57"/>
    </row>
    <row r="86" spans="1:14" ht="15.75" thickBot="1">
      <c r="B86" s="823" t="s">
        <v>953</v>
      </c>
      <c r="C86" s="824"/>
      <c r="D86" s="824"/>
      <c r="E86" s="824"/>
      <c r="F86" s="824"/>
      <c r="G86" s="824"/>
      <c r="H86" s="824"/>
      <c r="I86" s="824"/>
      <c r="J86" s="824"/>
      <c r="K86" s="824"/>
      <c r="L86" s="824"/>
      <c r="M86" s="825"/>
      <c r="N86" s="58">
        <f>L83+L84+L85</f>
        <v>1160.8841533840325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5030.4979979974742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ht="18.7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1027</v>
      </c>
      <c r="C31" s="87" t="s">
        <v>1203</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774</v>
      </c>
      <c r="B48" s="49" t="str">
        <f>VLOOKUP(A48,MATERIALES!A5:D373,3,FALSE)</f>
        <v>Agua</v>
      </c>
      <c r="C48" s="288"/>
      <c r="D48" s="288"/>
      <c r="E48" s="288"/>
      <c r="F48" s="288"/>
      <c r="G48" s="288"/>
      <c r="H48" s="288"/>
      <c r="I48" s="275"/>
      <c r="J48" s="231" t="str">
        <f>VLOOKUP(A48,MATERIALES!A4:D373,2,FALSE)</f>
        <v>lt</v>
      </c>
      <c r="K48" s="289">
        <v>1</v>
      </c>
      <c r="L48" s="274"/>
      <c r="M48" s="409">
        <f>VLOOKUP(A48,MATERIALES!A5:D396,4,FALSE)</f>
        <v>65.035526800225909</v>
      </c>
      <c r="N48" s="279">
        <f>K48*M48</f>
        <v>65.035526800225909</v>
      </c>
    </row>
    <row r="49" spans="1:14">
      <c r="A49" s="114" t="s">
        <v>436</v>
      </c>
      <c r="B49" s="49" t="str">
        <f>VLOOKUP(A49,MATERIALES!A6:D373,3,FALSE)</f>
        <v>Cloruro De Calcio En Esferas (Pellets)</v>
      </c>
      <c r="C49" s="288"/>
      <c r="D49" s="288"/>
      <c r="E49" s="288"/>
      <c r="F49" s="288"/>
      <c r="G49" s="288"/>
      <c r="H49" s="288"/>
      <c r="I49" s="275"/>
      <c r="J49" s="231" t="str">
        <f>VLOOKUP(A49,MATERIALES!A5:D373,2,FALSE)</f>
        <v>kg</v>
      </c>
      <c r="K49" s="289">
        <v>0.36</v>
      </c>
      <c r="L49" s="274"/>
      <c r="M49" s="409">
        <f>VLOOKUP(A49,MATERIALES!A6:D397,4,FALSE)</f>
        <v>3869.6138446134419</v>
      </c>
      <c r="N49" s="279">
        <f>K49*M49</f>
        <v>1393.060984060839</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1458.0965108610649</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B58" s="52"/>
      <c r="C58" s="324"/>
      <c r="D58" s="324"/>
      <c r="E58" s="324"/>
      <c r="F58" s="324"/>
      <c r="G58" s="324"/>
      <c r="H58" s="318"/>
      <c r="I58" s="286"/>
      <c r="J58" s="293"/>
      <c r="K58" s="286"/>
      <c r="L58" s="910"/>
      <c r="M58" s="911"/>
      <c r="N58" s="294"/>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row>
    <row r="65" spans="2:15">
      <c r="B65" s="39"/>
      <c r="C65" s="40"/>
      <c r="D65" s="40"/>
      <c r="E65" s="40"/>
      <c r="F65" s="40"/>
      <c r="G65" s="40"/>
      <c r="H65" s="40"/>
      <c r="I65" s="40"/>
      <c r="J65" s="40"/>
      <c r="K65" s="40"/>
      <c r="L65" s="40"/>
      <c r="M65" s="40"/>
      <c r="N65" s="41"/>
    </row>
    <row r="66" spans="2:15">
      <c r="B66" s="70" t="s">
        <v>962</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62" t="s">
        <v>963</v>
      </c>
      <c r="C68" s="863"/>
      <c r="D68" s="863"/>
      <c r="E68" s="863"/>
      <c r="F68" s="863"/>
      <c r="G68" s="863"/>
      <c r="H68" s="863"/>
      <c r="I68" s="79" t="s">
        <v>964</v>
      </c>
      <c r="J68" s="81" t="s">
        <v>1410</v>
      </c>
      <c r="K68" s="80" t="s">
        <v>966</v>
      </c>
      <c r="L68" s="864" t="s">
        <v>950</v>
      </c>
      <c r="M68" s="865"/>
      <c r="N68" s="104" t="s">
        <v>951</v>
      </c>
    </row>
    <row r="69" spans="2:15">
      <c r="B69" s="55"/>
      <c r="C69" s="53"/>
      <c r="D69" s="53"/>
      <c r="E69" s="53"/>
      <c r="F69" s="53"/>
      <c r="G69" s="53"/>
      <c r="H69" s="53"/>
      <c r="I69" s="299"/>
      <c r="J69" s="300"/>
      <c r="K69" s="301"/>
      <c r="L69" s="56"/>
      <c r="M69" s="302"/>
      <c r="N69" s="402"/>
      <c r="O69" s="112"/>
    </row>
    <row r="70" spans="2:15">
      <c r="B70" s="55"/>
      <c r="C70" s="53"/>
      <c r="D70" s="53"/>
      <c r="E70" s="53"/>
      <c r="F70" s="53"/>
      <c r="G70" s="53"/>
      <c r="H70" s="53"/>
      <c r="I70" s="299"/>
      <c r="J70" s="300"/>
      <c r="K70" s="301"/>
      <c r="L70" s="56"/>
      <c r="M70" s="306"/>
      <c r="N70" s="402"/>
    </row>
    <row r="71" spans="2:15">
      <c r="B71" s="55"/>
      <c r="C71" s="53"/>
      <c r="D71" s="53"/>
      <c r="E71" s="53"/>
      <c r="F71" s="53"/>
      <c r="G71" s="53"/>
      <c r="H71" s="53"/>
      <c r="I71" s="286"/>
      <c r="J71" s="304"/>
      <c r="K71" s="305"/>
      <c r="L71" s="56"/>
      <c r="M71" s="307"/>
      <c r="N71" s="303"/>
    </row>
    <row r="72" spans="2:15">
      <c r="B72" s="55"/>
      <c r="C72" s="53"/>
      <c r="D72" s="53"/>
      <c r="E72" s="53"/>
      <c r="F72" s="53"/>
      <c r="G72" s="53"/>
      <c r="H72" s="53"/>
      <c r="I72" s="286"/>
      <c r="J72" s="304"/>
      <c r="K72" s="305"/>
      <c r="L72" s="325"/>
      <c r="M72" s="307"/>
      <c r="N72" s="303"/>
    </row>
    <row r="73" spans="2:15">
      <c r="B73" s="55"/>
      <c r="C73" s="53"/>
      <c r="D73" s="53"/>
      <c r="E73" s="53"/>
      <c r="F73" s="53"/>
      <c r="G73" s="53"/>
      <c r="H73" s="53"/>
      <c r="I73" s="286"/>
      <c r="J73" s="304"/>
      <c r="K73" s="305"/>
      <c r="L73" s="325"/>
      <c r="M73" s="307"/>
      <c r="N73" s="303"/>
    </row>
    <row r="74" spans="2:15" ht="15.75" thickBot="1">
      <c r="B74" s="899"/>
      <c r="C74" s="900"/>
      <c r="D74" s="900"/>
      <c r="E74" s="900"/>
      <c r="F74" s="900"/>
      <c r="G74" s="900"/>
      <c r="H74" s="900"/>
      <c r="I74" s="132"/>
      <c r="J74" s="132"/>
      <c r="K74" s="132"/>
      <c r="L74" s="913"/>
      <c r="M74" s="913"/>
      <c r="N74" s="51"/>
    </row>
    <row r="75" spans="2:15" ht="15.75" thickBot="1">
      <c r="B75" s="823" t="s">
        <v>953</v>
      </c>
      <c r="C75" s="824"/>
      <c r="D75" s="824"/>
      <c r="E75" s="824"/>
      <c r="F75" s="824"/>
      <c r="G75" s="824"/>
      <c r="H75" s="824"/>
      <c r="I75" s="866"/>
      <c r="J75" s="866"/>
      <c r="K75" s="866"/>
      <c r="L75" s="866"/>
      <c r="M75" s="867"/>
      <c r="N75" s="308"/>
    </row>
    <row r="76" spans="2:15" ht="15.75" thickBot="1">
      <c r="B76" s="39"/>
      <c r="C76" s="40"/>
      <c r="D76" s="40"/>
      <c r="E76" s="40"/>
      <c r="F76" s="40"/>
      <c r="G76" s="40"/>
      <c r="H76" s="40"/>
      <c r="I76" s="40"/>
      <c r="J76" s="40"/>
      <c r="K76" s="40"/>
      <c r="L76" s="40"/>
      <c r="M76" s="40"/>
      <c r="N76" s="41"/>
    </row>
    <row r="77" spans="2:15" ht="15.75" thickBot="1">
      <c r="B77" s="823" t="s">
        <v>967</v>
      </c>
      <c r="C77" s="824"/>
      <c r="D77" s="824"/>
      <c r="E77" s="824"/>
      <c r="F77" s="824"/>
      <c r="G77" s="824"/>
      <c r="H77" s="824"/>
      <c r="I77" s="824"/>
      <c r="J77" s="824"/>
      <c r="K77" s="824"/>
      <c r="L77" s="824"/>
      <c r="M77" s="825"/>
      <c r="N77" s="105">
        <f>N43+N53+N64+N75</f>
        <v>1458.0965108610649</v>
      </c>
    </row>
    <row r="78" spans="2:15">
      <c r="B78" s="39"/>
      <c r="C78" s="40"/>
      <c r="D78" s="40"/>
      <c r="E78" s="40"/>
      <c r="F78" s="40"/>
      <c r="G78" s="40"/>
      <c r="H78" s="40"/>
      <c r="I78" s="40"/>
      <c r="J78" s="40"/>
      <c r="K78" s="40"/>
      <c r="L78" s="40"/>
      <c r="M78" s="40"/>
      <c r="N78" s="41"/>
    </row>
    <row r="79" spans="2:15">
      <c r="B79" s="70" t="s">
        <v>968</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291.619302172213</v>
      </c>
      <c r="M82" s="859"/>
      <c r="N82" s="57"/>
    </row>
    <row r="83" spans="1:14">
      <c r="B83" s="95" t="s">
        <v>973</v>
      </c>
      <c r="C83" s="96"/>
      <c r="D83" s="96"/>
      <c r="E83" s="96"/>
      <c r="F83" s="96"/>
      <c r="G83" s="96"/>
      <c r="H83" s="96"/>
      <c r="I83" s="93"/>
      <c r="J83" s="94"/>
      <c r="K83" s="311">
        <v>0.05</v>
      </c>
      <c r="L83" s="858">
        <f>N77*K83</f>
        <v>72.904825543053249</v>
      </c>
      <c r="M83" s="859"/>
      <c r="N83" s="57"/>
    </row>
    <row r="84" spans="1:14" ht="15.75" thickBot="1">
      <c r="B84" s="97" t="s">
        <v>974</v>
      </c>
      <c r="C84" s="98"/>
      <c r="D84" s="98"/>
      <c r="E84" s="98"/>
      <c r="F84" s="98"/>
      <c r="G84" s="98"/>
      <c r="H84" s="98"/>
      <c r="I84" s="99"/>
      <c r="J84" s="100"/>
      <c r="K84" s="312">
        <v>0.05</v>
      </c>
      <c r="L84" s="860">
        <f>N77*K84</f>
        <v>72.904825543053249</v>
      </c>
      <c r="M84" s="861"/>
      <c r="N84" s="57"/>
    </row>
    <row r="85" spans="1:14" ht="15.75" thickBot="1">
      <c r="B85" s="823" t="s">
        <v>953</v>
      </c>
      <c r="C85" s="824"/>
      <c r="D85" s="824"/>
      <c r="E85" s="824"/>
      <c r="F85" s="824"/>
      <c r="G85" s="824"/>
      <c r="H85" s="824"/>
      <c r="I85" s="824"/>
      <c r="J85" s="824"/>
      <c r="K85" s="824"/>
      <c r="L85" s="824"/>
      <c r="M85" s="825"/>
      <c r="N85" s="58">
        <f>L82+L83+L84</f>
        <v>437.42895325831944</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1895.5254641193842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9"/>
      <c r="K117" s="889"/>
      <c r="L117" s="889"/>
      <c r="M117" s="889"/>
      <c r="N117" s="890"/>
    </row>
    <row r="118" spans="2:14" ht="15.75" thickBot="1">
      <c r="B118" s="268" t="s">
        <v>2221</v>
      </c>
      <c r="C118" s="400"/>
      <c r="D118" s="400"/>
      <c r="E118" s="63"/>
      <c r="F118" s="63"/>
      <c r="G118" s="63"/>
      <c r="H118" s="63"/>
      <c r="I118" s="63"/>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1028</v>
      </c>
      <c r="C31" s="87" t="s">
        <v>1204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45</v>
      </c>
      <c r="N36" s="279">
        <f>K36/M36</f>
        <v>1362.304060863863</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156865.3058318242</v>
      </c>
      <c r="L37" s="277"/>
      <c r="M37" s="278">
        <v>45</v>
      </c>
      <c r="N37" s="279">
        <f>K37/M37</f>
        <v>3485.8956851516486</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45</v>
      </c>
      <c r="N38" s="279">
        <f>K38/M38</f>
        <v>2179.6864973821807</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7033.8570279425367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519</v>
      </c>
      <c r="B48" s="49" t="str">
        <f>VLOOKUP(A48,MATERIALES!A4:D373,3,FALSE)</f>
        <v xml:space="preserve">Material  de afirmado de la Zona </v>
      </c>
      <c r="C48" s="288"/>
      <c r="D48" s="288"/>
      <c r="E48" s="288"/>
      <c r="F48" s="288"/>
      <c r="G48" s="288"/>
      <c r="H48" s="288"/>
      <c r="I48" s="275"/>
      <c r="J48" s="231" t="str">
        <f>VLOOKUP(A48,MATERIALES!A4:D373,2,FALSE)</f>
        <v>m3</v>
      </c>
      <c r="K48" s="289">
        <v>1.25</v>
      </c>
      <c r="L48" s="274"/>
      <c r="M48" s="409">
        <f>VLOOKUP(A48,MATERIALES!A4:D395,4,FALSE)</f>
        <v>22155.436129943628</v>
      </c>
      <c r="N48" s="279">
        <f>K48*M48</f>
        <v>27694.295162429535</v>
      </c>
    </row>
    <row r="49" spans="1:14">
      <c r="A49" t="s">
        <v>774</v>
      </c>
      <c r="B49" s="49" t="str">
        <f>VLOOKUP(A49,MATERIALES!A5:D373,3,FALSE)</f>
        <v>Agua</v>
      </c>
      <c r="C49" s="288"/>
      <c r="D49" s="288"/>
      <c r="E49" s="288"/>
      <c r="F49" s="288"/>
      <c r="G49" s="288"/>
      <c r="H49" s="288"/>
      <c r="I49" s="275"/>
      <c r="J49" s="231" t="str">
        <f>VLOOKUP(A49,MATERIALES!A5:D373,2,FALSE)</f>
        <v>lt</v>
      </c>
      <c r="K49" s="289">
        <v>25</v>
      </c>
      <c r="L49" s="274"/>
      <c r="M49" s="409">
        <f>VLOOKUP(A49,MATERIALES!A5:D396,4,FALSE)</f>
        <v>65.035526800225909</v>
      </c>
      <c r="N49" s="279">
        <f>K49*M49</f>
        <v>1625.8881700056477</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29320.183332435183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1241</v>
      </c>
      <c r="B59" s="52" t="str">
        <f>VLOOKUP(A59,TRANSPORTE!A5:D104,3,FALSE)</f>
        <v>Transporte de material de afirmado</v>
      </c>
      <c r="C59" s="324"/>
      <c r="D59" s="324"/>
      <c r="E59" s="324"/>
      <c r="F59" s="324"/>
      <c r="G59" s="324"/>
      <c r="H59" s="318" t="s">
        <v>339</v>
      </c>
      <c r="I59" s="286">
        <v>1.25</v>
      </c>
      <c r="J59" s="293">
        <v>1</v>
      </c>
      <c r="K59" s="286">
        <f>I59*J59</f>
        <v>1.25</v>
      </c>
      <c r="L59" s="910">
        <f>VLOOKUP(A59,TRANSPORTE!A5:D123,4,FALSE)</f>
        <v>1131.4191219078368</v>
      </c>
      <c r="M59" s="911"/>
      <c r="N59" s="294">
        <f>K59*L59</f>
        <v>1414.273902384796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1414.273902384796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38365.392717246985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7673.0785434493973</v>
      </c>
      <c r="M83" s="859"/>
      <c r="N83" s="57"/>
    </row>
    <row r="84" spans="1:14">
      <c r="B84" s="95" t="s">
        <v>973</v>
      </c>
      <c r="C84" s="96"/>
      <c r="D84" s="96"/>
      <c r="E84" s="96"/>
      <c r="F84" s="96"/>
      <c r="G84" s="96"/>
      <c r="H84" s="96"/>
      <c r="I84" s="93"/>
      <c r="J84" s="94"/>
      <c r="K84" s="311">
        <v>0.05</v>
      </c>
      <c r="L84" s="858">
        <f>N78*K84</f>
        <v>1918.2696358623493</v>
      </c>
      <c r="M84" s="859"/>
      <c r="N84" s="57"/>
    </row>
    <row r="85" spans="1:14" ht="15.75" thickBot="1">
      <c r="B85" s="97" t="s">
        <v>974</v>
      </c>
      <c r="C85" s="98"/>
      <c r="D85" s="98"/>
      <c r="E85" s="98"/>
      <c r="F85" s="98"/>
      <c r="G85" s="98"/>
      <c r="H85" s="98"/>
      <c r="I85" s="99"/>
      <c r="J85" s="100"/>
      <c r="K85" s="312">
        <v>0.05</v>
      </c>
      <c r="L85" s="860">
        <f>N78*K85</f>
        <v>1918.2696358623493</v>
      </c>
      <c r="M85" s="861"/>
      <c r="N85" s="57"/>
    </row>
    <row r="86" spans="1:14" ht="15.75" thickBot="1">
      <c r="B86" s="823" t="s">
        <v>953</v>
      </c>
      <c r="C86" s="824"/>
      <c r="D86" s="824"/>
      <c r="E86" s="824"/>
      <c r="F86" s="824"/>
      <c r="G86" s="824"/>
      <c r="H86" s="824"/>
      <c r="I86" s="824"/>
      <c r="J86" s="824"/>
      <c r="K86" s="824"/>
      <c r="L86" s="824"/>
      <c r="M86" s="825"/>
      <c r="N86" s="58">
        <f>L83+L84+L85</f>
        <v>11509.617815174095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49875.010532421082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1029</v>
      </c>
      <c r="C31" s="87" t="s">
        <v>1472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45</v>
      </c>
      <c r="N36" s="279">
        <f>K36/M36</f>
        <v>1362.304060863863</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156865.3058318242</v>
      </c>
      <c r="L37" s="277"/>
      <c r="M37" s="278">
        <v>45</v>
      </c>
      <c r="N37" s="279">
        <f>K37/M37</f>
        <v>3485.8956851516486</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45</v>
      </c>
      <c r="N38" s="279">
        <f>K38/M38</f>
        <v>2179.6864973821807</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7033.8570279425367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535</v>
      </c>
      <c r="B48" s="49" t="str">
        <f>VLOOKUP(A48,MATERIALES!A4:D373,3,FALSE)</f>
        <v>Material de Sub- Base CBR=20%</v>
      </c>
      <c r="C48" s="288"/>
      <c r="D48" s="288"/>
      <c r="E48" s="288"/>
      <c r="F48" s="288"/>
      <c r="G48" s="288"/>
      <c r="H48" s="288"/>
      <c r="I48" s="275"/>
      <c r="J48" s="231" t="str">
        <f>VLOOKUP(A48,MATERIALES!A4:D373,2,FALSE)</f>
        <v>m3</v>
      </c>
      <c r="K48" s="289">
        <v>1.3</v>
      </c>
      <c r="L48" s="274"/>
      <c r="M48" s="409">
        <f>VLOOKUP(A48,MATERIALES!A4:D395,4,FALSE)</f>
        <v>46891.115333173875</v>
      </c>
      <c r="N48" s="279">
        <f>K48*M48</f>
        <v>60958.449933126038</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65.035526800225909</v>
      </c>
      <c r="N49" s="279">
        <f>K49*M49</f>
        <v>1560.8526432054218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62519.302576331458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10">
        <f>VLOOKUP(A59,TRANSPORTE!A5:D123,4,FALSE)</f>
        <v>1131.4191219078368</v>
      </c>
      <c r="M59" s="911"/>
      <c r="N59" s="294">
        <f>K59*L59</f>
        <v>1470.8448584801879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71621.082917238644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14324.216583447729</v>
      </c>
      <c r="M83" s="859"/>
      <c r="N83" s="57"/>
    </row>
    <row r="84" spans="1:14">
      <c r="B84" s="95" t="s">
        <v>973</v>
      </c>
      <c r="C84" s="96"/>
      <c r="D84" s="96"/>
      <c r="E84" s="96"/>
      <c r="F84" s="96"/>
      <c r="G84" s="96"/>
      <c r="H84" s="96"/>
      <c r="I84" s="93"/>
      <c r="J84" s="94"/>
      <c r="K84" s="311">
        <v>0.05</v>
      </c>
      <c r="L84" s="858">
        <f>N78*K84</f>
        <v>3581.0541458619323</v>
      </c>
      <c r="M84" s="859"/>
      <c r="N84" s="57"/>
    </row>
    <row r="85" spans="1:14" ht="15.75" thickBot="1">
      <c r="B85" s="97" t="s">
        <v>974</v>
      </c>
      <c r="C85" s="98"/>
      <c r="D85" s="98"/>
      <c r="E85" s="98"/>
      <c r="F85" s="98"/>
      <c r="G85" s="98"/>
      <c r="H85" s="98"/>
      <c r="I85" s="99"/>
      <c r="J85" s="100"/>
      <c r="K85" s="312">
        <v>0.05</v>
      </c>
      <c r="L85" s="860">
        <f>N78*K85</f>
        <v>3581.0541458619323</v>
      </c>
      <c r="M85" s="861"/>
      <c r="N85" s="57"/>
    </row>
    <row r="86" spans="1:14" ht="15.75" thickBot="1">
      <c r="B86" s="823" t="s">
        <v>953</v>
      </c>
      <c r="C86" s="824"/>
      <c r="D86" s="824"/>
      <c r="E86" s="824"/>
      <c r="F86" s="824"/>
      <c r="G86" s="824"/>
      <c r="H86" s="824"/>
      <c r="I86" s="824"/>
      <c r="J86" s="824"/>
      <c r="K86" s="824"/>
      <c r="L86" s="824"/>
      <c r="M86" s="825"/>
      <c r="N86" s="58">
        <f>L83+L84+L85</f>
        <v>21486.324875171595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93107.407792410231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1030</v>
      </c>
      <c r="C31" s="87" t="s">
        <v>1471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45</v>
      </c>
      <c r="N36" s="279">
        <f>K36/M36</f>
        <v>1362.304060863863</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156865.3058318242</v>
      </c>
      <c r="L37" s="277"/>
      <c r="M37" s="278">
        <v>45</v>
      </c>
      <c r="N37" s="279">
        <f>K37/M37</f>
        <v>3485.8956851516486</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45</v>
      </c>
      <c r="N38" s="279">
        <f>K38/M38</f>
        <v>2179.6864973821807</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7033.8570279425367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536</v>
      </c>
      <c r="B48" s="49" t="str">
        <f>VLOOKUP(A48,MATERIALES!A4:D373,3,FALSE)</f>
        <v>Material de Sub- Base CBR=30%</v>
      </c>
      <c r="C48" s="288"/>
      <c r="D48" s="288"/>
      <c r="E48" s="288"/>
      <c r="F48" s="288"/>
      <c r="G48" s="288"/>
      <c r="H48" s="288"/>
      <c r="I48" s="275"/>
      <c r="J48" s="231" t="str">
        <f>VLOOKUP(A48,MATERIALES!A4:D373,2,FALSE)</f>
        <v>m3</v>
      </c>
      <c r="K48" s="289">
        <v>1.3</v>
      </c>
      <c r="L48" s="274"/>
      <c r="M48" s="409">
        <f>VLOOKUP(A48,MATERIALES!A4:D395,4,FALSE)</f>
        <v>46891.115333173875</v>
      </c>
      <c r="N48" s="279">
        <f>K48*M48</f>
        <v>60958.449933126038</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65.035526800225909</v>
      </c>
      <c r="N49" s="279">
        <f>K49*M49</f>
        <v>1560.8526432054218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62519.302576331458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10">
        <f>VLOOKUP(A59,TRANSPORTE!A5:D123,4,FALSE)</f>
        <v>1131.4191219078368</v>
      </c>
      <c r="M59" s="911"/>
      <c r="N59" s="294">
        <f>K59*L59</f>
        <v>1470.8448584801879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71621.082917238644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14324.216583447729</v>
      </c>
      <c r="M83" s="859"/>
      <c r="N83" s="57"/>
    </row>
    <row r="84" spans="1:14">
      <c r="B84" s="95" t="s">
        <v>973</v>
      </c>
      <c r="C84" s="96"/>
      <c r="D84" s="96"/>
      <c r="E84" s="96"/>
      <c r="F84" s="96"/>
      <c r="G84" s="96"/>
      <c r="H84" s="96"/>
      <c r="I84" s="93"/>
      <c r="J84" s="94"/>
      <c r="K84" s="311">
        <v>0.05</v>
      </c>
      <c r="L84" s="858">
        <f>N78*K84</f>
        <v>3581.0541458619323</v>
      </c>
      <c r="M84" s="859"/>
      <c r="N84" s="57"/>
    </row>
    <row r="85" spans="1:14" ht="15.75" thickBot="1">
      <c r="B85" s="97" t="s">
        <v>974</v>
      </c>
      <c r="C85" s="98"/>
      <c r="D85" s="98"/>
      <c r="E85" s="98"/>
      <c r="F85" s="98"/>
      <c r="G85" s="98"/>
      <c r="H85" s="98"/>
      <c r="I85" s="99"/>
      <c r="J85" s="100"/>
      <c r="K85" s="312">
        <v>0.05</v>
      </c>
      <c r="L85" s="860">
        <f>N78*K85</f>
        <v>3581.0541458619323</v>
      </c>
      <c r="M85" s="861"/>
      <c r="N85" s="57"/>
    </row>
    <row r="86" spans="1:14" ht="15.75" thickBot="1">
      <c r="B86" s="823" t="s">
        <v>953</v>
      </c>
      <c r="C86" s="824"/>
      <c r="D86" s="824"/>
      <c r="E86" s="824"/>
      <c r="F86" s="824"/>
      <c r="G86" s="824"/>
      <c r="H86" s="824"/>
      <c r="I86" s="824"/>
      <c r="J86" s="824"/>
      <c r="K86" s="824"/>
      <c r="L86" s="824"/>
      <c r="M86" s="825"/>
      <c r="N86" s="58">
        <f>L83+L84+L85</f>
        <v>21486.324875171595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93107.407792410231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1473</v>
      </c>
      <c r="C31" s="87" t="s">
        <v>1474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45</v>
      </c>
      <c r="N36" s="279">
        <f>K36/M36</f>
        <v>1362.304060863863</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156865.3058318242</v>
      </c>
      <c r="L37" s="277"/>
      <c r="M37" s="278">
        <v>45</v>
      </c>
      <c r="N37" s="279">
        <f>K37/M37</f>
        <v>3485.8956851516486</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45</v>
      </c>
      <c r="N38" s="279">
        <f>K38/M38</f>
        <v>2179.6864973821807</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7033.8570279425367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537</v>
      </c>
      <c r="B48" s="49" t="str">
        <f>VLOOKUP(A48,MATERIALES!A4:D373,3,FALSE)</f>
        <v xml:space="preserve">Material de Sub Base CBR=40% </v>
      </c>
      <c r="C48" s="288"/>
      <c r="D48" s="288"/>
      <c r="E48" s="288"/>
      <c r="F48" s="288"/>
      <c r="G48" s="288"/>
      <c r="H48" s="288"/>
      <c r="I48" s="275"/>
      <c r="J48" s="231" t="str">
        <f>VLOOKUP(A48,MATERIALES!A4:D373,2,FALSE)</f>
        <v>m3</v>
      </c>
      <c r="K48" s="289">
        <v>1.3</v>
      </c>
      <c r="L48" s="274"/>
      <c r="M48" s="409">
        <f>VLOOKUP(A48,MATERIALES!A4:D395,4,FALSE)</f>
        <v>46891.115333173875</v>
      </c>
      <c r="N48" s="279">
        <f>K48*M48</f>
        <v>60958.449933126038</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65.035526800225909</v>
      </c>
      <c r="N49" s="279">
        <f>K49*M49</f>
        <v>1560.8526432054218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62519.302576331458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10">
        <f>VLOOKUP(A59,TRANSPORTE!A5:D123,4,FALSE)</f>
        <v>1131.4191219078368</v>
      </c>
      <c r="M59" s="911"/>
      <c r="N59" s="294">
        <f>K59*L59</f>
        <v>1470.8448584801879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71621.082917238644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14324.216583447729</v>
      </c>
      <c r="M83" s="859"/>
      <c r="N83" s="57"/>
    </row>
    <row r="84" spans="1:14">
      <c r="B84" s="95" t="s">
        <v>973</v>
      </c>
      <c r="C84" s="96"/>
      <c r="D84" s="96"/>
      <c r="E84" s="96"/>
      <c r="F84" s="96"/>
      <c r="G84" s="96"/>
      <c r="H84" s="96"/>
      <c r="I84" s="93"/>
      <c r="J84" s="94"/>
      <c r="K84" s="311">
        <v>0.05</v>
      </c>
      <c r="L84" s="858">
        <f>N78*K84</f>
        <v>3581.0541458619323</v>
      </c>
      <c r="M84" s="859"/>
      <c r="N84" s="57"/>
    </row>
    <row r="85" spans="1:14" ht="15.75" thickBot="1">
      <c r="B85" s="97" t="s">
        <v>974</v>
      </c>
      <c r="C85" s="98"/>
      <c r="D85" s="98"/>
      <c r="E85" s="98"/>
      <c r="F85" s="98"/>
      <c r="G85" s="98"/>
      <c r="H85" s="98"/>
      <c r="I85" s="99"/>
      <c r="J85" s="100"/>
      <c r="K85" s="312">
        <v>0.05</v>
      </c>
      <c r="L85" s="860">
        <f>N78*K85</f>
        <v>3581.0541458619323</v>
      </c>
      <c r="M85" s="861"/>
      <c r="N85" s="57"/>
    </row>
    <row r="86" spans="1:14" ht="15.75" thickBot="1">
      <c r="B86" s="823" t="s">
        <v>953</v>
      </c>
      <c r="C86" s="824"/>
      <c r="D86" s="824"/>
      <c r="E86" s="824"/>
      <c r="F86" s="824"/>
      <c r="G86" s="824"/>
      <c r="H86" s="824"/>
      <c r="I86" s="824"/>
      <c r="J86" s="824"/>
      <c r="K86" s="824"/>
      <c r="L86" s="824"/>
      <c r="M86" s="825"/>
      <c r="N86" s="58">
        <f>L83+L84+L85</f>
        <v>21486.324875171595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93107.407792410231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1475</v>
      </c>
      <c r="C31" s="87" t="s">
        <v>1476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162</v>
      </c>
      <c r="B36" s="872" t="str">
        <f>VLOOKUP(A36,EQUIPOS!A6:D154,3,FALSE)</f>
        <v>Compactador manual (SALTARIN) Peso de operación (Kg.) 52, Fuerza de impacto por golpe (KN) 12.</v>
      </c>
      <c r="C36" s="873"/>
      <c r="D36" s="873"/>
      <c r="E36" s="873"/>
      <c r="F36" s="873"/>
      <c r="G36" s="873"/>
      <c r="H36" s="874"/>
      <c r="I36" s="274"/>
      <c r="J36" s="275"/>
      <c r="K36" s="276">
        <f>VLOOKUP(A36,EQUIPOS!A6:D163,4,FALSE)</f>
        <v>6849.1618826313452</v>
      </c>
      <c r="L36" s="277"/>
      <c r="M36" s="278">
        <v>2.5</v>
      </c>
      <c r="N36" s="279">
        <f>K36/M36</f>
        <v>2739.6647530525379</v>
      </c>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410"/>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0.05</v>
      </c>
      <c r="N41" s="351">
        <f>N76*M41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3547.6903620885578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535</v>
      </c>
      <c r="B48" s="49" t="str">
        <f>VLOOKUP(A48,MATERIALES!A4:D373,3,FALSE)</f>
        <v>Material de Sub- Base CBR=20%</v>
      </c>
      <c r="C48" s="288"/>
      <c r="D48" s="288"/>
      <c r="E48" s="288"/>
      <c r="F48" s="288"/>
      <c r="G48" s="288"/>
      <c r="H48" s="288"/>
      <c r="I48" s="275"/>
      <c r="J48" s="231" t="str">
        <f>VLOOKUP(A48,MATERIALES!A4:D373,2,FALSE)</f>
        <v>m3</v>
      </c>
      <c r="K48" s="289">
        <v>1.3</v>
      </c>
      <c r="L48" s="274"/>
      <c r="M48" s="409">
        <f>VLOOKUP(A48,MATERIALES!A4:D395,4,FALSE)</f>
        <v>46891.115333173875</v>
      </c>
      <c r="N48" s="279">
        <f>K48*M48</f>
        <v>60958.449933126038</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65.035526800225909</v>
      </c>
      <c r="N49" s="279">
        <f>K49*M49</f>
        <v>1560.8526432054218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62519.302576331458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10">
        <f>VLOOKUP(A59,TRANSPORTE!A5:D123,4,FALSE)</f>
        <v>1131.4191219078368</v>
      </c>
      <c r="M59" s="911"/>
      <c r="N59" s="294">
        <f>K59*L59</f>
        <v>1470.8448584801879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16160.5121807204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83698.349977620601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16739.66999552412</v>
      </c>
      <c r="M83" s="859"/>
      <c r="N83" s="57"/>
    </row>
    <row r="84" spans="1:14">
      <c r="B84" s="95" t="s">
        <v>973</v>
      </c>
      <c r="C84" s="96"/>
      <c r="D84" s="96"/>
      <c r="E84" s="96"/>
      <c r="F84" s="96"/>
      <c r="G84" s="96"/>
      <c r="H84" s="96"/>
      <c r="I84" s="93"/>
      <c r="J84" s="94"/>
      <c r="K84" s="311">
        <v>0.05</v>
      </c>
      <c r="L84" s="858">
        <f>N78*K84</f>
        <v>4184.91749888103</v>
      </c>
      <c r="M84" s="859"/>
      <c r="N84" s="57"/>
    </row>
    <row r="85" spans="1:14" ht="15.75" thickBot="1">
      <c r="B85" s="97" t="s">
        <v>974</v>
      </c>
      <c r="C85" s="98"/>
      <c r="D85" s="98"/>
      <c r="E85" s="98"/>
      <c r="F85" s="98"/>
      <c r="G85" s="98"/>
      <c r="H85" s="98"/>
      <c r="I85" s="99"/>
      <c r="J85" s="100"/>
      <c r="K85" s="312">
        <v>0.05</v>
      </c>
      <c r="L85" s="860">
        <f>N78*K85</f>
        <v>4184.91749888103</v>
      </c>
      <c r="M85" s="861"/>
      <c r="N85" s="57"/>
    </row>
    <row r="86" spans="1:14" ht="15.75" thickBot="1">
      <c r="B86" s="823" t="s">
        <v>953</v>
      </c>
      <c r="C86" s="824"/>
      <c r="D86" s="824"/>
      <c r="E86" s="824"/>
      <c r="F86" s="824"/>
      <c r="G86" s="824"/>
      <c r="H86" s="824"/>
      <c r="I86" s="824"/>
      <c r="J86" s="824"/>
      <c r="K86" s="824"/>
      <c r="L86" s="824"/>
      <c r="M86" s="825"/>
      <c r="N86" s="58">
        <f>L83+L84+L85</f>
        <v>25109.50499328618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108807.85497090677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1477</v>
      </c>
      <c r="C31" s="87" t="s">
        <v>1478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162</v>
      </c>
      <c r="B36" s="872" t="str">
        <f>VLOOKUP(A36,EQUIPOS!A6:D154,3,FALSE)</f>
        <v>Compactador manual (SALTARIN) Peso de operación (Kg.) 52, Fuerza de impacto por golpe (KN) 12.</v>
      </c>
      <c r="C36" s="873"/>
      <c r="D36" s="873"/>
      <c r="E36" s="873"/>
      <c r="F36" s="873"/>
      <c r="G36" s="873"/>
      <c r="H36" s="874"/>
      <c r="I36" s="274"/>
      <c r="J36" s="275"/>
      <c r="K36" s="276">
        <f>VLOOKUP(A36,EQUIPOS!A6:D163,4,FALSE)</f>
        <v>6849.1618826313452</v>
      </c>
      <c r="L36" s="277"/>
      <c r="M36" s="278">
        <v>2.5</v>
      </c>
      <c r="N36" s="279">
        <f>K36/M36</f>
        <v>2739.6647530525379</v>
      </c>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0.05</v>
      </c>
      <c r="N41" s="351">
        <f>N76*M41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3547.6903620885578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536</v>
      </c>
      <c r="B48" s="49" t="str">
        <f>VLOOKUP(A48,MATERIALES!A4:D373,3,FALSE)</f>
        <v>Material de Sub- Base CBR=30%</v>
      </c>
      <c r="C48" s="288"/>
      <c r="D48" s="288"/>
      <c r="E48" s="288"/>
      <c r="F48" s="288"/>
      <c r="G48" s="288"/>
      <c r="H48" s="288"/>
      <c r="I48" s="275"/>
      <c r="J48" s="231" t="str">
        <f>VLOOKUP(A48,MATERIALES!A4:D373,2,FALSE)</f>
        <v>m3</v>
      </c>
      <c r="K48" s="289">
        <v>1.3</v>
      </c>
      <c r="L48" s="274"/>
      <c r="M48" s="409">
        <f>VLOOKUP(A48,MATERIALES!A4:D395,4,FALSE)</f>
        <v>46891.115333173875</v>
      </c>
      <c r="N48" s="279">
        <f>K48*M48</f>
        <v>60958.449933126038</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65.035526800225909</v>
      </c>
      <c r="N49" s="279">
        <f>K49*M49</f>
        <v>1560.8526432054218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62519.302576331458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10">
        <f>VLOOKUP(A59,TRANSPORTE!A5:D123,4,FALSE)</f>
        <v>1131.4191219078368</v>
      </c>
      <c r="M59" s="911"/>
      <c r="N59" s="294">
        <f>K59*L59</f>
        <v>1470.8448584801879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16160.5121807204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83698.349977620601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16739.66999552412</v>
      </c>
      <c r="M83" s="859"/>
      <c r="N83" s="57"/>
    </row>
    <row r="84" spans="1:14">
      <c r="B84" s="95" t="s">
        <v>973</v>
      </c>
      <c r="C84" s="96"/>
      <c r="D84" s="96"/>
      <c r="E84" s="96"/>
      <c r="F84" s="96"/>
      <c r="G84" s="96"/>
      <c r="H84" s="96"/>
      <c r="I84" s="93"/>
      <c r="J84" s="94"/>
      <c r="K84" s="311">
        <v>0.05</v>
      </c>
      <c r="L84" s="858">
        <f>N78*K84</f>
        <v>4184.91749888103</v>
      </c>
      <c r="M84" s="859"/>
      <c r="N84" s="57"/>
    </row>
    <row r="85" spans="1:14" ht="15.75" thickBot="1">
      <c r="B85" s="97" t="s">
        <v>974</v>
      </c>
      <c r="C85" s="98"/>
      <c r="D85" s="98"/>
      <c r="E85" s="98"/>
      <c r="F85" s="98"/>
      <c r="G85" s="98"/>
      <c r="H85" s="98"/>
      <c r="I85" s="99"/>
      <c r="J85" s="100"/>
      <c r="K85" s="312">
        <v>0.05</v>
      </c>
      <c r="L85" s="860">
        <f>N78*K85</f>
        <v>4184.91749888103</v>
      </c>
      <c r="M85" s="861"/>
      <c r="N85" s="57"/>
    </row>
    <row r="86" spans="1:14" ht="15.75" thickBot="1">
      <c r="B86" s="823" t="s">
        <v>953</v>
      </c>
      <c r="C86" s="824"/>
      <c r="D86" s="824"/>
      <c r="E86" s="824"/>
      <c r="F86" s="824"/>
      <c r="G86" s="824"/>
      <c r="H86" s="824"/>
      <c r="I86" s="824"/>
      <c r="J86" s="824"/>
      <c r="K86" s="824"/>
      <c r="L86" s="824"/>
      <c r="M86" s="825"/>
      <c r="N86" s="58">
        <f>L83+L84+L85</f>
        <v>25109.50499328618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108807.85497090677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1479</v>
      </c>
      <c r="C31" s="87" t="s">
        <v>1480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162</v>
      </c>
      <c r="B36" s="872" t="str">
        <f>VLOOKUP(A36,EQUIPOS!A6:D154,3,FALSE)</f>
        <v>Compactador manual (SALTARIN) Peso de operación (Kg.) 52, Fuerza de impacto por golpe (KN) 12.</v>
      </c>
      <c r="C36" s="873"/>
      <c r="D36" s="873"/>
      <c r="E36" s="873"/>
      <c r="F36" s="873"/>
      <c r="G36" s="873"/>
      <c r="H36" s="874"/>
      <c r="I36" s="274"/>
      <c r="J36" s="275"/>
      <c r="K36" s="276">
        <f>VLOOKUP(A36,EQUIPOS!A6:D163,4,FALSE)</f>
        <v>6849.1618826313452</v>
      </c>
      <c r="L36" s="277"/>
      <c r="M36" s="278">
        <v>2.5</v>
      </c>
      <c r="N36" s="279">
        <f>K36/M36</f>
        <v>2739.6647530525379</v>
      </c>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0.05</v>
      </c>
      <c r="N41" s="351">
        <f>N76*M41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3547.6903620885578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537</v>
      </c>
      <c r="B48" s="49" t="str">
        <f>VLOOKUP(A48,MATERIALES!A4:D373,3,FALSE)</f>
        <v xml:space="preserve">Material de Sub Base CBR=40% </v>
      </c>
      <c r="C48" s="288"/>
      <c r="D48" s="288"/>
      <c r="E48" s="288"/>
      <c r="F48" s="288"/>
      <c r="G48" s="288"/>
      <c r="H48" s="288"/>
      <c r="I48" s="275"/>
      <c r="J48" s="231" t="str">
        <f>VLOOKUP(A48,MATERIALES!A4:D373,2,FALSE)</f>
        <v>m3</v>
      </c>
      <c r="K48" s="289">
        <v>1.3</v>
      </c>
      <c r="L48" s="274"/>
      <c r="M48" s="409">
        <f>VLOOKUP(A48,MATERIALES!A4:D395,4,FALSE)</f>
        <v>46891.115333173875</v>
      </c>
      <c r="N48" s="279">
        <f>K48*M48</f>
        <v>60958.449933126038</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65.035526800225909</v>
      </c>
      <c r="N49" s="279">
        <f>K49*M49</f>
        <v>1560.8526432054218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62519.302576331458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10">
        <f>VLOOKUP(A59,TRANSPORTE!A5:D123,4,FALSE)</f>
        <v>1131.4191219078368</v>
      </c>
      <c r="M59" s="911"/>
      <c r="N59" s="294">
        <f>K59*L59</f>
        <v>1470.8448584801879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16160.5121807204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83698.349977620601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16739.66999552412</v>
      </c>
      <c r="M83" s="859"/>
      <c r="N83" s="57"/>
    </row>
    <row r="84" spans="1:14">
      <c r="B84" s="95" t="s">
        <v>973</v>
      </c>
      <c r="C84" s="96"/>
      <c r="D84" s="96"/>
      <c r="E84" s="96"/>
      <c r="F84" s="96"/>
      <c r="G84" s="96"/>
      <c r="H84" s="96"/>
      <c r="I84" s="93"/>
      <c r="J84" s="94"/>
      <c r="K84" s="311">
        <v>0.05</v>
      </c>
      <c r="L84" s="858">
        <f>N78*K84</f>
        <v>4184.91749888103</v>
      </c>
      <c r="M84" s="859"/>
      <c r="N84" s="57"/>
    </row>
    <row r="85" spans="1:14" ht="15.75" thickBot="1">
      <c r="B85" s="97" t="s">
        <v>974</v>
      </c>
      <c r="C85" s="98"/>
      <c r="D85" s="98"/>
      <c r="E85" s="98"/>
      <c r="F85" s="98"/>
      <c r="G85" s="98"/>
      <c r="H85" s="98"/>
      <c r="I85" s="99"/>
      <c r="J85" s="100"/>
      <c r="K85" s="312">
        <v>0.05</v>
      </c>
      <c r="L85" s="860">
        <f>N78*K85</f>
        <v>4184.91749888103</v>
      </c>
      <c r="M85" s="861"/>
      <c r="N85" s="57"/>
    </row>
    <row r="86" spans="1:14" ht="15.75" thickBot="1">
      <c r="B86" s="823" t="s">
        <v>953</v>
      </c>
      <c r="C86" s="824"/>
      <c r="D86" s="824"/>
      <c r="E86" s="824"/>
      <c r="F86" s="824"/>
      <c r="G86" s="824"/>
      <c r="H86" s="824"/>
      <c r="I86" s="824"/>
      <c r="J86" s="824"/>
      <c r="K86" s="824"/>
      <c r="L86" s="824"/>
      <c r="M86" s="825"/>
      <c r="N86" s="58">
        <f>L83+L84+L85</f>
        <v>25109.50499328618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108807.85497090677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1031</v>
      </c>
      <c r="C31" s="87" t="s">
        <v>1481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45</v>
      </c>
      <c r="N36" s="279">
        <f>K36/M36</f>
        <v>1362.304060863863</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156865.3058318242</v>
      </c>
      <c r="L37" s="277"/>
      <c r="M37" s="278">
        <v>45</v>
      </c>
      <c r="N37" s="279">
        <f>K37/M37</f>
        <v>3485.8956851516486</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45</v>
      </c>
      <c r="N38" s="279">
        <f>K38/M38</f>
        <v>2179.6864973821807</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7033.8570279425367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51453.522899083277</v>
      </c>
      <c r="N48" s="279">
        <f>K48*M48</f>
        <v>66889.579768808268</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65.035526800225909</v>
      </c>
      <c r="N49" s="279">
        <f>K49*M49</f>
        <v>1560.8526432054218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68450.432412013688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10">
        <f>VLOOKUP(A59,TRANSPORTE!A5:D123,4,FALSE)</f>
        <v>1131.4191219078368</v>
      </c>
      <c r="M59" s="911"/>
      <c r="N59" s="294">
        <f>K59*L59</f>
        <v>1470.8448584801879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77552.212752920866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15510.442550584174</v>
      </c>
      <c r="M83" s="859"/>
      <c r="N83" s="57"/>
    </row>
    <row r="84" spans="1:14">
      <c r="B84" s="95" t="s">
        <v>973</v>
      </c>
      <c r="C84" s="96"/>
      <c r="D84" s="96"/>
      <c r="E84" s="96"/>
      <c r="F84" s="96"/>
      <c r="G84" s="96"/>
      <c r="H84" s="96"/>
      <c r="I84" s="93"/>
      <c r="J84" s="94"/>
      <c r="K84" s="311">
        <v>0.05</v>
      </c>
      <c r="L84" s="858">
        <f>N78*K84</f>
        <v>3877.6106376460434</v>
      </c>
      <c r="M84" s="859"/>
      <c r="N84" s="57"/>
    </row>
    <row r="85" spans="1:14" ht="15.75" thickBot="1">
      <c r="B85" s="97" t="s">
        <v>974</v>
      </c>
      <c r="C85" s="98"/>
      <c r="D85" s="98"/>
      <c r="E85" s="98"/>
      <c r="F85" s="98"/>
      <c r="G85" s="98"/>
      <c r="H85" s="98"/>
      <c r="I85" s="99"/>
      <c r="J85" s="100"/>
      <c r="K85" s="312">
        <v>0.05</v>
      </c>
      <c r="L85" s="860">
        <f>N78*K85</f>
        <v>3877.6106376460434</v>
      </c>
      <c r="M85" s="861"/>
      <c r="N85" s="57"/>
    </row>
    <row r="86" spans="1:14" ht="15.75" thickBot="1">
      <c r="B86" s="823" t="s">
        <v>953</v>
      </c>
      <c r="C86" s="824"/>
      <c r="D86" s="824"/>
      <c r="E86" s="824"/>
      <c r="F86" s="824"/>
      <c r="G86" s="824"/>
      <c r="H86" s="824"/>
      <c r="I86" s="824"/>
      <c r="J86" s="824"/>
      <c r="K86" s="824"/>
      <c r="L86" s="824"/>
      <c r="M86" s="825"/>
      <c r="N86" s="58">
        <f>L83+L84+L85</f>
        <v>23265.663825876261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100817.87657879712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1032</v>
      </c>
      <c r="C31" s="87" t="s">
        <v>1482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45</v>
      </c>
      <c r="N36" s="279">
        <f>K36/M36</f>
        <v>1362.304060863863</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156865.3058318242</v>
      </c>
      <c r="L37" s="277"/>
      <c r="M37" s="278">
        <v>45</v>
      </c>
      <c r="N37" s="279">
        <f>K37/M37</f>
        <v>3485.8956851516486</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45</v>
      </c>
      <c r="N38" s="279">
        <f>K38/M38</f>
        <v>2179.6864973821807</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7033.8570279425367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51453.522899083277</v>
      </c>
      <c r="N48" s="279">
        <f>K48*M48</f>
        <v>66889.579768808268</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65.035526800225909</v>
      </c>
      <c r="N49" s="279">
        <f>K49*M49</f>
        <v>1560.8526432054218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68450.432412013688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10">
        <f>VLOOKUP(A59,TRANSPORTE!A5:D123,4,FALSE)</f>
        <v>1131.4191219078368</v>
      </c>
      <c r="M59" s="911"/>
      <c r="N59" s="294">
        <f>K59*L59</f>
        <v>1470.8448584801879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912" t="s">
        <v>953</v>
      </c>
      <c r="C76" s="866"/>
      <c r="D76" s="866"/>
      <c r="E76" s="866"/>
      <c r="F76" s="866"/>
      <c r="G76" s="866"/>
      <c r="H76" s="866"/>
      <c r="I76" s="866"/>
      <c r="J76" s="866"/>
      <c r="K76" s="866"/>
      <c r="L76" s="866"/>
      <c r="M76" s="867"/>
      <c r="N76" s="467">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77552.212752920866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15510.442550584174</v>
      </c>
      <c r="M83" s="859"/>
      <c r="N83" s="57"/>
    </row>
    <row r="84" spans="1:14">
      <c r="B84" s="95" t="s">
        <v>973</v>
      </c>
      <c r="C84" s="96"/>
      <c r="D84" s="96"/>
      <c r="E84" s="96"/>
      <c r="F84" s="96"/>
      <c r="G84" s="96"/>
      <c r="H84" s="96"/>
      <c r="I84" s="93"/>
      <c r="J84" s="94"/>
      <c r="K84" s="311">
        <v>0.05</v>
      </c>
      <c r="L84" s="858">
        <f>N78*K84</f>
        <v>3877.6106376460434</v>
      </c>
      <c r="M84" s="859"/>
      <c r="N84" s="57"/>
    </row>
    <row r="85" spans="1:14" ht="15.75" thickBot="1">
      <c r="B85" s="97" t="s">
        <v>974</v>
      </c>
      <c r="C85" s="98"/>
      <c r="D85" s="98"/>
      <c r="E85" s="98"/>
      <c r="F85" s="98"/>
      <c r="G85" s="98"/>
      <c r="H85" s="98"/>
      <c r="I85" s="99"/>
      <c r="J85" s="100"/>
      <c r="K85" s="312">
        <v>0.05</v>
      </c>
      <c r="L85" s="860">
        <f>N78*K85</f>
        <v>3877.6106376460434</v>
      </c>
      <c r="M85" s="861"/>
      <c r="N85" s="57"/>
    </row>
    <row r="86" spans="1:14" ht="15.75" thickBot="1">
      <c r="B86" s="823" t="s">
        <v>953</v>
      </c>
      <c r="C86" s="824"/>
      <c r="D86" s="824"/>
      <c r="E86" s="824"/>
      <c r="F86" s="824"/>
      <c r="G86" s="824"/>
      <c r="H86" s="824"/>
      <c r="I86" s="824"/>
      <c r="J86" s="824"/>
      <c r="K86" s="824"/>
      <c r="L86" s="824"/>
      <c r="M86" s="825"/>
      <c r="N86" s="58">
        <f>L83+L84+L85</f>
        <v>23265.663825876261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100817.87657879712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1483</v>
      </c>
      <c r="C31" s="87" t="s">
        <v>1484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45</v>
      </c>
      <c r="N36" s="279">
        <f>K36/M36</f>
        <v>1362.304060863863</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156865.3058318242</v>
      </c>
      <c r="L37" s="277"/>
      <c r="M37" s="278">
        <v>45</v>
      </c>
      <c r="N37" s="279">
        <f>K37/M37</f>
        <v>3485.8956851516486</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45</v>
      </c>
      <c r="N38" s="279">
        <f>K38/M38</f>
        <v>2179.6864973821807</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7033.8570279425367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529</v>
      </c>
      <c r="B48" s="49" t="str">
        <f>VLOOKUP(A48,MATERIALES!A4:D373,3,FALSE)</f>
        <v>Material de base (gradación 3)</v>
      </c>
      <c r="C48" s="288"/>
      <c r="D48" s="288"/>
      <c r="E48" s="288"/>
      <c r="F48" s="288"/>
      <c r="G48" s="288"/>
      <c r="H48" s="288"/>
      <c r="I48" s="275"/>
      <c r="J48" s="231" t="str">
        <f>VLOOKUP(A48,MATERIALES!A4:D373,2,FALSE)</f>
        <v>m3</v>
      </c>
      <c r="K48" s="289">
        <v>1.3</v>
      </c>
      <c r="L48" s="274"/>
      <c r="M48" s="409">
        <f>VLOOKUP(A48,MATERIALES!A4:D395,4,FALSE)</f>
        <v>51453.522899083277</v>
      </c>
      <c r="N48" s="279">
        <f>K48*M48</f>
        <v>66889.579768808268</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65.035526800225909</v>
      </c>
      <c r="N49" s="279">
        <f>K49*M49</f>
        <v>1560.8526432054218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68450.432412013688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10">
        <f>VLOOKUP(A59,TRANSPORTE!A5:D123,4,FALSE)</f>
        <v>1131.4191219078368</v>
      </c>
      <c r="M59" s="911"/>
      <c r="N59" s="294">
        <f>K59*L59</f>
        <v>1470.8448584801879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77552.212752920866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15510.442550584174</v>
      </c>
      <c r="M83" s="859"/>
      <c r="N83" s="57"/>
    </row>
    <row r="84" spans="1:14">
      <c r="B84" s="95" t="s">
        <v>973</v>
      </c>
      <c r="C84" s="96"/>
      <c r="D84" s="96"/>
      <c r="E84" s="96"/>
      <c r="F84" s="96"/>
      <c r="G84" s="96"/>
      <c r="H84" s="96"/>
      <c r="I84" s="93"/>
      <c r="J84" s="94"/>
      <c r="K84" s="311">
        <v>0.05</v>
      </c>
      <c r="L84" s="858">
        <f>N78*K84</f>
        <v>3877.6106376460434</v>
      </c>
      <c r="M84" s="859"/>
      <c r="N84" s="57"/>
    </row>
    <row r="85" spans="1:14" ht="15.75" thickBot="1">
      <c r="B85" s="97" t="s">
        <v>974</v>
      </c>
      <c r="C85" s="98"/>
      <c r="D85" s="98"/>
      <c r="E85" s="98"/>
      <c r="F85" s="98"/>
      <c r="G85" s="98"/>
      <c r="H85" s="98"/>
      <c r="I85" s="99"/>
      <c r="J85" s="100"/>
      <c r="K85" s="312">
        <v>0.05</v>
      </c>
      <c r="L85" s="860">
        <f>N78*K85</f>
        <v>3877.6106376460434</v>
      </c>
      <c r="M85" s="861"/>
      <c r="N85" s="57"/>
    </row>
    <row r="86" spans="1:14" ht="15.75" thickBot="1">
      <c r="B86" s="823" t="s">
        <v>953</v>
      </c>
      <c r="C86" s="824"/>
      <c r="D86" s="824"/>
      <c r="E86" s="824"/>
      <c r="F86" s="824"/>
      <c r="G86" s="824"/>
      <c r="H86" s="824"/>
      <c r="I86" s="824"/>
      <c r="J86" s="824"/>
      <c r="K86" s="824"/>
      <c r="L86" s="824"/>
      <c r="M86" s="825"/>
      <c r="N86" s="58">
        <f>L83+L84+L85</f>
        <v>23265.663825876261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100817.87657879712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1485</v>
      </c>
      <c r="C31" s="87" t="s">
        <v>1486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162</v>
      </c>
      <c r="B36" s="872" t="str">
        <f>VLOOKUP(A36,EQUIPOS!A6:D154,3,FALSE)</f>
        <v>Compactador manual (SALTARIN) Peso de operación (Kg.) 52, Fuerza de impacto por golpe (KN) 12.</v>
      </c>
      <c r="C36" s="873"/>
      <c r="D36" s="873"/>
      <c r="E36" s="873"/>
      <c r="F36" s="873"/>
      <c r="G36" s="873"/>
      <c r="H36" s="874"/>
      <c r="I36" s="274"/>
      <c r="J36" s="275"/>
      <c r="K36" s="276">
        <f>VLOOKUP(A36,EQUIPOS!A6:D163,4,FALSE)</f>
        <v>6849.1618826313452</v>
      </c>
      <c r="L36" s="277"/>
      <c r="M36" s="278">
        <v>2.5</v>
      </c>
      <c r="N36" s="279">
        <f>K36/M36</f>
        <v>2739.6647530525379</v>
      </c>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0.05</v>
      </c>
      <c r="N41" s="351">
        <f>N76*M41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3547.6903620885578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51453.522899083277</v>
      </c>
      <c r="N48" s="279">
        <f>K48*M48</f>
        <v>66889.579768808268</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65.035526800225909</v>
      </c>
      <c r="N49" s="279">
        <f>K49*M49</f>
        <v>1560.8526432054218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68450.432412013688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10">
        <f>VLOOKUP(A59,TRANSPORTE!A5:D123,4,FALSE)</f>
        <v>1131.4191219078368</v>
      </c>
      <c r="M59" s="911"/>
      <c r="N59" s="294">
        <f>K59*L59</f>
        <v>1470.8448584801879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16160.5121807204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89629.479813302823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17925.895962660565</v>
      </c>
      <c r="M83" s="859"/>
      <c r="N83" s="57"/>
    </row>
    <row r="84" spans="1:14">
      <c r="B84" s="95" t="s">
        <v>973</v>
      </c>
      <c r="C84" s="96"/>
      <c r="D84" s="96"/>
      <c r="E84" s="96"/>
      <c r="F84" s="96"/>
      <c r="G84" s="96"/>
      <c r="H84" s="96"/>
      <c r="I84" s="93"/>
      <c r="J84" s="94"/>
      <c r="K84" s="311">
        <v>0.05</v>
      </c>
      <c r="L84" s="858">
        <f>N78*K84</f>
        <v>4481.4739906651412</v>
      </c>
      <c r="M84" s="859"/>
      <c r="N84" s="57"/>
    </row>
    <row r="85" spans="1:14" ht="15.75" thickBot="1">
      <c r="B85" s="97" t="s">
        <v>974</v>
      </c>
      <c r="C85" s="98"/>
      <c r="D85" s="98"/>
      <c r="E85" s="98"/>
      <c r="F85" s="98"/>
      <c r="G85" s="98"/>
      <c r="H85" s="98"/>
      <c r="I85" s="99"/>
      <c r="J85" s="100"/>
      <c r="K85" s="312">
        <v>0.05</v>
      </c>
      <c r="L85" s="860">
        <f>N78*K85</f>
        <v>4481.4739906651412</v>
      </c>
      <c r="M85" s="861"/>
      <c r="N85" s="57"/>
    </row>
    <row r="86" spans="1:14" ht="15.75" thickBot="1">
      <c r="B86" s="823" t="s">
        <v>953</v>
      </c>
      <c r="C86" s="824"/>
      <c r="D86" s="824"/>
      <c r="E86" s="824"/>
      <c r="F86" s="824"/>
      <c r="G86" s="824"/>
      <c r="H86" s="824"/>
      <c r="I86" s="824"/>
      <c r="J86" s="824"/>
      <c r="K86" s="824"/>
      <c r="L86" s="824"/>
      <c r="M86" s="825"/>
      <c r="N86" s="58">
        <f>L83+L84+L85</f>
        <v>26888.843943990847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116518.32375729366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1487</v>
      </c>
      <c r="C31" s="87" t="s">
        <v>1488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162</v>
      </c>
      <c r="B36" s="872" t="str">
        <f>VLOOKUP(A36,EQUIPOS!A6:D154,3,FALSE)</f>
        <v>Compactador manual (SALTARIN) Peso de operación (Kg.) 52, Fuerza de impacto por golpe (KN) 12.</v>
      </c>
      <c r="C36" s="873"/>
      <c r="D36" s="873"/>
      <c r="E36" s="873"/>
      <c r="F36" s="873"/>
      <c r="G36" s="873"/>
      <c r="H36" s="874"/>
      <c r="I36" s="274"/>
      <c r="J36" s="275"/>
      <c r="K36" s="276">
        <f>VLOOKUP(A36,EQUIPOS!A6:D163,4,FALSE)</f>
        <v>6849.1618826313452</v>
      </c>
      <c r="L36" s="277"/>
      <c r="M36" s="278">
        <v>2.5</v>
      </c>
      <c r="N36" s="279">
        <f>K36/M36</f>
        <v>2739.6647530525379</v>
      </c>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0.05</v>
      </c>
      <c r="N41" s="351">
        <f>N76*M41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3547.6903620885578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51453.522899083277</v>
      </c>
      <c r="N48" s="279">
        <f>K48*M48</f>
        <v>66889.579768808268</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65.035526800225909</v>
      </c>
      <c r="N49" s="279">
        <f>K49*M49</f>
        <v>1560.8526432054218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68450.432412013688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10">
        <f>VLOOKUP(A59,TRANSPORTE!A5:D123,4,FALSE)</f>
        <v>1131.4191219078368</v>
      </c>
      <c r="M59" s="911"/>
      <c r="N59" s="294">
        <f>K59*L59</f>
        <v>1470.8448584801879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912" t="s">
        <v>953</v>
      </c>
      <c r="C76" s="866"/>
      <c r="D76" s="866"/>
      <c r="E76" s="866"/>
      <c r="F76" s="866"/>
      <c r="G76" s="866"/>
      <c r="H76" s="866"/>
      <c r="I76" s="866"/>
      <c r="J76" s="866"/>
      <c r="K76" s="866"/>
      <c r="L76" s="866"/>
      <c r="M76" s="867"/>
      <c r="N76" s="467">
        <f>SUM(N70:N75)</f>
        <v>16160.5121807204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89629.479813302823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17925.895962660565</v>
      </c>
      <c r="M83" s="859"/>
      <c r="N83" s="57"/>
    </row>
    <row r="84" spans="1:14">
      <c r="B84" s="95" t="s">
        <v>973</v>
      </c>
      <c r="C84" s="96"/>
      <c r="D84" s="96"/>
      <c r="E84" s="96"/>
      <c r="F84" s="96"/>
      <c r="G84" s="96"/>
      <c r="H84" s="96"/>
      <c r="I84" s="93"/>
      <c r="J84" s="94"/>
      <c r="K84" s="311">
        <v>0.05</v>
      </c>
      <c r="L84" s="858">
        <f>N78*K84</f>
        <v>4481.4739906651412</v>
      </c>
      <c r="M84" s="859"/>
      <c r="N84" s="57"/>
    </row>
    <row r="85" spans="1:14" ht="15.75" thickBot="1">
      <c r="B85" s="97" t="s">
        <v>974</v>
      </c>
      <c r="C85" s="98"/>
      <c r="D85" s="98"/>
      <c r="E85" s="98"/>
      <c r="F85" s="98"/>
      <c r="G85" s="98"/>
      <c r="H85" s="98"/>
      <c r="I85" s="99"/>
      <c r="J85" s="100"/>
      <c r="K85" s="312">
        <v>0.05</v>
      </c>
      <c r="L85" s="860">
        <f>N78*K85</f>
        <v>4481.4739906651412</v>
      </c>
      <c r="M85" s="861"/>
      <c r="N85" s="57"/>
    </row>
    <row r="86" spans="1:14" ht="15.75" thickBot="1">
      <c r="B86" s="823" t="s">
        <v>953</v>
      </c>
      <c r="C86" s="824"/>
      <c r="D86" s="824"/>
      <c r="E86" s="824"/>
      <c r="F86" s="824"/>
      <c r="G86" s="824"/>
      <c r="H86" s="824"/>
      <c r="I86" s="824"/>
      <c r="J86" s="824"/>
      <c r="K86" s="824"/>
      <c r="L86" s="824"/>
      <c r="M86" s="825"/>
      <c r="N86" s="58">
        <f>L83+L84+L85</f>
        <v>26888.843943990847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116518.32375729366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1489</v>
      </c>
      <c r="C31" s="87" t="s">
        <v>1490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162</v>
      </c>
      <c r="B36" s="872" t="str">
        <f>VLOOKUP(A36,EQUIPOS!A6:D154,3,FALSE)</f>
        <v>Compactador manual (SALTARIN) Peso de operación (Kg.) 52, Fuerza de impacto por golpe (KN) 12.</v>
      </c>
      <c r="C36" s="873"/>
      <c r="D36" s="873"/>
      <c r="E36" s="873"/>
      <c r="F36" s="873"/>
      <c r="G36" s="873"/>
      <c r="H36" s="874"/>
      <c r="I36" s="274"/>
      <c r="J36" s="275"/>
      <c r="K36" s="276">
        <f>VLOOKUP(A36,EQUIPOS!A6:D163,4,FALSE)</f>
        <v>6849.1618826313452</v>
      </c>
      <c r="L36" s="277"/>
      <c r="M36" s="278">
        <v>2.5</v>
      </c>
      <c r="N36" s="279">
        <f>K36/M36</f>
        <v>2739.6647530525379</v>
      </c>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0.05</v>
      </c>
      <c r="N41" s="351">
        <f>N76*M41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3547.6903620885578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529</v>
      </c>
      <c r="B48" s="49" t="str">
        <f>VLOOKUP(A48,MATERIALES!A4:D373,3,FALSE)</f>
        <v>Material de base (gradación 3)</v>
      </c>
      <c r="C48" s="288"/>
      <c r="D48" s="288"/>
      <c r="E48" s="288"/>
      <c r="F48" s="288"/>
      <c r="G48" s="288"/>
      <c r="H48" s="288"/>
      <c r="I48" s="275"/>
      <c r="J48" s="231" t="str">
        <f>VLOOKUP(A48,MATERIALES!A4:D373,2,FALSE)</f>
        <v>m3</v>
      </c>
      <c r="K48" s="289">
        <v>1.3</v>
      </c>
      <c r="L48" s="274"/>
      <c r="M48" s="409">
        <f>VLOOKUP(A48,MATERIALES!A4:D395,4,FALSE)</f>
        <v>51453.522899083277</v>
      </c>
      <c r="N48" s="279">
        <f>K48*M48</f>
        <v>66889.579768808268</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65.035526800225909</v>
      </c>
      <c r="N49" s="279">
        <f>K49*M49</f>
        <v>1560.8526432054218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68450.432412013688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10">
        <f>VLOOKUP(A59,TRANSPORTE!A5:D123,4,FALSE)</f>
        <v>1131.4191219078368</v>
      </c>
      <c r="M59" s="911"/>
      <c r="N59" s="294">
        <f>K59*L59</f>
        <v>1470.8448584801879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16160.5121807204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89629.479813302823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17925.895962660565</v>
      </c>
      <c r="M83" s="859"/>
      <c r="N83" s="57"/>
    </row>
    <row r="84" spans="1:14">
      <c r="B84" s="95" t="s">
        <v>973</v>
      </c>
      <c r="C84" s="96"/>
      <c r="D84" s="96"/>
      <c r="E84" s="96"/>
      <c r="F84" s="96"/>
      <c r="G84" s="96"/>
      <c r="H84" s="96"/>
      <c r="I84" s="93"/>
      <c r="J84" s="94"/>
      <c r="K84" s="311">
        <v>0.05</v>
      </c>
      <c r="L84" s="858">
        <f>N78*K84</f>
        <v>4481.4739906651412</v>
      </c>
      <c r="M84" s="859"/>
      <c r="N84" s="57"/>
    </row>
    <row r="85" spans="1:14" ht="15.75" thickBot="1">
      <c r="B85" s="97" t="s">
        <v>974</v>
      </c>
      <c r="C85" s="98"/>
      <c r="D85" s="98"/>
      <c r="E85" s="98"/>
      <c r="F85" s="98"/>
      <c r="G85" s="98"/>
      <c r="H85" s="98"/>
      <c r="I85" s="99"/>
      <c r="J85" s="100"/>
      <c r="K85" s="312">
        <v>0.05</v>
      </c>
      <c r="L85" s="860">
        <f>N78*K85</f>
        <v>4481.4739906651412</v>
      </c>
      <c r="M85" s="861"/>
      <c r="N85" s="57"/>
    </row>
    <row r="86" spans="1:14" ht="15.75" thickBot="1">
      <c r="B86" s="823" t="s">
        <v>953</v>
      </c>
      <c r="C86" s="824"/>
      <c r="D86" s="824"/>
      <c r="E86" s="824"/>
      <c r="F86" s="824"/>
      <c r="G86" s="824"/>
      <c r="H86" s="824"/>
      <c r="I86" s="824"/>
      <c r="J86" s="824"/>
      <c r="K86" s="824"/>
      <c r="L86" s="824"/>
      <c r="M86" s="825"/>
      <c r="N86" s="58">
        <f>L83+L84+L85</f>
        <v>26888.843943990847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116518.32375729366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1033</v>
      </c>
      <c r="C31" s="87" t="s">
        <v>1491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154</v>
      </c>
      <c r="B36" s="872" t="str">
        <f>VLOOKUP(A36,EQUIPOS!A6:D154,3,FALSE)</f>
        <v>Carrotanque Irrigador de asfalto, 1000 GALONES DE CAPACIDAD</v>
      </c>
      <c r="C36" s="873"/>
      <c r="D36" s="873"/>
      <c r="E36" s="873"/>
      <c r="F36" s="873"/>
      <c r="G36" s="873"/>
      <c r="H36" s="874"/>
      <c r="I36" s="274"/>
      <c r="J36" s="275"/>
      <c r="K36" s="276">
        <f>VLOOKUP(A36,EQUIPOS!A6:D163,4,FALSE)</f>
        <v>83877.862382717954</v>
      </c>
      <c r="L36" s="277"/>
      <c r="M36" s="278">
        <v>30</v>
      </c>
      <c r="N36" s="279">
        <f>K36/M36</f>
        <v>2795.9287460905985</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140534.8290013847</v>
      </c>
      <c r="L37" s="277"/>
      <c r="M37" s="278">
        <v>30</v>
      </c>
      <c r="N37" s="279">
        <f>K37/M37</f>
        <v>4684.4943000461562</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30</v>
      </c>
      <c r="N38" s="279">
        <f>K38/M38</f>
        <v>3269.5297460732709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8.9561768172669982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10758.908969027292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1.25</v>
      </c>
      <c r="L48" s="274"/>
      <c r="M48" s="409">
        <f>VLOOKUP(A48,MATERIALES!A4:D395,4,FALSE)</f>
        <v>51453.522899083277</v>
      </c>
      <c r="N48" s="279">
        <f>K48*M48</f>
        <v>64316.903623854094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64316.903623854094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1.25</v>
      </c>
      <c r="J59" s="293">
        <v>1</v>
      </c>
      <c r="K59" s="286">
        <f>I59*J59</f>
        <v>1.25</v>
      </c>
      <c r="L59" s="910">
        <f>VLOOKUP(A59,TRANSPORTE!A5:D123,4,FALSE)</f>
        <v>1131.4191219078368</v>
      </c>
      <c r="M59" s="911"/>
      <c r="N59" s="294">
        <f>K59*L59</f>
        <v>1414.273902384796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1414.273902384796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240</v>
      </c>
      <c r="N70" s="402">
        <f>K70/M70</f>
        <v>444.52601506003327</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240</v>
      </c>
      <c r="N71" s="402">
        <f>K71/M71</f>
        <v>451.09166666666664</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895.61768172669986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77385.704176992876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15477.140835398575</v>
      </c>
      <c r="M83" s="859"/>
      <c r="N83" s="57"/>
    </row>
    <row r="84" spans="1:14">
      <c r="B84" s="95" t="s">
        <v>973</v>
      </c>
      <c r="C84" s="96"/>
      <c r="D84" s="96"/>
      <c r="E84" s="96"/>
      <c r="F84" s="96"/>
      <c r="G84" s="96"/>
      <c r="H84" s="96"/>
      <c r="I84" s="93"/>
      <c r="J84" s="94"/>
      <c r="K84" s="311">
        <v>0.05</v>
      </c>
      <c r="L84" s="858">
        <f>N78*K84</f>
        <v>3869.2852088496438</v>
      </c>
      <c r="M84" s="859"/>
      <c r="N84" s="57"/>
    </row>
    <row r="85" spans="1:14" ht="15.75" thickBot="1">
      <c r="B85" s="97" t="s">
        <v>974</v>
      </c>
      <c r="C85" s="98"/>
      <c r="D85" s="98"/>
      <c r="E85" s="98"/>
      <c r="F85" s="98"/>
      <c r="G85" s="98"/>
      <c r="H85" s="98"/>
      <c r="I85" s="99"/>
      <c r="J85" s="100"/>
      <c r="K85" s="312">
        <v>0.05</v>
      </c>
      <c r="L85" s="860">
        <f>N78*K85</f>
        <v>3869.2852088496438</v>
      </c>
      <c r="M85" s="861"/>
      <c r="N85" s="57"/>
    </row>
    <row r="86" spans="1:14" ht="15.75" thickBot="1">
      <c r="B86" s="823" t="s">
        <v>953</v>
      </c>
      <c r="C86" s="824"/>
      <c r="D86" s="824"/>
      <c r="E86" s="824"/>
      <c r="F86" s="824"/>
      <c r="G86" s="824"/>
      <c r="H86" s="824"/>
      <c r="I86" s="824"/>
      <c r="J86" s="824"/>
      <c r="K86" s="824"/>
      <c r="L86" s="824"/>
      <c r="M86" s="825"/>
      <c r="N86" s="58">
        <f>L83+L84+L85</f>
        <v>23215.711253097863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100601.41543009074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1034</v>
      </c>
      <c r="C31" s="87" t="s">
        <v>1492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154</v>
      </c>
      <c r="B36" s="872" t="str">
        <f>VLOOKUP(A36,EQUIPOS!A6:D154,3,FALSE)</f>
        <v>Carrotanque Irrigador de asfalto, 1000 GALONES DE CAPACIDAD</v>
      </c>
      <c r="C36" s="873"/>
      <c r="D36" s="873"/>
      <c r="E36" s="873"/>
      <c r="F36" s="873"/>
      <c r="G36" s="873"/>
      <c r="H36" s="874"/>
      <c r="I36" s="274"/>
      <c r="J36" s="275"/>
      <c r="K36" s="276">
        <f>VLOOKUP(A36,EQUIPOS!A6:D163,4,FALSE)</f>
        <v>83877.862382717954</v>
      </c>
      <c r="L36" s="277"/>
      <c r="M36" s="278">
        <v>30</v>
      </c>
      <c r="N36" s="279">
        <f>K36/M36</f>
        <v>2795.9287460905985</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140534.8290013847</v>
      </c>
      <c r="L37" s="277"/>
      <c r="M37" s="278">
        <v>30</v>
      </c>
      <c r="N37" s="279">
        <f>K37/M37</f>
        <v>4684.4943000461562</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30</v>
      </c>
      <c r="N38" s="279">
        <f>K38/M38</f>
        <v>3269.5297460732709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8.9561768172669982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10758.908969027292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529</v>
      </c>
      <c r="B48" s="49" t="str">
        <f>VLOOKUP(A48,MATERIALES!A4:D373,3,FALSE)</f>
        <v>Material de base (gradación 3)</v>
      </c>
      <c r="C48" s="288"/>
      <c r="D48" s="288"/>
      <c r="E48" s="288"/>
      <c r="F48" s="288"/>
      <c r="G48" s="288"/>
      <c r="H48" s="288"/>
      <c r="I48" s="275"/>
      <c r="J48" s="231" t="str">
        <f>VLOOKUP(A48,MATERIALES!A4:D373,2,FALSE)</f>
        <v>m3</v>
      </c>
      <c r="K48" s="289">
        <v>1.25</v>
      </c>
      <c r="L48" s="274"/>
      <c r="M48" s="409">
        <f>VLOOKUP(A48,MATERIALES!A4:D395,4,FALSE)</f>
        <v>51453.522899083277</v>
      </c>
      <c r="N48" s="279">
        <f>K48*M48</f>
        <v>64316.903623854094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64316.903623854094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1.25</v>
      </c>
      <c r="J59" s="293">
        <v>1</v>
      </c>
      <c r="K59" s="286">
        <f>I59*J59</f>
        <v>1.25</v>
      </c>
      <c r="L59" s="910">
        <f>VLOOKUP(A59,TRANSPORTE!A5:D123,4,FALSE)</f>
        <v>1131.4191219078368</v>
      </c>
      <c r="M59" s="911"/>
      <c r="N59" s="294">
        <f>K59*L59</f>
        <v>1414.273902384796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1414.273902384796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240</v>
      </c>
      <c r="N70" s="402">
        <f>K70/M70</f>
        <v>444.52601506003327</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240</v>
      </c>
      <c r="N71" s="402">
        <f>K71/M71</f>
        <v>451.09166666666664</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895.61768172669986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77385.704176992876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15477.140835398575</v>
      </c>
      <c r="M83" s="859"/>
      <c r="N83" s="57"/>
    </row>
    <row r="84" spans="1:14">
      <c r="B84" s="95" t="s">
        <v>973</v>
      </c>
      <c r="C84" s="96"/>
      <c r="D84" s="96"/>
      <c r="E84" s="96"/>
      <c r="F84" s="96"/>
      <c r="G84" s="96"/>
      <c r="H84" s="96"/>
      <c r="I84" s="93"/>
      <c r="J84" s="94"/>
      <c r="K84" s="311">
        <v>0.05</v>
      </c>
      <c r="L84" s="858">
        <f>N78*K84</f>
        <v>3869.2852088496438</v>
      </c>
      <c r="M84" s="859"/>
      <c r="N84" s="57"/>
    </row>
    <row r="85" spans="1:14" ht="15.75" thickBot="1">
      <c r="B85" s="97" t="s">
        <v>974</v>
      </c>
      <c r="C85" s="98"/>
      <c r="D85" s="98"/>
      <c r="E85" s="98"/>
      <c r="F85" s="98"/>
      <c r="G85" s="98"/>
      <c r="H85" s="98"/>
      <c r="I85" s="99"/>
      <c r="J85" s="100"/>
      <c r="K85" s="312">
        <v>0.05</v>
      </c>
      <c r="L85" s="860">
        <f>N78*K85</f>
        <v>3869.2852088496438</v>
      </c>
      <c r="M85" s="861"/>
      <c r="N85" s="57"/>
    </row>
    <row r="86" spans="1:14" ht="15.75" thickBot="1">
      <c r="B86" s="823" t="s">
        <v>953</v>
      </c>
      <c r="C86" s="824"/>
      <c r="D86" s="824"/>
      <c r="E86" s="824"/>
      <c r="F86" s="824"/>
      <c r="G86" s="824"/>
      <c r="H86" s="824"/>
      <c r="I86" s="824"/>
      <c r="J86" s="824"/>
      <c r="K86" s="824"/>
      <c r="L86" s="824"/>
      <c r="M86" s="825"/>
      <c r="N86" s="58">
        <f>L83+L84+L85</f>
        <v>23215.711253097863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100601.41543009074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1035</v>
      </c>
      <c r="C31" s="87" t="s">
        <v>1493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154</v>
      </c>
      <c r="B36" s="872" t="str">
        <f>VLOOKUP(A36,EQUIPOS!A6:D154,3,FALSE)</f>
        <v>Carrotanque Irrigador de asfalto, 1000 GALONES DE CAPACIDAD</v>
      </c>
      <c r="C36" s="873"/>
      <c r="D36" s="873"/>
      <c r="E36" s="873"/>
      <c r="F36" s="873"/>
      <c r="G36" s="873"/>
      <c r="H36" s="874"/>
      <c r="I36" s="274"/>
      <c r="J36" s="275"/>
      <c r="K36" s="276">
        <f>VLOOKUP(A36,EQUIPOS!A6:D163,4,FALSE)</f>
        <v>83877.862382717954</v>
      </c>
      <c r="L36" s="277"/>
      <c r="M36" s="278">
        <v>30</v>
      </c>
      <c r="N36" s="279">
        <f>K36/M36</f>
        <v>2795.9287460905985</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140534.8290013847</v>
      </c>
      <c r="L37" s="277"/>
      <c r="M37" s="278">
        <v>30</v>
      </c>
      <c r="N37" s="279">
        <f>K37/M37</f>
        <v>4684.4943000461562</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30</v>
      </c>
      <c r="N38" s="279">
        <f>K38/M38</f>
        <v>3269.5297460732709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8.9561768172669982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10758.908969027292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529</v>
      </c>
      <c r="B48" s="49" t="str">
        <f>VLOOKUP(A48,MATERIALES!A4:D373,3,FALSE)</f>
        <v>Material de base (gradación 3)</v>
      </c>
      <c r="C48" s="288"/>
      <c r="D48" s="288"/>
      <c r="E48" s="288"/>
      <c r="F48" s="288"/>
      <c r="G48" s="288"/>
      <c r="H48" s="288"/>
      <c r="I48" s="275"/>
      <c r="J48" s="231" t="str">
        <f>VLOOKUP(A48,MATERIALES!A4:D373,2,FALSE)</f>
        <v>m3</v>
      </c>
      <c r="K48" s="289">
        <v>1.25</v>
      </c>
      <c r="L48" s="274"/>
      <c r="M48" s="409">
        <f>VLOOKUP(A48,MATERIALES!A4:D395,4,FALSE)</f>
        <v>51453.522899083277</v>
      </c>
      <c r="N48" s="279">
        <f>K48*M48</f>
        <v>64316.903623854094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64316.903623854094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1.25</v>
      </c>
      <c r="J59" s="293">
        <v>1</v>
      </c>
      <c r="K59" s="286">
        <f>I59*J59</f>
        <v>1.25</v>
      </c>
      <c r="L59" s="910">
        <f>VLOOKUP(A59,TRANSPORTE!A5:D123,4,FALSE)</f>
        <v>1131.4191219078368</v>
      </c>
      <c r="M59" s="911"/>
      <c r="N59" s="294">
        <f>K59*L59</f>
        <v>1414.273902384796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1414.273902384796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240</v>
      </c>
      <c r="N70" s="402">
        <f>K70/M70</f>
        <v>444.52601506003327</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240</v>
      </c>
      <c r="N71" s="402">
        <f>K71/M71</f>
        <v>451.09166666666664</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895.61768172669986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77385.704176992876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15477.140835398575</v>
      </c>
      <c r="M83" s="859"/>
      <c r="N83" s="57"/>
    </row>
    <row r="84" spans="1:14">
      <c r="B84" s="95" t="s">
        <v>973</v>
      </c>
      <c r="C84" s="96"/>
      <c r="D84" s="96"/>
      <c r="E84" s="96"/>
      <c r="F84" s="96"/>
      <c r="G84" s="96"/>
      <c r="H84" s="96"/>
      <c r="I84" s="93"/>
      <c r="J84" s="94"/>
      <c r="K84" s="311">
        <v>0.05</v>
      </c>
      <c r="L84" s="858">
        <f>N78*K84</f>
        <v>3869.2852088496438</v>
      </c>
      <c r="M84" s="859"/>
      <c r="N84" s="57"/>
    </row>
    <row r="85" spans="1:14" ht="15.75" thickBot="1">
      <c r="B85" s="97" t="s">
        <v>974</v>
      </c>
      <c r="C85" s="98"/>
      <c r="D85" s="98"/>
      <c r="E85" s="98"/>
      <c r="F85" s="98"/>
      <c r="G85" s="98"/>
      <c r="H85" s="98"/>
      <c r="I85" s="99"/>
      <c r="J85" s="100"/>
      <c r="K85" s="312">
        <v>0.05</v>
      </c>
      <c r="L85" s="860">
        <f>N78*K85</f>
        <v>3869.2852088496438</v>
      </c>
      <c r="M85" s="861"/>
      <c r="N85" s="57"/>
    </row>
    <row r="86" spans="1:14" ht="15.75" thickBot="1">
      <c r="B86" s="823" t="s">
        <v>953</v>
      </c>
      <c r="C86" s="824"/>
      <c r="D86" s="824"/>
      <c r="E86" s="824"/>
      <c r="F86" s="824"/>
      <c r="G86" s="824"/>
      <c r="H86" s="824"/>
      <c r="I86" s="824"/>
      <c r="J86" s="824"/>
      <c r="K86" s="824"/>
      <c r="L86" s="824"/>
      <c r="M86" s="825"/>
      <c r="N86" s="58">
        <f>L83+L84+L85</f>
        <v>23215.711253097863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100601.41543009074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1494</v>
      </c>
      <c r="C31" s="87" t="s">
        <v>2021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45</v>
      </c>
      <c r="N36" s="279">
        <f>K36/M36</f>
        <v>1362.304060863863</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140534.8290013847</v>
      </c>
      <c r="L37" s="277"/>
      <c r="M37" s="278">
        <v>45</v>
      </c>
      <c r="N37" s="279">
        <f>K37/M37</f>
        <v>3122.996200030771</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45</v>
      </c>
      <c r="N38" s="279">
        <f>K38/M38</f>
        <v>2179.6864973821807</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6670.9575428216594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51453.522899083277</v>
      </c>
      <c r="N48" s="279">
        <f>K48*M48</f>
        <v>66889.579768808268</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542.54638844099486</v>
      </c>
      <c r="N49" s="279">
        <f>K49*M49</f>
        <v>48829.174959689539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115718.75472849781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10">
        <f>VLOOKUP(A59,TRANSPORTE!A5:D123,4,FALSE)</f>
        <v>1131.4191219078368</v>
      </c>
      <c r="M59" s="911"/>
      <c r="N59" s="294">
        <f>K59*L59</f>
        <v>1470.8448584801879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124457.63558428411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24891.527116856825</v>
      </c>
      <c r="M83" s="859"/>
      <c r="N83" s="57"/>
    </row>
    <row r="84" spans="1:14">
      <c r="B84" s="95" t="s">
        <v>973</v>
      </c>
      <c r="C84" s="96"/>
      <c r="D84" s="96"/>
      <c r="E84" s="96"/>
      <c r="F84" s="96"/>
      <c r="G84" s="96"/>
      <c r="H84" s="96"/>
      <c r="I84" s="93"/>
      <c r="J84" s="94"/>
      <c r="K84" s="311">
        <v>0.05</v>
      </c>
      <c r="L84" s="858">
        <f>N78*K84</f>
        <v>6222.8817792142063</v>
      </c>
      <c r="M84" s="859"/>
      <c r="N84" s="57"/>
    </row>
    <row r="85" spans="1:14" ht="15.75" thickBot="1">
      <c r="B85" s="97" t="s">
        <v>974</v>
      </c>
      <c r="C85" s="98"/>
      <c r="D85" s="98"/>
      <c r="E85" s="98"/>
      <c r="F85" s="98"/>
      <c r="G85" s="98"/>
      <c r="H85" s="98"/>
      <c r="I85" s="99"/>
      <c r="J85" s="100"/>
      <c r="K85" s="312">
        <v>0.05</v>
      </c>
      <c r="L85" s="860">
        <f>N78*K85</f>
        <v>6222.8817792142063</v>
      </c>
      <c r="M85" s="861"/>
      <c r="N85" s="57"/>
    </row>
    <row r="86" spans="1:14" ht="15.75" thickBot="1">
      <c r="B86" s="823" t="s">
        <v>953</v>
      </c>
      <c r="C86" s="824"/>
      <c r="D86" s="824"/>
      <c r="E86" s="824"/>
      <c r="F86" s="824"/>
      <c r="G86" s="824"/>
      <c r="H86" s="824"/>
      <c r="I86" s="824"/>
      <c r="J86" s="824"/>
      <c r="K86" s="824"/>
      <c r="L86" s="824"/>
      <c r="M86" s="825"/>
      <c r="N86" s="58">
        <f>L83+L84+L85</f>
        <v>37337.290675285236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161794.92625956936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1495</v>
      </c>
      <c r="C31" s="87" t="s">
        <v>2022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45</v>
      </c>
      <c r="N36" s="279">
        <f>K36/M36</f>
        <v>1362.304060863863</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140534.8290013847</v>
      </c>
      <c r="L37" s="277"/>
      <c r="M37" s="278">
        <v>45</v>
      </c>
      <c r="N37" s="279">
        <f>K37/M37</f>
        <v>3122.996200030771</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45</v>
      </c>
      <c r="N38" s="279">
        <f>K38/M38</f>
        <v>2179.6864973821807</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6670.9575428216594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51453.522899083277</v>
      </c>
      <c r="N48" s="279">
        <f>K48*M48</f>
        <v>66889.579768808268</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542.54638844099486</v>
      </c>
      <c r="N49" s="279">
        <f>K49*M49</f>
        <v>48829.174959689539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115718.75472849781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10">
        <f>VLOOKUP(A59,TRANSPORTE!A5:D123,4,FALSE)</f>
        <v>1131.4191219078368</v>
      </c>
      <c r="M59" s="911"/>
      <c r="N59" s="294">
        <f>K59*L59</f>
        <v>1470.8448584801879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124457.63558428411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24891.527116856825</v>
      </c>
      <c r="M83" s="859"/>
      <c r="N83" s="57"/>
    </row>
    <row r="84" spans="1:14">
      <c r="B84" s="95" t="s">
        <v>973</v>
      </c>
      <c r="C84" s="96"/>
      <c r="D84" s="96"/>
      <c r="E84" s="96"/>
      <c r="F84" s="96"/>
      <c r="G84" s="96"/>
      <c r="H84" s="96"/>
      <c r="I84" s="93"/>
      <c r="J84" s="94"/>
      <c r="K84" s="311">
        <v>0.05</v>
      </c>
      <c r="L84" s="858">
        <f>N78*K84</f>
        <v>6222.8817792142063</v>
      </c>
      <c r="M84" s="859"/>
      <c r="N84" s="57"/>
    </row>
    <row r="85" spans="1:14" ht="15.75" thickBot="1">
      <c r="B85" s="97" t="s">
        <v>974</v>
      </c>
      <c r="C85" s="98"/>
      <c r="D85" s="98"/>
      <c r="E85" s="98"/>
      <c r="F85" s="98"/>
      <c r="G85" s="98"/>
      <c r="H85" s="98"/>
      <c r="I85" s="99"/>
      <c r="J85" s="100"/>
      <c r="K85" s="312">
        <v>0.05</v>
      </c>
      <c r="L85" s="860">
        <f>N78*K85</f>
        <v>6222.8817792142063</v>
      </c>
      <c r="M85" s="861"/>
      <c r="N85" s="57"/>
    </row>
    <row r="86" spans="1:14" ht="15.75" thickBot="1">
      <c r="B86" s="823" t="s">
        <v>953</v>
      </c>
      <c r="C86" s="824"/>
      <c r="D86" s="824"/>
      <c r="E86" s="824"/>
      <c r="F86" s="824"/>
      <c r="G86" s="824"/>
      <c r="H86" s="824"/>
      <c r="I86" s="824"/>
      <c r="J86" s="824"/>
      <c r="K86" s="824"/>
      <c r="L86" s="824"/>
      <c r="M86" s="825"/>
      <c r="N86" s="58">
        <f>L83+L84+L85</f>
        <v>37337.290675285236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161794.92625956936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1496</v>
      </c>
      <c r="C31" s="87" t="s">
        <v>1497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45</v>
      </c>
      <c r="N36" s="279">
        <f>K36/M36</f>
        <v>1362.304060863863</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140534.8290013847</v>
      </c>
      <c r="L37" s="277"/>
      <c r="M37" s="278">
        <v>45</v>
      </c>
      <c r="N37" s="279">
        <f>K37/M37</f>
        <v>3122.996200030771</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45</v>
      </c>
      <c r="N38" s="279">
        <f>K38/M38</f>
        <v>2179.6864973821807</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6670.9575428216594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51453.522899083277</v>
      </c>
      <c r="N48" s="279">
        <f>K48*M48</f>
        <v>66889.579768808268</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542.54638844099486</v>
      </c>
      <c r="N49" s="279">
        <f>K49*M49</f>
        <v>48829.174959689539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115718.75472849781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10">
        <f>VLOOKUP(A59,TRANSPORTE!A5:D123,4,FALSE)</f>
        <v>1131.4191219078368</v>
      </c>
      <c r="M59" s="911"/>
      <c r="N59" s="294">
        <f>K59*L59</f>
        <v>1470.8448584801879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124457.63558428411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24891.527116856825</v>
      </c>
      <c r="M83" s="859"/>
      <c r="N83" s="57"/>
    </row>
    <row r="84" spans="1:14">
      <c r="B84" s="95" t="s">
        <v>973</v>
      </c>
      <c r="C84" s="96"/>
      <c r="D84" s="96"/>
      <c r="E84" s="96"/>
      <c r="F84" s="96"/>
      <c r="G84" s="96"/>
      <c r="H84" s="96"/>
      <c r="I84" s="93"/>
      <c r="J84" s="94"/>
      <c r="K84" s="311">
        <v>0.05</v>
      </c>
      <c r="L84" s="858">
        <f>N78*K84</f>
        <v>6222.8817792142063</v>
      </c>
      <c r="M84" s="859"/>
      <c r="N84" s="57"/>
    </row>
    <row r="85" spans="1:14" ht="15.75" thickBot="1">
      <c r="B85" s="97" t="s">
        <v>974</v>
      </c>
      <c r="C85" s="98"/>
      <c r="D85" s="98"/>
      <c r="E85" s="98"/>
      <c r="F85" s="98"/>
      <c r="G85" s="98"/>
      <c r="H85" s="98"/>
      <c r="I85" s="99"/>
      <c r="J85" s="100"/>
      <c r="K85" s="312">
        <v>0.05</v>
      </c>
      <c r="L85" s="860">
        <f>N78*K85</f>
        <v>6222.8817792142063</v>
      </c>
      <c r="M85" s="861"/>
      <c r="N85" s="57"/>
    </row>
    <row r="86" spans="1:14" ht="15.75" thickBot="1">
      <c r="B86" s="823" t="s">
        <v>953</v>
      </c>
      <c r="C86" s="824"/>
      <c r="D86" s="824"/>
      <c r="E86" s="824"/>
      <c r="F86" s="824"/>
      <c r="G86" s="824"/>
      <c r="H86" s="824"/>
      <c r="I86" s="824"/>
      <c r="J86" s="824"/>
      <c r="K86" s="824"/>
      <c r="L86" s="824"/>
      <c r="M86" s="825"/>
      <c r="N86" s="58">
        <f>L83+L84+L85</f>
        <v>37337.290675285236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161794.92625956936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1498</v>
      </c>
      <c r="C31" s="87" t="s">
        <v>1499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45</v>
      </c>
      <c r="N36" s="279">
        <f>K36/M36</f>
        <v>1362.304060863863</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140534.8290013847</v>
      </c>
      <c r="L37" s="277"/>
      <c r="M37" s="278">
        <v>45</v>
      </c>
      <c r="N37" s="279">
        <f>K37/M37</f>
        <v>3122.996200030771</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45</v>
      </c>
      <c r="N38" s="279">
        <f>K38/M38</f>
        <v>2179.6864973821807</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6670.9575428216594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51453.522899083277</v>
      </c>
      <c r="N48" s="279">
        <f>K48*M48</f>
        <v>66889.579768808268</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542.54638844099486</v>
      </c>
      <c r="N49" s="279">
        <f>K49*M49</f>
        <v>48829.174959689539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115718.75472849781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10">
        <f>VLOOKUP(A59,TRANSPORTE!A5:D123,4,FALSE)</f>
        <v>1131.4191219078368</v>
      </c>
      <c r="M59" s="911"/>
      <c r="N59" s="294">
        <f>K59*L59</f>
        <v>1470.8448584801879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124457.63558428411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24891.527116856825</v>
      </c>
      <c r="M83" s="859"/>
      <c r="N83" s="57"/>
    </row>
    <row r="84" spans="1:14">
      <c r="B84" s="95" t="s">
        <v>973</v>
      </c>
      <c r="C84" s="96"/>
      <c r="D84" s="96"/>
      <c r="E84" s="96"/>
      <c r="F84" s="96"/>
      <c r="G84" s="96"/>
      <c r="H84" s="96"/>
      <c r="I84" s="93"/>
      <c r="J84" s="94"/>
      <c r="K84" s="311">
        <v>0.05</v>
      </c>
      <c r="L84" s="858">
        <f>N78*K84</f>
        <v>6222.8817792142063</v>
      </c>
      <c r="M84" s="859"/>
      <c r="N84" s="57"/>
    </row>
    <row r="85" spans="1:14" ht="15.75" thickBot="1">
      <c r="B85" s="97" t="s">
        <v>974</v>
      </c>
      <c r="C85" s="98"/>
      <c r="D85" s="98"/>
      <c r="E85" s="98"/>
      <c r="F85" s="98"/>
      <c r="G85" s="98"/>
      <c r="H85" s="98"/>
      <c r="I85" s="99"/>
      <c r="J85" s="100"/>
      <c r="K85" s="312">
        <v>0.05</v>
      </c>
      <c r="L85" s="860">
        <f>N78*K85</f>
        <v>6222.8817792142063</v>
      </c>
      <c r="M85" s="861"/>
      <c r="N85" s="57"/>
    </row>
    <row r="86" spans="1:14" ht="15.75" thickBot="1">
      <c r="B86" s="823" t="s">
        <v>953</v>
      </c>
      <c r="C86" s="824"/>
      <c r="D86" s="824"/>
      <c r="E86" s="824"/>
      <c r="F86" s="824"/>
      <c r="G86" s="824"/>
      <c r="H86" s="824"/>
      <c r="I86" s="824"/>
      <c r="J86" s="824"/>
      <c r="K86" s="824"/>
      <c r="L86" s="824"/>
      <c r="M86" s="825"/>
      <c r="N86" s="58">
        <f>L83+L84+L85</f>
        <v>37337.290675285236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161794.92625956936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1500</v>
      </c>
      <c r="C31" s="87" t="s">
        <v>1501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45</v>
      </c>
      <c r="N36" s="279">
        <f>K36/M36</f>
        <v>1362.304060863863</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140534.8290013847</v>
      </c>
      <c r="L37" s="277"/>
      <c r="M37" s="278">
        <v>45</v>
      </c>
      <c r="N37" s="279">
        <f>K37/M37</f>
        <v>3122.996200030771</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45</v>
      </c>
      <c r="N38" s="279">
        <f>K38/M38</f>
        <v>2179.6864973821807</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6670.9575428216594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51453.522899083277</v>
      </c>
      <c r="N48" s="279">
        <f>K48*M48</f>
        <v>66889.579768808268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66889.579768808268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10">
        <f>VLOOKUP(A59,TRANSPORTE!A5:D123,4,FALSE)</f>
        <v>1131.4191219078368</v>
      </c>
      <c r="M59" s="911"/>
      <c r="N59" s="294">
        <f>K59*L59</f>
        <v>1470.8448584801879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75628.460624594576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15125.692124918916</v>
      </c>
      <c r="M83" s="859"/>
      <c r="N83" s="57"/>
    </row>
    <row r="84" spans="1:14">
      <c r="B84" s="95" t="s">
        <v>973</v>
      </c>
      <c r="C84" s="96"/>
      <c r="D84" s="96"/>
      <c r="E84" s="96"/>
      <c r="F84" s="96"/>
      <c r="G84" s="96"/>
      <c r="H84" s="96"/>
      <c r="I84" s="93"/>
      <c r="J84" s="94"/>
      <c r="K84" s="311">
        <v>0.05</v>
      </c>
      <c r="L84" s="858">
        <f>N78*K84</f>
        <v>3781.4230312297291</v>
      </c>
      <c r="M84" s="859"/>
      <c r="N84" s="57"/>
    </row>
    <row r="85" spans="1:14" ht="15.75" thickBot="1">
      <c r="B85" s="97" t="s">
        <v>974</v>
      </c>
      <c r="C85" s="98"/>
      <c r="D85" s="98"/>
      <c r="E85" s="98"/>
      <c r="F85" s="98"/>
      <c r="G85" s="98"/>
      <c r="H85" s="98"/>
      <c r="I85" s="99"/>
      <c r="J85" s="100"/>
      <c r="K85" s="312">
        <v>0.05</v>
      </c>
      <c r="L85" s="860">
        <f>N78*K85</f>
        <v>3781.4230312297291</v>
      </c>
      <c r="M85" s="861"/>
      <c r="N85" s="57"/>
    </row>
    <row r="86" spans="1:14" ht="15.75" thickBot="1">
      <c r="B86" s="823" t="s">
        <v>953</v>
      </c>
      <c r="C86" s="824"/>
      <c r="D86" s="824"/>
      <c r="E86" s="824"/>
      <c r="F86" s="824"/>
      <c r="G86" s="824"/>
      <c r="H86" s="824"/>
      <c r="I86" s="824"/>
      <c r="J86" s="824"/>
      <c r="K86" s="824"/>
      <c r="L86" s="824"/>
      <c r="M86" s="825"/>
      <c r="N86" s="58">
        <f>L83+L84+L85</f>
        <v>22688.538187378374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98316.998811972953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1502</v>
      </c>
      <c r="C31" s="87" t="s">
        <v>1503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45</v>
      </c>
      <c r="N36" s="279">
        <f>K36/M36</f>
        <v>1362.304060863863</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140534.8290013847</v>
      </c>
      <c r="L37" s="277"/>
      <c r="M37" s="278">
        <v>45</v>
      </c>
      <c r="N37" s="279">
        <f>K37/M37</f>
        <v>3122.996200030771</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45</v>
      </c>
      <c r="N38" s="279">
        <f>K38/M38</f>
        <v>2179.6864973821807</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6670.9575428216594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51453.522899083277</v>
      </c>
      <c r="N48" s="279">
        <f>K48*M48</f>
        <v>66889.579768808268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66889.579768808268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10">
        <f>VLOOKUP(A59,TRANSPORTE!A5:D123,4,FALSE)</f>
        <v>1131.4191219078368</v>
      </c>
      <c r="M59" s="911"/>
      <c r="N59" s="294">
        <f>K59*L59</f>
        <v>1470.8448584801879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75628.460624594576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15125.692124918916</v>
      </c>
      <c r="M83" s="859"/>
      <c r="N83" s="57"/>
    </row>
    <row r="84" spans="1:14">
      <c r="B84" s="95" t="s">
        <v>973</v>
      </c>
      <c r="C84" s="96"/>
      <c r="D84" s="96"/>
      <c r="E84" s="96"/>
      <c r="F84" s="96"/>
      <c r="G84" s="96"/>
      <c r="H84" s="96"/>
      <c r="I84" s="93"/>
      <c r="J84" s="94"/>
      <c r="K84" s="311">
        <v>0.05</v>
      </c>
      <c r="L84" s="858">
        <f>N78*K84</f>
        <v>3781.4230312297291</v>
      </c>
      <c r="M84" s="859"/>
      <c r="N84" s="57"/>
    </row>
    <row r="85" spans="1:14" ht="15.75" thickBot="1">
      <c r="B85" s="97" t="s">
        <v>974</v>
      </c>
      <c r="C85" s="98"/>
      <c r="D85" s="98"/>
      <c r="E85" s="98"/>
      <c r="F85" s="98"/>
      <c r="G85" s="98"/>
      <c r="H85" s="98"/>
      <c r="I85" s="99"/>
      <c r="J85" s="100"/>
      <c r="K85" s="312">
        <v>0.05</v>
      </c>
      <c r="L85" s="860">
        <f>N78*K85</f>
        <v>3781.4230312297291</v>
      </c>
      <c r="M85" s="861"/>
      <c r="N85" s="57"/>
    </row>
    <row r="86" spans="1:14" ht="15.75" thickBot="1">
      <c r="B86" s="823" t="s">
        <v>953</v>
      </c>
      <c r="C86" s="824"/>
      <c r="D86" s="824"/>
      <c r="E86" s="824"/>
      <c r="F86" s="824"/>
      <c r="G86" s="824"/>
      <c r="H86" s="824"/>
      <c r="I86" s="824"/>
      <c r="J86" s="824"/>
      <c r="K86" s="824"/>
      <c r="L86" s="824"/>
      <c r="M86" s="825"/>
      <c r="N86" s="58">
        <f>L83+L84+L85</f>
        <v>22688.538187378374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98316.998811972953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1504</v>
      </c>
      <c r="C31" s="87" t="s">
        <v>1505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45</v>
      </c>
      <c r="N36" s="279">
        <f>K36/M36</f>
        <v>1362.304060863863</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140534.8290013847</v>
      </c>
      <c r="L37" s="277"/>
      <c r="M37" s="278">
        <v>45</v>
      </c>
      <c r="N37" s="279">
        <f>K37/M37</f>
        <v>3122.996200030771</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45</v>
      </c>
      <c r="N38" s="279">
        <f>K38/M38</f>
        <v>2179.6864973821807</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6670.9575428216594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51453.522899083277</v>
      </c>
      <c r="N48" s="279">
        <f>K48*M48</f>
        <v>66889.579768808268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66889.579768808268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10">
        <f>VLOOKUP(A59,TRANSPORTE!A5:D123,4,FALSE)</f>
        <v>1131.4191219078368</v>
      </c>
      <c r="M59" s="911"/>
      <c r="N59" s="294">
        <f>K59*L59</f>
        <v>1470.8448584801879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75628.460624594576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15125.692124918916</v>
      </c>
      <c r="M83" s="859"/>
      <c r="N83" s="57"/>
    </row>
    <row r="84" spans="1:14">
      <c r="B84" s="95" t="s">
        <v>973</v>
      </c>
      <c r="C84" s="96"/>
      <c r="D84" s="96"/>
      <c r="E84" s="96"/>
      <c r="F84" s="96"/>
      <c r="G84" s="96"/>
      <c r="H84" s="96"/>
      <c r="I84" s="93"/>
      <c r="J84" s="94"/>
      <c r="K84" s="311">
        <v>0.05</v>
      </c>
      <c r="L84" s="858">
        <f>N78*K84</f>
        <v>3781.4230312297291</v>
      </c>
      <c r="M84" s="859"/>
      <c r="N84" s="57"/>
    </row>
    <row r="85" spans="1:14" ht="15.75" thickBot="1">
      <c r="B85" s="97" t="s">
        <v>974</v>
      </c>
      <c r="C85" s="98"/>
      <c r="D85" s="98"/>
      <c r="E85" s="98"/>
      <c r="F85" s="98"/>
      <c r="G85" s="98"/>
      <c r="H85" s="98"/>
      <c r="I85" s="99"/>
      <c r="J85" s="100"/>
      <c r="K85" s="312">
        <v>0.05</v>
      </c>
      <c r="L85" s="860">
        <f>N78*K85</f>
        <v>3781.4230312297291</v>
      </c>
      <c r="M85" s="861"/>
      <c r="N85" s="57"/>
    </row>
    <row r="86" spans="1:14" ht="15.75" thickBot="1">
      <c r="B86" s="823" t="s">
        <v>953</v>
      </c>
      <c r="C86" s="824"/>
      <c r="D86" s="824"/>
      <c r="E86" s="824"/>
      <c r="F86" s="824"/>
      <c r="G86" s="824"/>
      <c r="H86" s="824"/>
      <c r="I86" s="824"/>
      <c r="J86" s="824"/>
      <c r="K86" s="824"/>
      <c r="L86" s="824"/>
      <c r="M86" s="825"/>
      <c r="N86" s="58">
        <f>L83+L84+L85</f>
        <v>22688.538187378374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98316.998811972953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1506</v>
      </c>
      <c r="C31" s="87" t="s">
        <v>1507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45</v>
      </c>
      <c r="N36" s="279">
        <f>K36/M36</f>
        <v>1362.304060863863</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140534.8290013847</v>
      </c>
      <c r="L37" s="277"/>
      <c r="M37" s="278">
        <v>45</v>
      </c>
      <c r="N37" s="279">
        <f>K37/M37</f>
        <v>3122.996200030771</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45</v>
      </c>
      <c r="N38" s="279">
        <f>K38/M38</f>
        <v>2179.6864973821807</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6670.9575428216594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51453.522899083277</v>
      </c>
      <c r="N48" s="279">
        <f>K48*M48</f>
        <v>66889.579768808268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66889.579768808268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10">
        <f>VLOOKUP(A59,TRANSPORTE!A5:D123,4,FALSE)</f>
        <v>1131.4191219078368</v>
      </c>
      <c r="M59" s="911"/>
      <c r="N59" s="294">
        <f>K59*L59</f>
        <v>1470.8448584801879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75628.460624594576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15125.692124918916</v>
      </c>
      <c r="M83" s="859"/>
      <c r="N83" s="57"/>
    </row>
    <row r="84" spans="1:14">
      <c r="B84" s="95" t="s">
        <v>973</v>
      </c>
      <c r="C84" s="96"/>
      <c r="D84" s="96"/>
      <c r="E84" s="96"/>
      <c r="F84" s="96"/>
      <c r="G84" s="96"/>
      <c r="H84" s="96"/>
      <c r="I84" s="93"/>
      <c r="J84" s="94"/>
      <c r="K84" s="311">
        <v>0.05</v>
      </c>
      <c r="L84" s="858">
        <f>N78*K84</f>
        <v>3781.4230312297291</v>
      </c>
      <c r="M84" s="859"/>
      <c r="N84" s="57"/>
    </row>
    <row r="85" spans="1:14" ht="15.75" thickBot="1">
      <c r="B85" s="97" t="s">
        <v>974</v>
      </c>
      <c r="C85" s="98"/>
      <c r="D85" s="98"/>
      <c r="E85" s="98"/>
      <c r="F85" s="98"/>
      <c r="G85" s="98"/>
      <c r="H85" s="98"/>
      <c r="I85" s="99"/>
      <c r="J85" s="100"/>
      <c r="K85" s="312">
        <v>0.05</v>
      </c>
      <c r="L85" s="860">
        <f>N78*K85</f>
        <v>3781.4230312297291</v>
      </c>
      <c r="M85" s="861"/>
      <c r="N85" s="57"/>
    </row>
    <row r="86" spans="1:14" ht="15.75" thickBot="1">
      <c r="B86" s="823" t="s">
        <v>953</v>
      </c>
      <c r="C86" s="824"/>
      <c r="D86" s="824"/>
      <c r="E86" s="824"/>
      <c r="F86" s="824"/>
      <c r="G86" s="824"/>
      <c r="H86" s="824"/>
      <c r="I86" s="824"/>
      <c r="J86" s="824"/>
      <c r="K86" s="824"/>
      <c r="L86" s="824"/>
      <c r="M86" s="825"/>
      <c r="N86" s="58">
        <f>L83+L84+L85</f>
        <v>22688.538187378374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98316.998811972953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1508</v>
      </c>
      <c r="C31" s="87" t="s">
        <v>1509</v>
      </c>
      <c r="D31" s="88"/>
      <c r="E31" s="88"/>
      <c r="F31" s="88"/>
      <c r="G31" s="88"/>
      <c r="H31" s="88"/>
      <c r="I31" s="88"/>
      <c r="J31" s="89"/>
      <c r="K31" s="315"/>
      <c r="L31" s="313" t="s">
        <v>998</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804</v>
      </c>
      <c r="B48" s="49" t="str">
        <f>VLOOKUP(A48,MATERIALES!A4:D373,3,FALSE)</f>
        <v>Cemento gris</v>
      </c>
      <c r="C48" s="288"/>
      <c r="D48" s="288"/>
      <c r="E48" s="288"/>
      <c r="F48" s="288"/>
      <c r="G48" s="288"/>
      <c r="H48" s="288"/>
      <c r="I48" s="275"/>
      <c r="J48" s="231" t="str">
        <f>VLOOKUP(A48,MATERIALES!A4:D373,2,FALSE)</f>
        <v>kg</v>
      </c>
      <c r="K48" s="289">
        <v>1</v>
      </c>
      <c r="L48" s="274"/>
      <c r="M48" s="409">
        <f>VLOOKUP(A48,MATERIALES!A4:D395,4,FALSE)</f>
        <v>542.54638844099486</v>
      </c>
      <c r="N48" s="279">
        <f>K48*M48</f>
        <v>542.54638844099486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542.54638844099486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823" t="s">
        <v>953</v>
      </c>
      <c r="C76" s="824"/>
      <c r="D76" s="824"/>
      <c r="E76" s="824"/>
      <c r="F76" s="824"/>
      <c r="G76" s="824"/>
      <c r="H76" s="824"/>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542.54638844099486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108.50927768819898</v>
      </c>
      <c r="M83" s="859"/>
      <c r="N83" s="57"/>
    </row>
    <row r="84" spans="1:14">
      <c r="B84" s="95" t="s">
        <v>973</v>
      </c>
      <c r="C84" s="96"/>
      <c r="D84" s="96"/>
      <c r="E84" s="96"/>
      <c r="F84" s="96"/>
      <c r="G84" s="96"/>
      <c r="H84" s="96"/>
      <c r="I84" s="93"/>
      <c r="J84" s="94"/>
      <c r="K84" s="311">
        <v>0.05</v>
      </c>
      <c r="L84" s="858">
        <f>N78*K84</f>
        <v>27.127319422049744</v>
      </c>
      <c r="M84" s="859"/>
      <c r="N84" s="57"/>
    </row>
    <row r="85" spans="1:14" ht="15.75" thickBot="1">
      <c r="B85" s="97" t="s">
        <v>974</v>
      </c>
      <c r="C85" s="98"/>
      <c r="D85" s="98"/>
      <c r="E85" s="98"/>
      <c r="F85" s="98"/>
      <c r="G85" s="98"/>
      <c r="H85" s="98"/>
      <c r="I85" s="99"/>
      <c r="J85" s="100"/>
      <c r="K85" s="312">
        <v>0.05</v>
      </c>
      <c r="L85" s="860">
        <f>N78*K85</f>
        <v>27.127319422049744</v>
      </c>
      <c r="M85" s="861"/>
      <c r="N85" s="57"/>
    </row>
    <row r="86" spans="1:14" ht="15.75" thickBot="1">
      <c r="B86" s="823" t="s">
        <v>953</v>
      </c>
      <c r="C86" s="824"/>
      <c r="D86" s="824"/>
      <c r="E86" s="824"/>
      <c r="F86" s="824"/>
      <c r="G86" s="824"/>
      <c r="H86" s="824"/>
      <c r="I86" s="824"/>
      <c r="J86" s="824"/>
      <c r="K86" s="824"/>
      <c r="L86" s="824"/>
      <c r="M86" s="825"/>
      <c r="N86" s="58">
        <f>L83+L84+L85</f>
        <v>162.76391653229845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705.31030497329334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1510</v>
      </c>
      <c r="C31" s="87" t="s">
        <v>1511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45</v>
      </c>
      <c r="N36" s="279">
        <f>K36/M36</f>
        <v>1362.304060863863</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140534.8290013847</v>
      </c>
      <c r="L37" s="277"/>
      <c r="M37" s="278">
        <v>45</v>
      </c>
      <c r="N37" s="279">
        <f>K37/M37</f>
        <v>3122.996200030771</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45</v>
      </c>
      <c r="N38" s="279">
        <f>K38/M38</f>
        <v>2179.6864973821807</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6670.9575428216594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51453.522899083277</v>
      </c>
      <c r="N48" s="279">
        <f>K48*M48</f>
        <v>66889.579768808268</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542.54638844099486</v>
      </c>
      <c r="N49" s="279">
        <f>K49*M49</f>
        <v>48829.174959689539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115718.75472849781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10">
        <f>VLOOKUP(A59,TRANSPORTE!A5:D123,4,FALSE)</f>
        <v>1131.4191219078368</v>
      </c>
      <c r="M59" s="911"/>
      <c r="N59" s="294">
        <f>K59*L59</f>
        <v>1470.8448584801879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124457.63558428411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24891.527116856825</v>
      </c>
      <c r="M83" s="859"/>
      <c r="N83" s="57"/>
    </row>
    <row r="84" spans="1:14">
      <c r="B84" s="95" t="s">
        <v>973</v>
      </c>
      <c r="C84" s="96"/>
      <c r="D84" s="96"/>
      <c r="E84" s="96"/>
      <c r="F84" s="96"/>
      <c r="G84" s="96"/>
      <c r="H84" s="96"/>
      <c r="I84" s="93"/>
      <c r="J84" s="94"/>
      <c r="K84" s="311">
        <v>0.05</v>
      </c>
      <c r="L84" s="858">
        <f>N78*K84</f>
        <v>6222.8817792142063</v>
      </c>
      <c r="M84" s="859"/>
      <c r="N84" s="57"/>
    </row>
    <row r="85" spans="1:14" ht="15.75" thickBot="1">
      <c r="B85" s="97" t="s">
        <v>974</v>
      </c>
      <c r="C85" s="98"/>
      <c r="D85" s="98"/>
      <c r="E85" s="98"/>
      <c r="F85" s="98"/>
      <c r="G85" s="98"/>
      <c r="H85" s="98"/>
      <c r="I85" s="99"/>
      <c r="J85" s="100"/>
      <c r="K85" s="312">
        <v>0.05</v>
      </c>
      <c r="L85" s="860">
        <f>N78*K85</f>
        <v>6222.8817792142063</v>
      </c>
      <c r="M85" s="861"/>
      <c r="N85" s="57"/>
    </row>
    <row r="86" spans="1:14" ht="15.75" thickBot="1">
      <c r="B86" s="823" t="s">
        <v>953</v>
      </c>
      <c r="C86" s="824"/>
      <c r="D86" s="824"/>
      <c r="E86" s="824"/>
      <c r="F86" s="824"/>
      <c r="G86" s="824"/>
      <c r="H86" s="824"/>
      <c r="I86" s="824"/>
      <c r="J86" s="824"/>
      <c r="K86" s="824"/>
      <c r="L86" s="824"/>
      <c r="M86" s="825"/>
      <c r="N86" s="58">
        <f>L83+L84+L85</f>
        <v>37337.290675285236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161794.92625956936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1512</v>
      </c>
      <c r="C31" s="87" t="s">
        <v>1513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45</v>
      </c>
      <c r="N36" s="279">
        <f>K36/M36</f>
        <v>1362.304060863863</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140534.8290013847</v>
      </c>
      <c r="L37" s="277"/>
      <c r="M37" s="278">
        <v>45</v>
      </c>
      <c r="N37" s="279">
        <f>K37/M37</f>
        <v>3122.996200030771</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45</v>
      </c>
      <c r="N38" s="279">
        <f>K38/M38</f>
        <v>2179.6864973821807</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6670.9575428216594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51453.522899083277</v>
      </c>
      <c r="N48" s="279">
        <f>K48*M48</f>
        <v>66889.579768808268</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542.54638844099486</v>
      </c>
      <c r="N49" s="279">
        <f>K49*M49</f>
        <v>48829.174959689539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115718.75472849781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10">
        <f>VLOOKUP(A59,TRANSPORTE!A5:D123,4,FALSE)</f>
        <v>1131.4191219078368</v>
      </c>
      <c r="M59" s="911"/>
      <c r="N59" s="294">
        <f>K59*L59</f>
        <v>1470.8448584801879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124457.63558428411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24891.527116856825</v>
      </c>
      <c r="M83" s="859"/>
      <c r="N83" s="57"/>
    </row>
    <row r="84" spans="1:14">
      <c r="B84" s="95" t="s">
        <v>973</v>
      </c>
      <c r="C84" s="96"/>
      <c r="D84" s="96"/>
      <c r="E84" s="96"/>
      <c r="F84" s="96"/>
      <c r="G84" s="96"/>
      <c r="H84" s="96"/>
      <c r="I84" s="93"/>
      <c r="J84" s="94"/>
      <c r="K84" s="311">
        <v>0.05</v>
      </c>
      <c r="L84" s="858">
        <f>N78*K84</f>
        <v>6222.8817792142063</v>
      </c>
      <c r="M84" s="859"/>
      <c r="N84" s="57"/>
    </row>
    <row r="85" spans="1:14" ht="15.75" thickBot="1">
      <c r="B85" s="97" t="s">
        <v>974</v>
      </c>
      <c r="C85" s="98"/>
      <c r="D85" s="98"/>
      <c r="E85" s="98"/>
      <c r="F85" s="98"/>
      <c r="G85" s="98"/>
      <c r="H85" s="98"/>
      <c r="I85" s="99"/>
      <c r="J85" s="100"/>
      <c r="K85" s="312">
        <v>0.05</v>
      </c>
      <c r="L85" s="860">
        <f>N78*K85</f>
        <v>6222.8817792142063</v>
      </c>
      <c r="M85" s="861"/>
      <c r="N85" s="57"/>
    </row>
    <row r="86" spans="1:14" ht="15.75" thickBot="1">
      <c r="B86" s="823" t="s">
        <v>953</v>
      </c>
      <c r="C86" s="824"/>
      <c r="D86" s="824"/>
      <c r="E86" s="824"/>
      <c r="F86" s="824"/>
      <c r="G86" s="824"/>
      <c r="H86" s="824"/>
      <c r="I86" s="824"/>
      <c r="J86" s="824"/>
      <c r="K86" s="824"/>
      <c r="L86" s="824"/>
      <c r="M86" s="825"/>
      <c r="N86" s="58">
        <f>L83+L84+L85</f>
        <v>37337.290675285236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161794.92625956936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1514</v>
      </c>
      <c r="C31" s="87" t="s">
        <v>1515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45</v>
      </c>
      <c r="N36" s="279">
        <f>K36/M36</f>
        <v>1362.304060863863</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140534.8290013847</v>
      </c>
      <c r="L37" s="277"/>
      <c r="M37" s="278">
        <v>45</v>
      </c>
      <c r="N37" s="279">
        <f>K37/M37</f>
        <v>3122.996200030771</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45</v>
      </c>
      <c r="N38" s="279">
        <f>K38/M38</f>
        <v>2179.6864973821807</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6670.9575428216594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51453.522899083277</v>
      </c>
      <c r="N48" s="279">
        <f>K48*M48</f>
        <v>66889.579768808268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66889.579768808268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10">
        <f>VLOOKUP(A59,TRANSPORTE!A5:D123,4,FALSE)</f>
        <v>1131.4191219078368</v>
      </c>
      <c r="M59" s="911"/>
      <c r="N59" s="294">
        <f>K59*L59</f>
        <v>1470.8448584801879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75628.460624594576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15125.692124918916</v>
      </c>
      <c r="M83" s="859"/>
      <c r="N83" s="57"/>
    </row>
    <row r="84" spans="1:14">
      <c r="B84" s="95" t="s">
        <v>973</v>
      </c>
      <c r="C84" s="96"/>
      <c r="D84" s="96"/>
      <c r="E84" s="96"/>
      <c r="F84" s="96"/>
      <c r="G84" s="96"/>
      <c r="H84" s="96"/>
      <c r="I84" s="93"/>
      <c r="J84" s="94"/>
      <c r="K84" s="311">
        <v>0.05</v>
      </c>
      <c r="L84" s="858">
        <f>N78*K84</f>
        <v>3781.4230312297291</v>
      </c>
      <c r="M84" s="859"/>
      <c r="N84" s="57"/>
    </row>
    <row r="85" spans="1:14" ht="15.75" thickBot="1">
      <c r="B85" s="97" t="s">
        <v>974</v>
      </c>
      <c r="C85" s="98"/>
      <c r="D85" s="98"/>
      <c r="E85" s="98"/>
      <c r="F85" s="98"/>
      <c r="G85" s="98"/>
      <c r="H85" s="98"/>
      <c r="I85" s="99"/>
      <c r="J85" s="100"/>
      <c r="K85" s="312">
        <v>0.05</v>
      </c>
      <c r="L85" s="860">
        <f>N78*K85</f>
        <v>3781.4230312297291</v>
      </c>
      <c r="M85" s="861"/>
      <c r="N85" s="57"/>
    </row>
    <row r="86" spans="1:14" ht="15.75" thickBot="1">
      <c r="B86" s="823" t="s">
        <v>953</v>
      </c>
      <c r="C86" s="824"/>
      <c r="D86" s="824"/>
      <c r="E86" s="824"/>
      <c r="F86" s="824"/>
      <c r="G86" s="824"/>
      <c r="H86" s="824"/>
      <c r="I86" s="824"/>
      <c r="J86" s="824"/>
      <c r="K86" s="824"/>
      <c r="L86" s="824"/>
      <c r="M86" s="825"/>
      <c r="N86" s="58">
        <f>L83+L84+L85</f>
        <v>22688.538187378374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98316.998811972953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1516</v>
      </c>
      <c r="C31" s="87" t="s">
        <v>1517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45</v>
      </c>
      <c r="N36" s="279">
        <f>K36/M36</f>
        <v>1362.304060863863</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140534.8290013847</v>
      </c>
      <c r="L37" s="277"/>
      <c r="M37" s="278">
        <v>45</v>
      </c>
      <c r="N37" s="279">
        <f>K37/M37</f>
        <v>3122.996200030771</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98085.89238219813</v>
      </c>
      <c r="L38" s="277"/>
      <c r="M38" s="278">
        <v>45</v>
      </c>
      <c r="N38" s="279">
        <f>K38/M38</f>
        <v>2179.6864973821807</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6670.9575428216594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51453.522899083277</v>
      </c>
      <c r="N48" s="279">
        <f>K48*M48</f>
        <v>66889.579768808268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66889.579768808268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10">
        <f>VLOOKUP(A59,TRANSPORTE!A5:D123,4,FALSE)</f>
        <v>1131.4191219078368</v>
      </c>
      <c r="M59" s="911"/>
      <c r="N59" s="294">
        <f>K59*L59</f>
        <v>1470.8448584801879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75628.460624594576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15125.692124918916</v>
      </c>
      <c r="M83" s="859"/>
      <c r="N83" s="57"/>
    </row>
    <row r="84" spans="1:14">
      <c r="B84" s="95" t="s">
        <v>973</v>
      </c>
      <c r="C84" s="96"/>
      <c r="D84" s="96"/>
      <c r="E84" s="96"/>
      <c r="F84" s="96"/>
      <c r="G84" s="96"/>
      <c r="H84" s="96"/>
      <c r="I84" s="93"/>
      <c r="J84" s="94"/>
      <c r="K84" s="311">
        <v>0.05</v>
      </c>
      <c r="L84" s="858">
        <f>N78*K84</f>
        <v>3781.4230312297291</v>
      </c>
      <c r="M84" s="859"/>
      <c r="N84" s="57"/>
    </row>
    <row r="85" spans="1:14" ht="15.75" thickBot="1">
      <c r="B85" s="97" t="s">
        <v>974</v>
      </c>
      <c r="C85" s="98"/>
      <c r="D85" s="98"/>
      <c r="E85" s="98"/>
      <c r="F85" s="98"/>
      <c r="G85" s="98"/>
      <c r="H85" s="98"/>
      <c r="I85" s="99"/>
      <c r="J85" s="100"/>
      <c r="K85" s="312">
        <v>0.05</v>
      </c>
      <c r="L85" s="860">
        <f>N78*K85</f>
        <v>3781.4230312297291</v>
      </c>
      <c r="M85" s="861"/>
      <c r="N85" s="57"/>
    </row>
    <row r="86" spans="1:14" ht="15.75" thickBot="1">
      <c r="B86" s="823" t="s">
        <v>953</v>
      </c>
      <c r="C86" s="824"/>
      <c r="D86" s="824"/>
      <c r="E86" s="824"/>
      <c r="F86" s="824"/>
      <c r="G86" s="824"/>
      <c r="H86" s="824"/>
      <c r="I86" s="824"/>
      <c r="J86" s="824"/>
      <c r="K86" s="824"/>
      <c r="L86" s="824"/>
      <c r="M86" s="825"/>
      <c r="N86" s="58">
        <f>L83+L84+L85</f>
        <v>22688.538187378374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98316.998811972953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1518</v>
      </c>
      <c r="C31" s="87" t="s">
        <v>1519</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804</v>
      </c>
      <c r="B48" s="49" t="str">
        <f>VLOOKUP(A48,MATERIALES!A4:D373,3,FALSE)</f>
        <v>Cemento gris</v>
      </c>
      <c r="C48" s="288"/>
      <c r="D48" s="288"/>
      <c r="E48" s="288"/>
      <c r="F48" s="288"/>
      <c r="G48" s="288"/>
      <c r="H48" s="288"/>
      <c r="I48" s="275"/>
      <c r="J48" s="231" t="str">
        <f>VLOOKUP(A48,MATERIALES!A4:D373,2,FALSE)</f>
        <v>kg</v>
      </c>
      <c r="K48" s="289">
        <v>1</v>
      </c>
      <c r="L48" s="274"/>
      <c r="M48" s="409">
        <f>VLOOKUP(A48,MATERIALES!A4:D395,4,FALSE)</f>
        <v>542.54638844099486</v>
      </c>
      <c r="N48" s="279">
        <f>K48*M48</f>
        <v>542.54638844099486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542.54638844099486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823" t="s">
        <v>953</v>
      </c>
      <c r="C76" s="824"/>
      <c r="D76" s="824"/>
      <c r="E76" s="824"/>
      <c r="F76" s="824"/>
      <c r="G76" s="824"/>
      <c r="H76" s="824"/>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542.54638844099486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108.50927768819898</v>
      </c>
      <c r="M83" s="859"/>
      <c r="N83" s="57"/>
    </row>
    <row r="84" spans="1:14">
      <c r="B84" s="95" t="s">
        <v>973</v>
      </c>
      <c r="C84" s="96"/>
      <c r="D84" s="96"/>
      <c r="E84" s="96"/>
      <c r="F84" s="96"/>
      <c r="G84" s="96"/>
      <c r="H84" s="96"/>
      <c r="I84" s="93"/>
      <c r="J84" s="94"/>
      <c r="K84" s="311">
        <v>0.05</v>
      </c>
      <c r="L84" s="858">
        <f>N78*K84</f>
        <v>27.127319422049744</v>
      </c>
      <c r="M84" s="859"/>
      <c r="N84" s="57"/>
    </row>
    <row r="85" spans="1:14" ht="15.75" thickBot="1">
      <c r="B85" s="97" t="s">
        <v>974</v>
      </c>
      <c r="C85" s="98"/>
      <c r="D85" s="98"/>
      <c r="E85" s="98"/>
      <c r="F85" s="98"/>
      <c r="G85" s="98"/>
      <c r="H85" s="98"/>
      <c r="I85" s="99"/>
      <c r="J85" s="100"/>
      <c r="K85" s="312">
        <v>0.05</v>
      </c>
      <c r="L85" s="860">
        <f>N78*K85</f>
        <v>27.127319422049744</v>
      </c>
      <c r="M85" s="861"/>
      <c r="N85" s="57"/>
    </row>
    <row r="86" spans="1:14" ht="15.75" thickBot="1">
      <c r="B86" s="823" t="s">
        <v>953</v>
      </c>
      <c r="C86" s="824"/>
      <c r="D86" s="824"/>
      <c r="E86" s="824"/>
      <c r="F86" s="824"/>
      <c r="G86" s="824"/>
      <c r="H86" s="824"/>
      <c r="I86" s="824"/>
      <c r="J86" s="824"/>
      <c r="K86" s="824"/>
      <c r="L86" s="824"/>
      <c r="M86" s="825"/>
      <c r="N86" s="58">
        <f>L83+L84+L85</f>
        <v>162.76391653229845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705.31030497329334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459"/>
      <c r="L30" s="799" t="s">
        <v>945</v>
      </c>
      <c r="M30" s="800"/>
      <c r="N30" s="77" t="s">
        <v>946</v>
      </c>
    </row>
    <row r="31" spans="1:14" ht="15.75" thickBot="1">
      <c r="A31" t="s">
        <v>1845</v>
      </c>
      <c r="B31" s="86" t="s">
        <v>1522</v>
      </c>
      <c r="C31" s="87" t="s">
        <v>1520</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810</v>
      </c>
      <c r="B48" s="49" t="str">
        <f>VLOOKUP(A48,MATERIALES!A4:D373,3,FALSE)</f>
        <v>Cemento Asfaltico 40-50</v>
      </c>
      <c r="C48" s="288"/>
      <c r="D48" s="288"/>
      <c r="E48" s="288"/>
      <c r="F48" s="288"/>
      <c r="G48" s="288"/>
      <c r="H48" s="288"/>
      <c r="I48" s="275"/>
      <c r="J48" s="231" t="str">
        <f>VLOOKUP(A48,MATERIALES!A4:D373,2,FALSE)</f>
        <v>kg</v>
      </c>
      <c r="K48" s="289">
        <v>1</v>
      </c>
      <c r="L48" s="274"/>
      <c r="M48" s="409">
        <f>VLOOKUP(A48,MATERIALES!A4:D395,4,FALSE)</f>
        <v>1712.6022057392822</v>
      </c>
      <c r="N48" s="279">
        <f>K48*M48</f>
        <v>1712.6022057392822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1712.6022057392822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1712.6022057392822</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342.52044114785645</v>
      </c>
      <c r="M83" s="859"/>
      <c r="N83" s="57"/>
    </row>
    <row r="84" spans="1:14">
      <c r="B84" s="95" t="s">
        <v>973</v>
      </c>
      <c r="C84" s="96"/>
      <c r="D84" s="96"/>
      <c r="E84" s="96"/>
      <c r="F84" s="96"/>
      <c r="G84" s="96"/>
      <c r="H84" s="96"/>
      <c r="I84" s="93"/>
      <c r="J84" s="94"/>
      <c r="K84" s="311">
        <v>0.05</v>
      </c>
      <c r="L84" s="858">
        <f>N78*K84</f>
        <v>85.630110286964111</v>
      </c>
      <c r="M84" s="859"/>
      <c r="N84" s="57"/>
    </row>
    <row r="85" spans="1:14" ht="15.75" thickBot="1">
      <c r="B85" s="97" t="s">
        <v>974</v>
      </c>
      <c r="C85" s="98"/>
      <c r="D85" s="98"/>
      <c r="E85" s="98"/>
      <c r="F85" s="98"/>
      <c r="G85" s="98"/>
      <c r="H85" s="98"/>
      <c r="I85" s="99"/>
      <c r="J85" s="100"/>
      <c r="K85" s="312">
        <v>0.05</v>
      </c>
      <c r="L85" s="860">
        <f>N78*K85</f>
        <v>85.630110286964111</v>
      </c>
      <c r="M85" s="861"/>
      <c r="N85" s="57"/>
    </row>
    <row r="86" spans="1:14" ht="15.75" thickBot="1">
      <c r="B86" s="823" t="s">
        <v>953</v>
      </c>
      <c r="C86" s="824"/>
      <c r="D86" s="824"/>
      <c r="E86" s="824"/>
      <c r="F86" s="824"/>
      <c r="G86" s="824"/>
      <c r="H86" s="824"/>
      <c r="I86" s="824"/>
      <c r="J86" s="824"/>
      <c r="K86" s="824"/>
      <c r="L86" s="824"/>
      <c r="M86" s="825"/>
      <c r="N86" s="58">
        <f>L83+L84+L85</f>
        <v>513.78066172178467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2226.3828674610668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1523</v>
      </c>
      <c r="C31" s="87" t="s">
        <v>1530</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805</v>
      </c>
      <c r="B48" s="49" t="str">
        <f>VLOOKUP(A48,MATERIALES!A4:D373,3,FALSE)</f>
        <v>Cemento Asfaltico 60-70</v>
      </c>
      <c r="C48" s="288"/>
      <c r="D48" s="288"/>
      <c r="E48" s="288"/>
      <c r="F48" s="288"/>
      <c r="G48" s="288"/>
      <c r="H48" s="288"/>
      <c r="I48" s="275"/>
      <c r="J48" s="231" t="str">
        <f>VLOOKUP(A48,MATERIALES!A4:D373,2,FALSE)</f>
        <v>kg</v>
      </c>
      <c r="K48" s="289">
        <v>1</v>
      </c>
      <c r="L48" s="274"/>
      <c r="M48" s="409">
        <f>VLOOKUP(A48,MATERIALES!A4:D395,4,FALSE)</f>
        <v>1712.6022057392822</v>
      </c>
      <c r="N48" s="279">
        <f>K48*M48</f>
        <v>1712.6022057392822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1712.6022057392822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1712.6022057392822</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342.52044114785645</v>
      </c>
      <c r="M83" s="859"/>
      <c r="N83" s="57"/>
    </row>
    <row r="84" spans="1:14">
      <c r="B84" s="95" t="s">
        <v>973</v>
      </c>
      <c r="C84" s="96"/>
      <c r="D84" s="96"/>
      <c r="E84" s="96"/>
      <c r="F84" s="96"/>
      <c r="G84" s="96"/>
      <c r="H84" s="96"/>
      <c r="I84" s="93"/>
      <c r="J84" s="94"/>
      <c r="K84" s="311">
        <v>0.05</v>
      </c>
      <c r="L84" s="858">
        <f>N78*K84</f>
        <v>85.630110286964111</v>
      </c>
      <c r="M84" s="859"/>
      <c r="N84" s="57"/>
    </row>
    <row r="85" spans="1:14" ht="15.75" thickBot="1">
      <c r="B85" s="97" t="s">
        <v>974</v>
      </c>
      <c r="C85" s="98"/>
      <c r="D85" s="98"/>
      <c r="E85" s="98"/>
      <c r="F85" s="98"/>
      <c r="G85" s="98"/>
      <c r="H85" s="98"/>
      <c r="I85" s="99"/>
      <c r="J85" s="100"/>
      <c r="K85" s="312">
        <v>0.05</v>
      </c>
      <c r="L85" s="860">
        <f>N78*K85</f>
        <v>85.630110286964111</v>
      </c>
      <c r="M85" s="861"/>
      <c r="N85" s="57"/>
    </row>
    <row r="86" spans="1:14" ht="15.75" thickBot="1">
      <c r="B86" s="823" t="s">
        <v>953</v>
      </c>
      <c r="C86" s="824"/>
      <c r="D86" s="824"/>
      <c r="E86" s="824"/>
      <c r="F86" s="824"/>
      <c r="G86" s="824"/>
      <c r="H86" s="824"/>
      <c r="I86" s="824"/>
      <c r="J86" s="824"/>
      <c r="K86" s="824"/>
      <c r="L86" s="824"/>
      <c r="M86" s="825"/>
      <c r="N86" s="58">
        <f>L83+L84+L85</f>
        <v>513.78066172178467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2226.3828674610668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1525</v>
      </c>
      <c r="C31" s="87" t="s">
        <v>1524</v>
      </c>
      <c r="D31" s="88"/>
      <c r="E31" s="88"/>
      <c r="F31" s="88"/>
      <c r="G31" s="88"/>
      <c r="H31" s="88"/>
      <c r="I31" s="88"/>
      <c r="J31" s="89"/>
      <c r="K31" s="315"/>
      <c r="L31" s="313" t="s">
        <v>998</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808</v>
      </c>
      <c r="B48" s="49" t="str">
        <f>VLOOKUP(A48,MATERIALES!A4:D373,3,FALSE)</f>
        <v>Cemento Asfaltico 80-100</v>
      </c>
      <c r="C48" s="288"/>
      <c r="D48" s="288"/>
      <c r="E48" s="288"/>
      <c r="F48" s="288"/>
      <c r="G48" s="288"/>
      <c r="H48" s="288"/>
      <c r="I48" s="275"/>
      <c r="J48" s="231" t="str">
        <f>VLOOKUP(A48,MATERIALES!A4:D373,2,FALSE)</f>
        <v>kg</v>
      </c>
      <c r="K48" s="289">
        <v>1</v>
      </c>
      <c r="L48" s="274"/>
      <c r="M48" s="409">
        <f>VLOOKUP(A48,MATERIALES!A4:D395,4,FALSE)</f>
        <v>1712.6022057392822</v>
      </c>
      <c r="N48" s="279">
        <f>K48*M48</f>
        <v>1712.6022057392822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1712.6022057392822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1712.6022057392822</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342.52044114785645</v>
      </c>
      <c r="M83" s="859"/>
      <c r="N83" s="57"/>
    </row>
    <row r="84" spans="1:14">
      <c r="B84" s="95" t="s">
        <v>973</v>
      </c>
      <c r="C84" s="96"/>
      <c r="D84" s="96"/>
      <c r="E84" s="96"/>
      <c r="F84" s="96"/>
      <c r="G84" s="96"/>
      <c r="H84" s="96"/>
      <c r="I84" s="93"/>
      <c r="J84" s="94"/>
      <c r="K84" s="311">
        <v>0.05</v>
      </c>
      <c r="L84" s="858">
        <f>N78*K84</f>
        <v>85.630110286964111</v>
      </c>
      <c r="M84" s="859"/>
      <c r="N84" s="57"/>
    </row>
    <row r="85" spans="1:14" ht="15.75" thickBot="1">
      <c r="B85" s="97" t="s">
        <v>974</v>
      </c>
      <c r="C85" s="98"/>
      <c r="D85" s="98"/>
      <c r="E85" s="98"/>
      <c r="F85" s="98"/>
      <c r="G85" s="98"/>
      <c r="H85" s="98"/>
      <c r="I85" s="99"/>
      <c r="J85" s="100"/>
      <c r="K85" s="312">
        <v>0.05</v>
      </c>
      <c r="L85" s="860">
        <f>N78*K85</f>
        <v>85.630110286964111</v>
      </c>
      <c r="M85" s="861"/>
      <c r="N85" s="57"/>
    </row>
    <row r="86" spans="1:14" ht="15.75" thickBot="1">
      <c r="B86" s="823" t="s">
        <v>953</v>
      </c>
      <c r="C86" s="824"/>
      <c r="D86" s="824"/>
      <c r="E86" s="824"/>
      <c r="F86" s="824"/>
      <c r="G86" s="824"/>
      <c r="H86" s="824"/>
      <c r="I86" s="824"/>
      <c r="J86" s="824"/>
      <c r="K86" s="824"/>
      <c r="L86" s="824"/>
      <c r="M86" s="825"/>
      <c r="N86" s="58">
        <f>L83+L84+L85</f>
        <v>513.78066172178467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2226.3828674610668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1527</v>
      </c>
      <c r="C31" s="87" t="s">
        <v>1531</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854</v>
      </c>
      <c r="B48" s="49" t="str">
        <f>VLOOKUP(A48,MATERIALES!A4:D373,3,FALSE)</f>
        <v>Emulsión CRM</v>
      </c>
      <c r="C48" s="288"/>
      <c r="D48" s="288"/>
      <c r="E48" s="288"/>
      <c r="F48" s="288"/>
      <c r="G48" s="288"/>
      <c r="H48" s="288"/>
      <c r="I48" s="275"/>
      <c r="J48" s="231" t="str">
        <f>VLOOKUP(A48,MATERIALES!A4:D373,2,FALSE)</f>
        <v>lt</v>
      </c>
      <c r="K48" s="289">
        <v>1</v>
      </c>
      <c r="L48" s="274"/>
      <c r="M48" s="409">
        <f>VLOOKUP(A48,MATERIALES!A4:D395,4,FALSE)</f>
        <v>1918.5480406066642</v>
      </c>
      <c r="N48" s="279">
        <f>K48*M48</f>
        <v>1918.5480406066642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1918.5480406066642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1918.5480406066642</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383.70960812133285</v>
      </c>
      <c r="M83" s="859"/>
      <c r="N83" s="57"/>
    </row>
    <row r="84" spans="1:14">
      <c r="B84" s="95" t="s">
        <v>973</v>
      </c>
      <c r="C84" s="96"/>
      <c r="D84" s="96"/>
      <c r="E84" s="96"/>
      <c r="F84" s="96"/>
      <c r="G84" s="96"/>
      <c r="H84" s="96"/>
      <c r="I84" s="93"/>
      <c r="J84" s="94"/>
      <c r="K84" s="311">
        <v>0.05</v>
      </c>
      <c r="L84" s="858">
        <f>N78*K84</f>
        <v>95.927402030333212</v>
      </c>
      <c r="M84" s="859"/>
      <c r="N84" s="57"/>
    </row>
    <row r="85" spans="1:14" ht="15.75" thickBot="1">
      <c r="B85" s="97" t="s">
        <v>974</v>
      </c>
      <c r="C85" s="98"/>
      <c r="D85" s="98"/>
      <c r="E85" s="98"/>
      <c r="F85" s="98"/>
      <c r="G85" s="98"/>
      <c r="H85" s="98"/>
      <c r="I85" s="99"/>
      <c r="J85" s="100"/>
      <c r="K85" s="312">
        <v>0.05</v>
      </c>
      <c r="L85" s="860">
        <f>N78*K85</f>
        <v>95.927402030333212</v>
      </c>
      <c r="M85" s="861"/>
      <c r="N85" s="57"/>
    </row>
    <row r="86" spans="1:14" ht="15.75" thickBot="1">
      <c r="B86" s="823" t="s">
        <v>953</v>
      </c>
      <c r="C86" s="824"/>
      <c r="D86" s="824"/>
      <c r="E86" s="824"/>
      <c r="F86" s="824"/>
      <c r="G86" s="824"/>
      <c r="H86" s="824"/>
      <c r="I86" s="824"/>
      <c r="J86" s="824"/>
      <c r="K86" s="824"/>
      <c r="L86" s="824"/>
      <c r="M86" s="825"/>
      <c r="N86" s="58">
        <f>L83+L84+L85</f>
        <v>575.56441218199927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2494.1124527886636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1036</v>
      </c>
      <c r="C31" s="87" t="s">
        <v>1532</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865</v>
      </c>
      <c r="B48" s="49" t="str">
        <f>VLOOKUP(A48,MATERIALES!A4:D373,3,FALSE)</f>
        <v>Emulsión Asfáltica de Rotura Lenta CRL</v>
      </c>
      <c r="C48" s="288"/>
      <c r="D48" s="288"/>
      <c r="E48" s="288"/>
      <c r="F48" s="288"/>
      <c r="G48" s="288"/>
      <c r="H48" s="288"/>
      <c r="I48" s="275"/>
      <c r="J48" s="231" t="str">
        <f>VLOOKUP(A48,MATERIALES!A4:D373,2,FALSE)</f>
        <v>lt</v>
      </c>
      <c r="K48" s="289">
        <v>1</v>
      </c>
      <c r="L48" s="274"/>
      <c r="M48" s="409">
        <f>VLOOKUP(A48,MATERIALES!A4:D395,4,FALSE)</f>
        <v>1961.9050584734816</v>
      </c>
      <c r="N48" s="279">
        <f>K48*M48</f>
        <v>1961.9050584734816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1961.9050584734816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1961.9050584734816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392.38101169469633</v>
      </c>
      <c r="M83" s="859"/>
      <c r="N83" s="57"/>
    </row>
    <row r="84" spans="1:14">
      <c r="B84" s="95" t="s">
        <v>973</v>
      </c>
      <c r="C84" s="96"/>
      <c r="D84" s="96"/>
      <c r="E84" s="96"/>
      <c r="F84" s="96"/>
      <c r="G84" s="96"/>
      <c r="H84" s="96"/>
      <c r="I84" s="93"/>
      <c r="J84" s="94"/>
      <c r="K84" s="311">
        <v>0.05</v>
      </c>
      <c r="L84" s="858">
        <f>N78*K84</f>
        <v>98.095252923674082</v>
      </c>
      <c r="M84" s="859"/>
      <c r="N84" s="57"/>
    </row>
    <row r="85" spans="1:14" ht="15.75" thickBot="1">
      <c r="B85" s="97" t="s">
        <v>974</v>
      </c>
      <c r="C85" s="98"/>
      <c r="D85" s="98"/>
      <c r="E85" s="98"/>
      <c r="F85" s="98"/>
      <c r="G85" s="98"/>
      <c r="H85" s="98"/>
      <c r="I85" s="99"/>
      <c r="J85" s="100"/>
      <c r="K85" s="312">
        <v>0.05</v>
      </c>
      <c r="L85" s="860">
        <f>N78*K85</f>
        <v>98.095252923674082</v>
      </c>
      <c r="M85" s="861"/>
      <c r="N85" s="57"/>
    </row>
    <row r="86" spans="1:14" ht="15.75" thickBot="1">
      <c r="B86" s="823" t="s">
        <v>953</v>
      </c>
      <c r="C86" s="824"/>
      <c r="D86" s="824"/>
      <c r="E86" s="824"/>
      <c r="F86" s="824"/>
      <c r="G86" s="824"/>
      <c r="H86" s="824"/>
      <c r="I86" s="824"/>
      <c r="J86" s="824"/>
      <c r="K86" s="824"/>
      <c r="L86" s="824"/>
      <c r="M86" s="825"/>
      <c r="N86" s="58">
        <f>L83+L84+L85</f>
        <v>588.57151754204449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2550.476576015526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1037</v>
      </c>
      <c r="C31" s="87" t="s">
        <v>1533</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852</v>
      </c>
      <c r="B48" s="49" t="str">
        <f>VLOOKUP(A48,MATERIALES!A4:D373,3,FALSE)</f>
        <v>Emulsión CRL-1hm</v>
      </c>
      <c r="C48" s="288"/>
      <c r="D48" s="288"/>
      <c r="E48" s="288"/>
      <c r="F48" s="288"/>
      <c r="G48" s="288"/>
      <c r="H48" s="288"/>
      <c r="I48" s="275"/>
      <c r="J48" s="231" t="str">
        <f>VLOOKUP(A48,MATERIALES!A4:D373,2,FALSE)</f>
        <v>lt</v>
      </c>
      <c r="K48" s="289">
        <v>1</v>
      </c>
      <c r="L48" s="274"/>
      <c r="M48" s="409">
        <f>VLOOKUP(A48,MATERIALES!A4:D395,4,FALSE)</f>
        <v>1918.5480406066642</v>
      </c>
      <c r="N48" s="279">
        <f>K48*M48</f>
        <v>1918.5480406066642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1918.5480406066642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1918.5480406066642</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383.70960812133285</v>
      </c>
      <c r="M83" s="859"/>
      <c r="N83" s="57"/>
    </row>
    <row r="84" spans="1:14">
      <c r="B84" s="95" t="s">
        <v>973</v>
      </c>
      <c r="C84" s="96"/>
      <c r="D84" s="96"/>
      <c r="E84" s="96"/>
      <c r="F84" s="96"/>
      <c r="G84" s="96"/>
      <c r="H84" s="96"/>
      <c r="I84" s="93"/>
      <c r="J84" s="94"/>
      <c r="K84" s="311">
        <v>0.05</v>
      </c>
      <c r="L84" s="858">
        <f>N78*K84</f>
        <v>95.927402030333212</v>
      </c>
      <c r="M84" s="859"/>
      <c r="N84" s="57"/>
    </row>
    <row r="85" spans="1:14" ht="15.75" thickBot="1">
      <c r="B85" s="97" t="s">
        <v>974</v>
      </c>
      <c r="C85" s="98"/>
      <c r="D85" s="98"/>
      <c r="E85" s="98"/>
      <c r="F85" s="98"/>
      <c r="G85" s="98"/>
      <c r="H85" s="98"/>
      <c r="I85" s="99"/>
      <c r="J85" s="100"/>
      <c r="K85" s="312">
        <v>0.05</v>
      </c>
      <c r="L85" s="860">
        <f>N78*K85</f>
        <v>95.927402030333212</v>
      </c>
      <c r="M85" s="861"/>
      <c r="N85" s="57"/>
    </row>
    <row r="86" spans="1:14" ht="15.75" thickBot="1">
      <c r="B86" s="823" t="s">
        <v>953</v>
      </c>
      <c r="C86" s="824"/>
      <c r="D86" s="824"/>
      <c r="E86" s="824"/>
      <c r="F86" s="824"/>
      <c r="G86" s="824"/>
      <c r="H86" s="824"/>
      <c r="I86" s="824"/>
      <c r="J86" s="824"/>
      <c r="K86" s="824"/>
      <c r="L86" s="824"/>
      <c r="M86" s="825"/>
      <c r="N86" s="58">
        <f>L83+L84+L85</f>
        <v>575.56441218199927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2494.1124527886636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1528</v>
      </c>
      <c r="C31" s="87" t="s">
        <v>1534</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850</v>
      </c>
      <c r="B48" s="49" t="str">
        <f>VLOOKUP(A48,MATERIALES!A4:D373,3,FALSE)</f>
        <v>Emulsión CRL-1h</v>
      </c>
      <c r="C48" s="288"/>
      <c r="D48" s="288"/>
      <c r="E48" s="288"/>
      <c r="F48" s="288"/>
      <c r="G48" s="288"/>
      <c r="H48" s="288"/>
      <c r="I48" s="275"/>
      <c r="J48" s="231" t="str">
        <f>VLOOKUP(A48,MATERIALES!A4:D373,2,FALSE)</f>
        <v>lt</v>
      </c>
      <c r="K48" s="289">
        <v>1</v>
      </c>
      <c r="L48" s="274"/>
      <c r="M48" s="409">
        <f>VLOOKUP(A48,MATERIALES!A4:D395,4,FALSE)</f>
        <v>1918.5480406066642</v>
      </c>
      <c r="N48" s="279">
        <f>K48*M48</f>
        <v>1918.5480406066642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1918.5480406066642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1918.5480406066642</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383.70960812133285</v>
      </c>
      <c r="M83" s="859"/>
      <c r="N83" s="57"/>
    </row>
    <row r="84" spans="1:14">
      <c r="B84" s="95" t="s">
        <v>973</v>
      </c>
      <c r="C84" s="96"/>
      <c r="D84" s="96"/>
      <c r="E84" s="96"/>
      <c r="F84" s="96"/>
      <c r="G84" s="96"/>
      <c r="H84" s="96"/>
      <c r="I84" s="93"/>
      <c r="J84" s="94"/>
      <c r="K84" s="311">
        <v>0.05</v>
      </c>
      <c r="L84" s="858">
        <f>N78*K84</f>
        <v>95.927402030333212</v>
      </c>
      <c r="M84" s="859"/>
      <c r="N84" s="57"/>
    </row>
    <row r="85" spans="1:14" ht="15.75" thickBot="1">
      <c r="B85" s="97" t="s">
        <v>974</v>
      </c>
      <c r="C85" s="98"/>
      <c r="D85" s="98"/>
      <c r="E85" s="98"/>
      <c r="F85" s="98"/>
      <c r="G85" s="98"/>
      <c r="H85" s="98"/>
      <c r="I85" s="99"/>
      <c r="J85" s="100"/>
      <c r="K85" s="312">
        <v>0.05</v>
      </c>
      <c r="L85" s="860">
        <f>N78*K85</f>
        <v>95.927402030333212</v>
      </c>
      <c r="M85" s="861"/>
      <c r="N85" s="57"/>
    </row>
    <row r="86" spans="1:14" ht="15.75" thickBot="1">
      <c r="B86" s="823" t="s">
        <v>953</v>
      </c>
      <c r="C86" s="824"/>
      <c r="D86" s="824"/>
      <c r="E86" s="824"/>
      <c r="F86" s="824"/>
      <c r="G86" s="824"/>
      <c r="H86" s="824"/>
      <c r="I86" s="824"/>
      <c r="J86" s="824"/>
      <c r="K86" s="824"/>
      <c r="L86" s="824"/>
      <c r="M86" s="825"/>
      <c r="N86" s="58">
        <f>L83+L84+L85</f>
        <v>575.56441218199927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2494.1124527886636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1535</v>
      </c>
      <c r="C31" s="87" t="s">
        <v>1536</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817</v>
      </c>
      <c r="B48" s="49" t="str">
        <f>VLOOKUP(A48,MATERIALES!A4:D373,3,FALSE)</f>
        <v>Cemento Asfáltico Modificado Con Grano De Caucho Reciclado Tipo I</v>
      </c>
      <c r="C48" s="288"/>
      <c r="D48" s="288"/>
      <c r="E48" s="288"/>
      <c r="F48" s="288"/>
      <c r="G48" s="288"/>
      <c r="H48" s="288"/>
      <c r="I48" s="275"/>
      <c r="J48" s="231" t="str">
        <f>VLOOKUP(A48,MATERIALES!A4:D373,2,FALSE)</f>
        <v>kg</v>
      </c>
      <c r="K48" s="289">
        <v>1</v>
      </c>
      <c r="L48" s="274"/>
      <c r="M48" s="409">
        <f>VLOOKUP(A48,MATERIALES!A4:D395,4,FALSE)</f>
        <v>2503.8677818086976</v>
      </c>
      <c r="N48" s="279">
        <f>K48*M48</f>
        <v>2503.8677818086976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2503.8677818086976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455"/>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2503.8677818086976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500.77355636173957</v>
      </c>
      <c r="M83" s="859"/>
      <c r="N83" s="57"/>
    </row>
    <row r="84" spans="1:14">
      <c r="B84" s="95" t="s">
        <v>973</v>
      </c>
      <c r="C84" s="96"/>
      <c r="D84" s="96"/>
      <c r="E84" s="96"/>
      <c r="F84" s="96"/>
      <c r="G84" s="96"/>
      <c r="H84" s="96"/>
      <c r="I84" s="93"/>
      <c r="J84" s="94"/>
      <c r="K84" s="311">
        <v>0.05</v>
      </c>
      <c r="L84" s="858">
        <f>N78*K84</f>
        <v>125.19338909043489</v>
      </c>
      <c r="M84" s="859"/>
      <c r="N84" s="57"/>
    </row>
    <row r="85" spans="1:14" ht="15.75" thickBot="1">
      <c r="B85" s="97" t="s">
        <v>974</v>
      </c>
      <c r="C85" s="98"/>
      <c r="D85" s="98"/>
      <c r="E85" s="98"/>
      <c r="F85" s="98"/>
      <c r="G85" s="98"/>
      <c r="H85" s="98"/>
      <c r="I85" s="99"/>
      <c r="J85" s="100"/>
      <c r="K85" s="312">
        <v>0.05</v>
      </c>
      <c r="L85" s="860">
        <f>N78*K85</f>
        <v>125.19338909043489</v>
      </c>
      <c r="M85" s="861"/>
      <c r="N85" s="57"/>
    </row>
    <row r="86" spans="1:14" ht="15.75" thickBot="1">
      <c r="B86" s="823" t="s">
        <v>953</v>
      </c>
      <c r="C86" s="824"/>
      <c r="D86" s="824"/>
      <c r="E86" s="824"/>
      <c r="F86" s="824"/>
      <c r="G86" s="824"/>
      <c r="H86" s="824"/>
      <c r="I86" s="824"/>
      <c r="J86" s="824"/>
      <c r="K86" s="824"/>
      <c r="L86" s="824"/>
      <c r="M86" s="825"/>
      <c r="N86" s="58">
        <f>L83+L84+L85</f>
        <v>751.16033454260946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3255.0281163513073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1537</v>
      </c>
      <c r="C31" s="87" t="s">
        <v>1538</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819</v>
      </c>
      <c r="B48" s="49" t="str">
        <f>VLOOKUP(A48,MATERIALES!A4:D373,3,FALSE)</f>
        <v>Cemento Asfáltico Modificado Con Grano De Caucho Reciclado Tipo Il</v>
      </c>
      <c r="C48" s="288"/>
      <c r="D48" s="288"/>
      <c r="E48" s="288"/>
      <c r="F48" s="288"/>
      <c r="G48" s="288"/>
      <c r="H48" s="288"/>
      <c r="I48" s="275"/>
      <c r="J48" s="231" t="str">
        <f>VLOOKUP(A48,MATERIALES!A4:D373,2,FALSE)</f>
        <v>kg</v>
      </c>
      <c r="K48" s="289">
        <v>1</v>
      </c>
      <c r="L48" s="274"/>
      <c r="M48" s="409">
        <f>VLOOKUP(A48,MATERIALES!A4:D395,4,FALSE)</f>
        <v>2503.8677818086976</v>
      </c>
      <c r="N48" s="279">
        <f>K48*M48</f>
        <v>2503.8677818086976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2503.8677818086976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823" t="s">
        <v>953</v>
      </c>
      <c r="C76" s="824"/>
      <c r="D76" s="824"/>
      <c r="E76" s="824"/>
      <c r="F76" s="824"/>
      <c r="G76" s="824"/>
      <c r="H76" s="824"/>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2503.8677818086976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500.77355636173957</v>
      </c>
      <c r="M83" s="859"/>
      <c r="N83" s="57"/>
    </row>
    <row r="84" spans="1:14">
      <c r="B84" s="95" t="s">
        <v>973</v>
      </c>
      <c r="C84" s="96"/>
      <c r="D84" s="96"/>
      <c r="E84" s="96"/>
      <c r="F84" s="96"/>
      <c r="G84" s="96"/>
      <c r="H84" s="96"/>
      <c r="I84" s="93"/>
      <c r="J84" s="94"/>
      <c r="K84" s="311">
        <v>0.05</v>
      </c>
      <c r="L84" s="858">
        <f>N78*K84</f>
        <v>125.19338909043489</v>
      </c>
      <c r="M84" s="859"/>
      <c r="N84" s="57"/>
    </row>
    <row r="85" spans="1:14" ht="15.75" thickBot="1">
      <c r="B85" s="97" t="s">
        <v>974</v>
      </c>
      <c r="C85" s="98"/>
      <c r="D85" s="98"/>
      <c r="E85" s="98"/>
      <c r="F85" s="98"/>
      <c r="G85" s="98"/>
      <c r="H85" s="98"/>
      <c r="I85" s="99"/>
      <c r="J85" s="100"/>
      <c r="K85" s="312">
        <v>0.05</v>
      </c>
      <c r="L85" s="860">
        <f>N78*K85</f>
        <v>125.19338909043489</v>
      </c>
      <c r="M85" s="861"/>
      <c r="N85" s="57"/>
    </row>
    <row r="86" spans="1:14" ht="15.75" thickBot="1">
      <c r="B86" s="823" t="s">
        <v>953</v>
      </c>
      <c r="C86" s="824"/>
      <c r="D86" s="824"/>
      <c r="E86" s="824"/>
      <c r="F86" s="824"/>
      <c r="G86" s="824"/>
      <c r="H86" s="824"/>
      <c r="I86" s="824"/>
      <c r="J86" s="824"/>
      <c r="K86" s="824"/>
      <c r="L86" s="824"/>
      <c r="M86" s="825"/>
      <c r="N86" s="58">
        <f>L83+L84+L85</f>
        <v>751.16033454260946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3255.0281163513073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1539</v>
      </c>
      <c r="C31" s="87" t="s">
        <v>1540</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820</v>
      </c>
      <c r="B48" s="49" t="str">
        <f>VLOOKUP(A48,MATERIALES!A4:D373,3,FALSE)</f>
        <v>Cemento Asfáltico Modificado Con Grano De Caucho Reciclado Tipo lll</v>
      </c>
      <c r="C48" s="288"/>
      <c r="D48" s="288"/>
      <c r="E48" s="288"/>
      <c r="F48" s="288"/>
      <c r="G48" s="288"/>
      <c r="H48" s="288"/>
      <c r="I48" s="275"/>
      <c r="J48" s="231" t="str">
        <f>VLOOKUP(A48,MATERIALES!A4:D373,2,FALSE)</f>
        <v>kg</v>
      </c>
      <c r="K48" s="289">
        <v>1</v>
      </c>
      <c r="L48" s="274"/>
      <c r="M48" s="409">
        <f>VLOOKUP(A48,MATERIALES!A4:D395,4,FALSE)</f>
        <v>2503.8677818086976</v>
      </c>
      <c r="N48" s="279">
        <f>K48*M48</f>
        <v>2503.8677818086976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2503.8677818086976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2503.8677818086976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500.77355636173957</v>
      </c>
      <c r="M83" s="859"/>
      <c r="N83" s="57"/>
    </row>
    <row r="84" spans="1:14">
      <c r="B84" s="95" t="s">
        <v>973</v>
      </c>
      <c r="C84" s="96"/>
      <c r="D84" s="96"/>
      <c r="E84" s="96"/>
      <c r="F84" s="96"/>
      <c r="G84" s="96"/>
      <c r="H84" s="96"/>
      <c r="I84" s="93"/>
      <c r="J84" s="94"/>
      <c r="K84" s="311">
        <v>0.05</v>
      </c>
      <c r="L84" s="858">
        <f>N78*K84</f>
        <v>125.19338909043489</v>
      </c>
      <c r="M84" s="859"/>
      <c r="N84" s="57"/>
    </row>
    <row r="85" spans="1:14" ht="15.75" thickBot="1">
      <c r="B85" s="97" t="s">
        <v>974</v>
      </c>
      <c r="C85" s="98"/>
      <c r="D85" s="98"/>
      <c r="E85" s="98"/>
      <c r="F85" s="98"/>
      <c r="G85" s="98"/>
      <c r="H85" s="98"/>
      <c r="I85" s="99"/>
      <c r="J85" s="100"/>
      <c r="K85" s="312">
        <v>0.05</v>
      </c>
      <c r="L85" s="860">
        <f>N78*K85</f>
        <v>125.19338909043489</v>
      </c>
      <c r="M85" s="861"/>
      <c r="N85" s="57"/>
    </row>
    <row r="86" spans="1:14" ht="15.75" thickBot="1">
      <c r="B86" s="823" t="s">
        <v>953</v>
      </c>
      <c r="C86" s="824"/>
      <c r="D86" s="824"/>
      <c r="E86" s="824"/>
      <c r="F86" s="824"/>
      <c r="G86" s="824"/>
      <c r="H86" s="824"/>
      <c r="I86" s="824"/>
      <c r="J86" s="824"/>
      <c r="K86" s="824"/>
      <c r="L86" s="824"/>
      <c r="M86" s="825"/>
      <c r="N86" s="58">
        <f>L83+L84+L85</f>
        <v>751.16033454260946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3255.0281163513073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1038</v>
      </c>
      <c r="C31" s="87" t="s">
        <v>1541</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812</v>
      </c>
      <c r="B48" s="49" t="str">
        <f>VLOOKUP(A48,MATERIALES!A4:D373,3,FALSE)</f>
        <v>Cemento asfaltico modificado con polímeros tipo I</v>
      </c>
      <c r="C48" s="288"/>
      <c r="D48" s="288"/>
      <c r="E48" s="288"/>
      <c r="F48" s="288"/>
      <c r="G48" s="288"/>
      <c r="H48" s="288"/>
      <c r="I48" s="275"/>
      <c r="J48" s="231" t="str">
        <f>VLOOKUP(A48,MATERIALES!A4:D373,2,FALSE)</f>
        <v>kg</v>
      </c>
      <c r="K48" s="289">
        <v>1</v>
      </c>
      <c r="L48" s="274"/>
      <c r="M48" s="409">
        <f>VLOOKUP(A48,MATERIALES!A4:D395,4,FALSE)</f>
        <v>3078.3482685440267</v>
      </c>
      <c r="N48" s="279">
        <f>K48*M48</f>
        <v>3078.3482685440267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3078.3482685440267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3078.3482685440267</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615.66965370880541</v>
      </c>
      <c r="M83" s="859"/>
      <c r="N83" s="57"/>
    </row>
    <row r="84" spans="1:14">
      <c r="B84" s="95" t="s">
        <v>973</v>
      </c>
      <c r="C84" s="96"/>
      <c r="D84" s="96"/>
      <c r="E84" s="96"/>
      <c r="F84" s="96"/>
      <c r="G84" s="96"/>
      <c r="H84" s="96"/>
      <c r="I84" s="93"/>
      <c r="J84" s="94"/>
      <c r="K84" s="311">
        <v>0.05</v>
      </c>
      <c r="L84" s="858">
        <f>N78*K84</f>
        <v>153.91741342720135</v>
      </c>
      <c r="M84" s="859"/>
      <c r="N84" s="57"/>
    </row>
    <row r="85" spans="1:14" ht="15.75" thickBot="1">
      <c r="B85" s="97" t="s">
        <v>974</v>
      </c>
      <c r="C85" s="98"/>
      <c r="D85" s="98"/>
      <c r="E85" s="98"/>
      <c r="F85" s="98"/>
      <c r="G85" s="98"/>
      <c r="H85" s="98"/>
      <c r="I85" s="99"/>
      <c r="J85" s="100"/>
      <c r="K85" s="312">
        <v>0.05</v>
      </c>
      <c r="L85" s="860">
        <f>N78*K85</f>
        <v>153.91741342720135</v>
      </c>
      <c r="M85" s="861"/>
      <c r="N85" s="57"/>
    </row>
    <row r="86" spans="1:14" ht="15.75" thickBot="1">
      <c r="B86" s="823" t="s">
        <v>953</v>
      </c>
      <c r="C86" s="824"/>
      <c r="D86" s="824"/>
      <c r="E86" s="824"/>
      <c r="F86" s="824"/>
      <c r="G86" s="824"/>
      <c r="H86" s="824"/>
      <c r="I86" s="824"/>
      <c r="J86" s="824"/>
      <c r="K86" s="824"/>
      <c r="L86" s="824"/>
      <c r="M86" s="825"/>
      <c r="N86" s="58">
        <f>L83+L84+L85</f>
        <v>923.50448056320818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4001.852749107235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1039</v>
      </c>
      <c r="C31" s="87" t="s">
        <v>1542</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813</v>
      </c>
      <c r="B48" s="49" t="str">
        <f>VLOOKUP(A48,MATERIALES!A4:D373,3,FALSE)</f>
        <v>Cemento asfaltico modificado con polímeros tipo II</v>
      </c>
      <c r="C48" s="288"/>
      <c r="D48" s="288"/>
      <c r="E48" s="288"/>
      <c r="F48" s="288"/>
      <c r="G48" s="288"/>
      <c r="H48" s="288"/>
      <c r="I48" s="275"/>
      <c r="J48" s="231" t="str">
        <f>VLOOKUP(A48,MATERIALES!A4:D373,2,FALSE)</f>
        <v>kg</v>
      </c>
      <c r="K48" s="289">
        <v>1</v>
      </c>
      <c r="L48" s="274"/>
      <c r="M48" s="409">
        <f>VLOOKUP(A48,MATERIALES!A4:D395,4,FALSE)</f>
        <v>3078.3482685440267</v>
      </c>
      <c r="N48" s="279">
        <f>K48*M48</f>
        <v>3078.3482685440267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3078.3482685440267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3078.3482685440267</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615.66965370880541</v>
      </c>
      <c r="M83" s="859"/>
      <c r="N83" s="57"/>
    </row>
    <row r="84" spans="1:14">
      <c r="B84" s="95" t="s">
        <v>973</v>
      </c>
      <c r="C84" s="96"/>
      <c r="D84" s="96"/>
      <c r="E84" s="96"/>
      <c r="F84" s="96"/>
      <c r="G84" s="96"/>
      <c r="H84" s="96"/>
      <c r="I84" s="93"/>
      <c r="J84" s="94"/>
      <c r="K84" s="311">
        <v>0.05</v>
      </c>
      <c r="L84" s="858">
        <f>N78*K84</f>
        <v>153.91741342720135</v>
      </c>
      <c r="M84" s="859"/>
      <c r="N84" s="57"/>
    </row>
    <row r="85" spans="1:14" ht="15.75" thickBot="1">
      <c r="B85" s="97" t="s">
        <v>974</v>
      </c>
      <c r="C85" s="98"/>
      <c r="D85" s="98"/>
      <c r="E85" s="98"/>
      <c r="F85" s="98"/>
      <c r="G85" s="98"/>
      <c r="H85" s="98"/>
      <c r="I85" s="99"/>
      <c r="J85" s="100"/>
      <c r="K85" s="312">
        <v>0.05</v>
      </c>
      <c r="L85" s="860">
        <f>N78*K85</f>
        <v>153.91741342720135</v>
      </c>
      <c r="M85" s="861"/>
      <c r="N85" s="57"/>
    </row>
    <row r="86" spans="1:14" ht="15.75" thickBot="1">
      <c r="B86" s="823" t="s">
        <v>953</v>
      </c>
      <c r="C86" s="824"/>
      <c r="D86" s="824"/>
      <c r="E86" s="824"/>
      <c r="F86" s="824"/>
      <c r="G86" s="824"/>
      <c r="H86" s="824"/>
      <c r="I86" s="824"/>
      <c r="J86" s="824"/>
      <c r="K86" s="824"/>
      <c r="L86" s="824"/>
      <c r="M86" s="825"/>
      <c r="N86" s="58">
        <f>L83+L84+L85</f>
        <v>923.50448056320818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4001.852749107235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1040</v>
      </c>
      <c r="C31" s="87" t="s">
        <v>1543</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813</v>
      </c>
      <c r="B48" s="49" t="str">
        <f>VLOOKUP(A48,MATERIALES!A4:D373,3,FALSE)</f>
        <v>Cemento asfaltico modificado con polímeros tipo II</v>
      </c>
      <c r="C48" s="288"/>
      <c r="D48" s="288"/>
      <c r="E48" s="288"/>
      <c r="F48" s="288"/>
      <c r="G48" s="288"/>
      <c r="H48" s="288"/>
      <c r="I48" s="275"/>
      <c r="J48" s="231" t="str">
        <f>VLOOKUP(A48,MATERIALES!A4:D373,2,FALSE)</f>
        <v>kg</v>
      </c>
      <c r="K48" s="289">
        <v>1</v>
      </c>
      <c r="L48" s="274"/>
      <c r="M48" s="409">
        <f>VLOOKUP(A48,MATERIALES!A4:D395,4,FALSE)</f>
        <v>3078.3482685440267</v>
      </c>
      <c r="N48" s="279">
        <f>K48*M48</f>
        <v>3078.3482685440267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3078.3482685440267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3078.3482685440267</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615.66965370880541</v>
      </c>
      <c r="M83" s="859"/>
      <c r="N83" s="57"/>
    </row>
    <row r="84" spans="1:14">
      <c r="B84" s="95" t="s">
        <v>973</v>
      </c>
      <c r="C84" s="96"/>
      <c r="D84" s="96"/>
      <c r="E84" s="96"/>
      <c r="F84" s="96"/>
      <c r="G84" s="96"/>
      <c r="H84" s="96"/>
      <c r="I84" s="93"/>
      <c r="J84" s="94"/>
      <c r="K84" s="311">
        <v>0.05</v>
      </c>
      <c r="L84" s="858">
        <f>N78*K84</f>
        <v>153.91741342720135</v>
      </c>
      <c r="M84" s="859"/>
      <c r="N84" s="57"/>
    </row>
    <row r="85" spans="1:14" ht="15.75" thickBot="1">
      <c r="B85" s="97" t="s">
        <v>974</v>
      </c>
      <c r="C85" s="98"/>
      <c r="D85" s="98"/>
      <c r="E85" s="98"/>
      <c r="F85" s="98"/>
      <c r="G85" s="98"/>
      <c r="H85" s="98"/>
      <c r="I85" s="99"/>
      <c r="J85" s="100"/>
      <c r="K85" s="312">
        <v>0.05</v>
      </c>
      <c r="L85" s="860">
        <f>N78*K85</f>
        <v>153.91741342720135</v>
      </c>
      <c r="M85" s="861"/>
      <c r="N85" s="57"/>
    </row>
    <row r="86" spans="1:14" ht="15.75" thickBot="1">
      <c r="B86" s="823" t="s">
        <v>953</v>
      </c>
      <c r="C86" s="824"/>
      <c r="D86" s="824"/>
      <c r="E86" s="824"/>
      <c r="F86" s="824"/>
      <c r="G86" s="824"/>
      <c r="H86" s="824"/>
      <c r="I86" s="824"/>
      <c r="J86" s="824"/>
      <c r="K86" s="824"/>
      <c r="L86" s="824"/>
      <c r="M86" s="825"/>
      <c r="N86" s="58">
        <f>L83+L84+L85</f>
        <v>923.50448056320818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4001.852749107235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1041</v>
      </c>
      <c r="C31" s="87" t="s">
        <v>1544</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814</v>
      </c>
      <c r="B48" s="49" t="str">
        <f>VLOOKUP(A48,MATERIALES!A4:D373,3,FALSE)</f>
        <v>Cemento asfaltico modificado con polímeros tipo III</v>
      </c>
      <c r="C48" s="288"/>
      <c r="D48" s="288"/>
      <c r="E48" s="288"/>
      <c r="F48" s="288"/>
      <c r="G48" s="288"/>
      <c r="H48" s="288"/>
      <c r="I48" s="275"/>
      <c r="J48" s="231" t="str">
        <f>VLOOKUP(A48,MATERIALES!A4:D373,2,FALSE)</f>
        <v>kg</v>
      </c>
      <c r="K48" s="289">
        <v>1</v>
      </c>
      <c r="L48" s="274"/>
      <c r="M48" s="409">
        <f>VLOOKUP(A48,MATERIALES!A4:D395,4,FALSE)</f>
        <v>3078.3482685440267</v>
      </c>
      <c r="N48" s="279">
        <f>K48*M48</f>
        <v>3078.3482685440267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3078.3482685440267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3078.3482685440267</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615.66965370880541</v>
      </c>
      <c r="M83" s="859"/>
      <c r="N83" s="57"/>
    </row>
    <row r="84" spans="1:14">
      <c r="B84" s="95" t="s">
        <v>973</v>
      </c>
      <c r="C84" s="96"/>
      <c r="D84" s="96"/>
      <c r="E84" s="96"/>
      <c r="F84" s="96"/>
      <c r="G84" s="96"/>
      <c r="H84" s="96"/>
      <c r="I84" s="93"/>
      <c r="J84" s="94"/>
      <c r="K84" s="311">
        <v>0.05</v>
      </c>
      <c r="L84" s="858">
        <f>N78*K84</f>
        <v>153.91741342720135</v>
      </c>
      <c r="M84" s="859"/>
      <c r="N84" s="57"/>
    </row>
    <row r="85" spans="1:14" ht="15.75" thickBot="1">
      <c r="B85" s="97" t="s">
        <v>974</v>
      </c>
      <c r="C85" s="98"/>
      <c r="D85" s="98"/>
      <c r="E85" s="98"/>
      <c r="F85" s="98"/>
      <c r="G85" s="98"/>
      <c r="H85" s="98"/>
      <c r="I85" s="99"/>
      <c r="J85" s="100"/>
      <c r="K85" s="312">
        <v>0.05</v>
      </c>
      <c r="L85" s="860">
        <f>N78*K85</f>
        <v>153.91741342720135</v>
      </c>
      <c r="M85" s="861"/>
      <c r="N85" s="57"/>
    </row>
    <row r="86" spans="1:14" ht="15.75" thickBot="1">
      <c r="B86" s="823" t="s">
        <v>953</v>
      </c>
      <c r="C86" s="824"/>
      <c r="D86" s="824"/>
      <c r="E86" s="824"/>
      <c r="F86" s="824"/>
      <c r="G86" s="824"/>
      <c r="H86" s="824"/>
      <c r="I86" s="824"/>
      <c r="J86" s="824"/>
      <c r="K86" s="824"/>
      <c r="L86" s="824"/>
      <c r="M86" s="825"/>
      <c r="N86" s="58">
        <f>L83+L84+L85</f>
        <v>923.50448056320818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4001.852749107235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1042</v>
      </c>
      <c r="C31" s="87" t="s">
        <v>1545</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815</v>
      </c>
      <c r="B48" s="49" t="str">
        <f>VLOOKUP(A48,MATERIALES!A4:D373,3,FALSE)</f>
        <v>Cemento asfaltico modificado con polímeros tipo IV</v>
      </c>
      <c r="C48" s="288"/>
      <c r="D48" s="288"/>
      <c r="E48" s="288"/>
      <c r="F48" s="288"/>
      <c r="G48" s="288"/>
      <c r="H48" s="288"/>
      <c r="I48" s="275"/>
      <c r="J48" s="231" t="str">
        <f>VLOOKUP(A48,MATERIALES!A4:D373,2,FALSE)</f>
        <v>kg</v>
      </c>
      <c r="K48" s="289">
        <v>1</v>
      </c>
      <c r="L48" s="274"/>
      <c r="M48" s="409">
        <f>VLOOKUP(A48,MATERIALES!A4:D395,4,FALSE)</f>
        <v>3078.3482685440267</v>
      </c>
      <c r="N48" s="279">
        <f>K48*M48</f>
        <v>3078.3482685440267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3078.3482685440267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3078.3482685440267</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615.66965370880541</v>
      </c>
      <c r="M83" s="859"/>
      <c r="N83" s="57"/>
    </row>
    <row r="84" spans="1:14">
      <c r="B84" s="95" t="s">
        <v>973</v>
      </c>
      <c r="C84" s="96"/>
      <c r="D84" s="96"/>
      <c r="E84" s="96"/>
      <c r="F84" s="96"/>
      <c r="G84" s="96"/>
      <c r="H84" s="96"/>
      <c r="I84" s="93"/>
      <c r="J84" s="94"/>
      <c r="K84" s="311">
        <v>0.05</v>
      </c>
      <c r="L84" s="858">
        <f>N78*K84</f>
        <v>153.91741342720135</v>
      </c>
      <c r="M84" s="859"/>
      <c r="N84" s="57"/>
    </row>
    <row r="85" spans="1:14" ht="15.75" thickBot="1">
      <c r="B85" s="97" t="s">
        <v>974</v>
      </c>
      <c r="C85" s="98"/>
      <c r="D85" s="98"/>
      <c r="E85" s="98"/>
      <c r="F85" s="98"/>
      <c r="G85" s="98"/>
      <c r="H85" s="98"/>
      <c r="I85" s="99"/>
      <c r="J85" s="100"/>
      <c r="K85" s="312">
        <v>0.05</v>
      </c>
      <c r="L85" s="860">
        <f>N78*K85</f>
        <v>153.91741342720135</v>
      </c>
      <c r="M85" s="861"/>
      <c r="N85" s="57"/>
    </row>
    <row r="86" spans="1:14" ht="15.75" thickBot="1">
      <c r="B86" s="823" t="s">
        <v>953</v>
      </c>
      <c r="C86" s="824"/>
      <c r="D86" s="824"/>
      <c r="E86" s="824"/>
      <c r="F86" s="824"/>
      <c r="G86" s="824"/>
      <c r="H86" s="824"/>
      <c r="I86" s="824"/>
      <c r="J86" s="824"/>
      <c r="K86" s="824"/>
      <c r="L86" s="824"/>
      <c r="M86" s="825"/>
      <c r="N86" s="58">
        <f>L83+L84+L85</f>
        <v>923.50448056320818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4001.852749107235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1546</v>
      </c>
      <c r="C31" s="87" t="s">
        <v>1547</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816</v>
      </c>
      <c r="B48" s="49" t="str">
        <f>VLOOKUP(A48,MATERIALES!A4:D373,3,FALSE)</f>
        <v>Cemento asfaltico modificado con polímeros tipo V</v>
      </c>
      <c r="C48" s="288"/>
      <c r="D48" s="288"/>
      <c r="E48" s="288"/>
      <c r="F48" s="288"/>
      <c r="G48" s="288"/>
      <c r="H48" s="288"/>
      <c r="I48" s="275"/>
      <c r="J48" s="231" t="str">
        <f>VLOOKUP(A48,MATERIALES!A4:D373,2,FALSE)</f>
        <v>kg</v>
      </c>
      <c r="K48" s="289">
        <v>1</v>
      </c>
      <c r="L48" s="274"/>
      <c r="M48" s="409">
        <f>VLOOKUP(A48,MATERIALES!A4:D395,4,FALSE)</f>
        <v>3078.3482685440267</v>
      </c>
      <c r="N48" s="279">
        <f>K48*M48</f>
        <v>3078.3482685440267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3078.3482685440267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3078.3482685440267</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615.66965370880541</v>
      </c>
      <c r="M83" s="859"/>
      <c r="N83" s="57"/>
    </row>
    <row r="84" spans="1:14">
      <c r="B84" s="95" t="s">
        <v>973</v>
      </c>
      <c r="C84" s="96"/>
      <c r="D84" s="96"/>
      <c r="E84" s="96"/>
      <c r="F84" s="96"/>
      <c r="G84" s="96"/>
      <c r="H84" s="96"/>
      <c r="I84" s="93"/>
      <c r="J84" s="94"/>
      <c r="K84" s="311">
        <v>0.05</v>
      </c>
      <c r="L84" s="858">
        <f>N78*K84</f>
        <v>153.91741342720135</v>
      </c>
      <c r="M84" s="859"/>
      <c r="N84" s="57"/>
    </row>
    <row r="85" spans="1:14" ht="15.75" thickBot="1">
      <c r="B85" s="97" t="s">
        <v>974</v>
      </c>
      <c r="C85" s="98"/>
      <c r="D85" s="98"/>
      <c r="E85" s="98"/>
      <c r="F85" s="98"/>
      <c r="G85" s="98"/>
      <c r="H85" s="98"/>
      <c r="I85" s="99"/>
      <c r="J85" s="100"/>
      <c r="K85" s="312">
        <v>0.05</v>
      </c>
      <c r="L85" s="860">
        <f>N78*K85</f>
        <v>153.91741342720135</v>
      </c>
      <c r="M85" s="861"/>
      <c r="N85" s="57"/>
    </row>
    <row r="86" spans="1:14" ht="15.75" thickBot="1">
      <c r="B86" s="823" t="s">
        <v>953</v>
      </c>
      <c r="C86" s="824"/>
      <c r="D86" s="824"/>
      <c r="E86" s="824"/>
      <c r="F86" s="824"/>
      <c r="G86" s="824"/>
      <c r="H86" s="824"/>
      <c r="I86" s="824"/>
      <c r="J86" s="824"/>
      <c r="K86" s="824"/>
      <c r="L86" s="824"/>
      <c r="M86" s="825"/>
      <c r="N86" s="58">
        <f>L83+L84+L85</f>
        <v>923.50448056320818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4001.852749107235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1043</v>
      </c>
      <c r="C31" s="87" t="s">
        <v>1548</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866</v>
      </c>
      <c r="B48" s="49" t="str">
        <f>VLOOKUP(A48,MATERIALES!A4:D373,3,FALSE)</f>
        <v>Emulsión Asfáltica de Rotura Media Modificada Con Polímeros CRM-m</v>
      </c>
      <c r="C48" s="288"/>
      <c r="D48" s="288"/>
      <c r="E48" s="288"/>
      <c r="F48" s="288"/>
      <c r="G48" s="288"/>
      <c r="H48" s="288"/>
      <c r="I48" s="275"/>
      <c r="J48" s="231" t="str">
        <f>VLOOKUP(A48,MATERIALES!A4:D373,2,FALSE)</f>
        <v>lt</v>
      </c>
      <c r="K48" s="289">
        <v>1</v>
      </c>
      <c r="L48" s="274"/>
      <c r="M48" s="409">
        <f>VLOOKUP(A48,MATERIALES!A4:D395,4,FALSE)</f>
        <v>2558.0640541422194</v>
      </c>
      <c r="N48" s="279">
        <f>K48*M48</f>
        <v>2558.0640541422194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2558.0640541422194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2558.0640541422194</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511.61281082844391</v>
      </c>
      <c r="M83" s="859"/>
      <c r="N83" s="57"/>
    </row>
    <row r="84" spans="1:14">
      <c r="B84" s="95" t="s">
        <v>973</v>
      </c>
      <c r="C84" s="96"/>
      <c r="D84" s="96"/>
      <c r="E84" s="96"/>
      <c r="F84" s="96"/>
      <c r="G84" s="96"/>
      <c r="H84" s="96"/>
      <c r="I84" s="93"/>
      <c r="J84" s="94"/>
      <c r="K84" s="311">
        <v>0.05</v>
      </c>
      <c r="L84" s="858">
        <f>N78*K84</f>
        <v>127.90320270711098</v>
      </c>
      <c r="M84" s="859"/>
      <c r="N84" s="57"/>
    </row>
    <row r="85" spans="1:14" ht="15.75" thickBot="1">
      <c r="B85" s="97" t="s">
        <v>974</v>
      </c>
      <c r="C85" s="98"/>
      <c r="D85" s="98"/>
      <c r="E85" s="98"/>
      <c r="F85" s="98"/>
      <c r="G85" s="98"/>
      <c r="H85" s="98"/>
      <c r="I85" s="99"/>
      <c r="J85" s="100"/>
      <c r="K85" s="312">
        <v>0.05</v>
      </c>
      <c r="L85" s="860">
        <f>N78*K85</f>
        <v>127.90320270711098</v>
      </c>
      <c r="M85" s="861"/>
      <c r="N85" s="57"/>
    </row>
    <row r="86" spans="1:14" ht="15.75" thickBot="1">
      <c r="B86" s="823" t="s">
        <v>953</v>
      </c>
      <c r="C86" s="824"/>
      <c r="D86" s="824"/>
      <c r="E86" s="824"/>
      <c r="F86" s="824"/>
      <c r="G86" s="824"/>
      <c r="H86" s="824"/>
      <c r="I86" s="824"/>
      <c r="J86" s="824"/>
      <c r="K86" s="824"/>
      <c r="L86" s="824"/>
      <c r="M86" s="825"/>
      <c r="N86" s="58">
        <f>L83+L84+L85</f>
        <v>767.41921624266581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3325.4832703848851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1044</v>
      </c>
      <c r="C31" s="87" t="s">
        <v>1549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154</v>
      </c>
      <c r="B36" s="872" t="str">
        <f>VLOOKUP(A36,EQUIPOS!A6:D154,3,FALSE)</f>
        <v>Carrotanque Irrigador de asfalto, 1000 GALONES DE CAPACIDAD</v>
      </c>
      <c r="C36" s="873"/>
      <c r="D36" s="873"/>
      <c r="E36" s="873"/>
      <c r="F36" s="873"/>
      <c r="G36" s="873"/>
      <c r="H36" s="874"/>
      <c r="I36" s="274"/>
      <c r="J36" s="275"/>
      <c r="K36" s="276">
        <f>VLOOKUP(A36,EQUIPOS!A6:D163,4,FALSE)</f>
        <v>83877.862382717954</v>
      </c>
      <c r="L36" s="277"/>
      <c r="M36" s="278">
        <v>500</v>
      </c>
      <c r="N36" s="279">
        <f>K36/M36</f>
        <v>167.7557247654359</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81781.037404553383</v>
      </c>
      <c r="L37" s="277"/>
      <c r="M37" s="278">
        <v>500</v>
      </c>
      <c r="N37" s="279">
        <f>K37/M37</f>
        <v>163.56207480910678</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N75*M41</f>
        <v>0.54131000000000007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331.85910957454269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846</v>
      </c>
      <c r="B48" s="49" t="str">
        <f>VLOOKUP(A48,MATERIALES!A4:D373,3,FALSE)</f>
        <v>Emulsión CRL-0</v>
      </c>
      <c r="C48" s="288"/>
      <c r="D48" s="288"/>
      <c r="E48" s="288"/>
      <c r="F48" s="288"/>
      <c r="G48" s="288"/>
      <c r="H48" s="288"/>
      <c r="I48" s="275"/>
      <c r="J48" s="231" t="str">
        <f>VLOOKUP(A48,MATERIALES!A4:D373,2,FALSE)</f>
        <v>lt</v>
      </c>
      <c r="K48" s="289">
        <v>1</v>
      </c>
      <c r="L48" s="274"/>
      <c r="M48" s="409">
        <f>VLOOKUP(A48,MATERIALES!A4:D395,4,FALSE)</f>
        <v>1918.5480406066642</v>
      </c>
      <c r="N48" s="279">
        <f>K48*M48</f>
        <v>1918.5480406066642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1918.5480406066642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4" ht="15.75" thickBot="1">
      <c r="B65" s="912" t="s">
        <v>953</v>
      </c>
      <c r="C65" s="866"/>
      <c r="D65" s="866"/>
      <c r="E65" s="866"/>
      <c r="F65" s="866"/>
      <c r="G65" s="866"/>
      <c r="H65" s="866"/>
      <c r="I65" s="866"/>
      <c r="J65" s="866"/>
      <c r="K65" s="866"/>
      <c r="L65" s="866"/>
      <c r="M65" s="867"/>
      <c r="N65" s="110"/>
    </row>
    <row r="66" spans="1:14">
      <c r="B66" s="39"/>
      <c r="C66" s="40"/>
      <c r="D66" s="40"/>
      <c r="E66" s="40"/>
      <c r="F66" s="40"/>
      <c r="G66" s="40"/>
      <c r="H66" s="40"/>
      <c r="I66" s="40"/>
      <c r="J66" s="40"/>
      <c r="K66" s="40"/>
      <c r="L66" s="40"/>
      <c r="M66" s="40"/>
      <c r="N66" s="41"/>
    </row>
    <row r="67" spans="1:14">
      <c r="B67" s="70" t="s">
        <v>962</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62" t="s">
        <v>963</v>
      </c>
      <c r="C69" s="863"/>
      <c r="D69" s="863"/>
      <c r="E69" s="863"/>
      <c r="F69" s="863"/>
      <c r="G69" s="863"/>
      <c r="H69" s="863"/>
      <c r="I69" s="79" t="s">
        <v>964</v>
      </c>
      <c r="J69" s="81" t="s">
        <v>1410</v>
      </c>
      <c r="K69" s="80" t="s">
        <v>966</v>
      </c>
      <c r="L69" s="864" t="s">
        <v>950</v>
      </c>
      <c r="M69" s="865"/>
      <c r="N69" s="104" t="s">
        <v>951</v>
      </c>
    </row>
    <row r="70" spans="1:14">
      <c r="A70" t="s">
        <v>11</v>
      </c>
      <c r="B70" s="55" t="str">
        <f>VLOOKUP(A70,'MANO DE OBRA'!A8:D69,3,FALSE)</f>
        <v>Obrero (4)</v>
      </c>
      <c r="C70" s="53"/>
      <c r="D70" s="53"/>
      <c r="E70" s="53"/>
      <c r="F70" s="53"/>
      <c r="G70" s="53"/>
      <c r="H70" s="53"/>
      <c r="I70" s="299">
        <f>K70/J70*100</f>
        <v>117040.00000000001</v>
      </c>
      <c r="J70" s="300">
        <v>185</v>
      </c>
      <c r="K70" s="301">
        <f>VLOOKUP(A70,'MANO DE OBRA'!A8:D100,4,FALSE)</f>
        <v>216524</v>
      </c>
      <c r="L70" s="56"/>
      <c r="M70" s="306">
        <v>4000</v>
      </c>
      <c r="N70" s="402">
        <f>K70/M70</f>
        <v>54.131</v>
      </c>
    </row>
    <row r="71" spans="1:14">
      <c r="B71" s="55"/>
      <c r="C71" s="53"/>
      <c r="D71" s="53"/>
      <c r="E71" s="53"/>
      <c r="F71" s="53"/>
      <c r="G71" s="53"/>
      <c r="H71" s="53"/>
      <c r="I71" s="286"/>
      <c r="J71" s="304"/>
      <c r="K71" s="305"/>
      <c r="L71" s="56"/>
      <c r="M71" s="307"/>
      <c r="N71" s="303"/>
    </row>
    <row r="72" spans="1:14">
      <c r="B72" s="55"/>
      <c r="C72" s="53"/>
      <c r="D72" s="53"/>
      <c r="E72" s="53"/>
      <c r="F72" s="53"/>
      <c r="G72" s="53"/>
      <c r="H72" s="53"/>
      <c r="I72" s="286"/>
      <c r="J72" s="304"/>
      <c r="K72" s="305"/>
      <c r="L72" s="325"/>
      <c r="M72" s="307"/>
      <c r="N72" s="303"/>
    </row>
    <row r="73" spans="1:14">
      <c r="B73" s="55"/>
      <c r="C73" s="53"/>
      <c r="D73" s="53"/>
      <c r="E73" s="53"/>
      <c r="F73" s="53"/>
      <c r="G73" s="53"/>
      <c r="H73" s="53"/>
      <c r="I73" s="286"/>
      <c r="J73" s="304"/>
      <c r="K73" s="305"/>
      <c r="L73" s="325"/>
      <c r="M73" s="307"/>
      <c r="N73" s="303"/>
    </row>
    <row r="74" spans="1:14" ht="15.75" thickBot="1">
      <c r="B74" s="899"/>
      <c r="C74" s="900"/>
      <c r="D74" s="900"/>
      <c r="E74" s="900"/>
      <c r="F74" s="900"/>
      <c r="G74" s="900"/>
      <c r="H74" s="900"/>
      <c r="I74" s="132"/>
      <c r="J74" s="132"/>
      <c r="K74" s="132"/>
      <c r="L74" s="913"/>
      <c r="M74" s="913"/>
      <c r="N74" s="51"/>
    </row>
    <row r="75" spans="1:14" ht="15.75" thickBot="1">
      <c r="B75" s="912" t="s">
        <v>953</v>
      </c>
      <c r="C75" s="866"/>
      <c r="D75" s="866"/>
      <c r="E75" s="866"/>
      <c r="F75" s="866"/>
      <c r="G75" s="866"/>
      <c r="H75" s="866"/>
      <c r="I75" s="866"/>
      <c r="J75" s="866"/>
      <c r="K75" s="866"/>
      <c r="L75" s="866"/>
      <c r="M75" s="867"/>
      <c r="N75" s="308">
        <f>SUM(N70:N74)</f>
        <v>54.131</v>
      </c>
    </row>
    <row r="76" spans="1:14" ht="15.75" thickBot="1">
      <c r="B76" s="39"/>
      <c r="C76" s="40"/>
      <c r="D76" s="40"/>
      <c r="E76" s="40"/>
      <c r="F76" s="40"/>
      <c r="G76" s="40"/>
      <c r="H76" s="40"/>
      <c r="I76" s="40"/>
      <c r="J76" s="40"/>
      <c r="K76" s="40"/>
      <c r="L76" s="40"/>
      <c r="M76" s="40"/>
      <c r="N76" s="41"/>
    </row>
    <row r="77" spans="1:14" ht="15.75" thickBot="1">
      <c r="B77" s="823" t="s">
        <v>967</v>
      </c>
      <c r="C77" s="824"/>
      <c r="D77" s="824"/>
      <c r="E77" s="824"/>
      <c r="F77" s="824"/>
      <c r="G77" s="824"/>
      <c r="H77" s="824"/>
      <c r="I77" s="824"/>
      <c r="J77" s="824"/>
      <c r="K77" s="824"/>
      <c r="L77" s="824"/>
      <c r="M77" s="825"/>
      <c r="N77" s="105">
        <f>N43+N54+N65+N75</f>
        <v>2304.5381501812067</v>
      </c>
    </row>
    <row r="78" spans="1:14">
      <c r="B78" s="39"/>
      <c r="C78" s="40"/>
      <c r="D78" s="40"/>
      <c r="E78" s="40"/>
      <c r="F78" s="40"/>
      <c r="G78" s="40"/>
      <c r="H78" s="40"/>
      <c r="I78" s="40"/>
      <c r="J78" s="40"/>
      <c r="K78" s="40"/>
      <c r="L78" s="40"/>
      <c r="M78" s="40"/>
      <c r="N78" s="41"/>
    </row>
    <row r="79" spans="1:14">
      <c r="B79" s="70" t="s">
        <v>968</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460.90763003624136</v>
      </c>
      <c r="M82" s="859"/>
      <c r="N82" s="57"/>
    </row>
    <row r="83" spans="1:14">
      <c r="B83" s="95" t="s">
        <v>973</v>
      </c>
      <c r="C83" s="96"/>
      <c r="D83" s="96"/>
      <c r="E83" s="96"/>
      <c r="F83" s="96"/>
      <c r="G83" s="96"/>
      <c r="H83" s="96"/>
      <c r="I83" s="93"/>
      <c r="J83" s="94"/>
      <c r="K83" s="311">
        <v>0.05</v>
      </c>
      <c r="L83" s="858">
        <f>N77*K83</f>
        <v>115.22690750906034</v>
      </c>
      <c r="M83" s="859"/>
      <c r="N83" s="57"/>
    </row>
    <row r="84" spans="1:14" ht="15.75" thickBot="1">
      <c r="B84" s="97" t="s">
        <v>974</v>
      </c>
      <c r="C84" s="98"/>
      <c r="D84" s="98"/>
      <c r="E84" s="98"/>
      <c r="F84" s="98"/>
      <c r="G84" s="98"/>
      <c r="H84" s="98"/>
      <c r="I84" s="99"/>
      <c r="J84" s="100"/>
      <c r="K84" s="312">
        <v>0.05</v>
      </c>
      <c r="L84" s="860">
        <f>N77*K84</f>
        <v>115.22690750906034</v>
      </c>
      <c r="M84" s="861"/>
      <c r="N84" s="57"/>
    </row>
    <row r="85" spans="1:14" ht="15.75" thickBot="1">
      <c r="B85" s="823" t="s">
        <v>953</v>
      </c>
      <c r="C85" s="824"/>
      <c r="D85" s="824"/>
      <c r="E85" s="824"/>
      <c r="F85" s="824"/>
      <c r="G85" s="824"/>
      <c r="H85" s="824"/>
      <c r="I85" s="824"/>
      <c r="J85" s="824"/>
      <c r="K85" s="824"/>
      <c r="L85" s="824"/>
      <c r="M85" s="825"/>
      <c r="N85" s="58">
        <f>L82+L83+L84</f>
        <v>691.36144505436198</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2995.8995952355685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9"/>
      <c r="K117" s="889"/>
      <c r="L117" s="889"/>
      <c r="M117" s="889"/>
      <c r="N117" s="890"/>
    </row>
    <row r="118" spans="2:14" ht="15.75" thickBot="1">
      <c r="B118" s="268" t="s">
        <v>2221</v>
      </c>
      <c r="C118" s="400"/>
      <c r="D118" s="400"/>
      <c r="E118" s="63"/>
      <c r="F118" s="63"/>
      <c r="G118" s="63"/>
      <c r="H118" s="63"/>
      <c r="I118" s="63"/>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1045</v>
      </c>
      <c r="C31" s="87" t="s">
        <v>1550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154</v>
      </c>
      <c r="B36" s="872" t="str">
        <f>VLOOKUP(A36,EQUIPOS!A6:D154,3,FALSE)</f>
        <v>Carrotanque Irrigador de asfalto, 1000 GALONES DE CAPACIDAD</v>
      </c>
      <c r="C36" s="873"/>
      <c r="D36" s="873"/>
      <c r="E36" s="873"/>
      <c r="F36" s="873"/>
      <c r="G36" s="873"/>
      <c r="H36" s="874"/>
      <c r="I36" s="274"/>
      <c r="J36" s="275"/>
      <c r="K36" s="276">
        <f>VLOOKUP(A36,EQUIPOS!A6:D163,4,FALSE)</f>
        <v>83877.862382717954</v>
      </c>
      <c r="L36" s="277"/>
      <c r="M36" s="278">
        <v>500</v>
      </c>
      <c r="N36" s="279">
        <f>K36/M36</f>
        <v>167.7557247654359</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81781.037404553383</v>
      </c>
      <c r="L37" s="277"/>
      <c r="M37" s="278">
        <v>500</v>
      </c>
      <c r="N37" s="279">
        <f>K37/M37</f>
        <v>163.56207480910678</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0.54131000000000007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331.85910957454269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848</v>
      </c>
      <c r="B48" s="49" t="str">
        <f>VLOOKUP(A48,MATERIALES!A4:D373,3,FALSE)</f>
        <v>Emulsión CRL-1</v>
      </c>
      <c r="C48" s="288"/>
      <c r="D48" s="288"/>
      <c r="E48" s="288"/>
      <c r="F48" s="288"/>
      <c r="G48" s="288"/>
      <c r="H48" s="288"/>
      <c r="I48" s="275"/>
      <c r="J48" s="231" t="str">
        <f>VLOOKUP(A48,MATERIALES!A4:D373,2,FALSE)</f>
        <v>lt</v>
      </c>
      <c r="K48" s="289">
        <v>1</v>
      </c>
      <c r="L48" s="274"/>
      <c r="M48" s="409">
        <f>VLOOKUP(A48,MATERIALES!A4:D395,4,FALSE)</f>
        <v>1918.5480406066642</v>
      </c>
      <c r="N48" s="279">
        <f>K48*M48</f>
        <v>1918.5480406066642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1918.5480406066642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4000</v>
      </c>
      <c r="N70" s="402">
        <f>K70/M70</f>
        <v>54.131</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54.131</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2304.5381501812067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460.90763003624136</v>
      </c>
      <c r="M83" s="859"/>
      <c r="N83" s="57"/>
    </row>
    <row r="84" spans="1:14">
      <c r="B84" s="95" t="s">
        <v>973</v>
      </c>
      <c r="C84" s="96"/>
      <c r="D84" s="96"/>
      <c r="E84" s="96"/>
      <c r="F84" s="96"/>
      <c r="G84" s="96"/>
      <c r="H84" s="96"/>
      <c r="I84" s="93"/>
      <c r="J84" s="94"/>
      <c r="K84" s="311">
        <v>0.05</v>
      </c>
      <c r="L84" s="858">
        <f>N78*K84</f>
        <v>115.22690750906034</v>
      </c>
      <c r="M84" s="859"/>
      <c r="N84" s="57"/>
    </row>
    <row r="85" spans="1:14" ht="15.75" thickBot="1">
      <c r="B85" s="97" t="s">
        <v>974</v>
      </c>
      <c r="C85" s="98"/>
      <c r="D85" s="98"/>
      <c r="E85" s="98"/>
      <c r="F85" s="98"/>
      <c r="G85" s="98"/>
      <c r="H85" s="98"/>
      <c r="I85" s="99"/>
      <c r="J85" s="100"/>
      <c r="K85" s="312">
        <v>0.05</v>
      </c>
      <c r="L85" s="860">
        <f>N78*K85</f>
        <v>115.22690750906034</v>
      </c>
      <c r="M85" s="861"/>
      <c r="N85" s="57"/>
    </row>
    <row r="86" spans="1:14" ht="15.75" thickBot="1">
      <c r="B86" s="823" t="s">
        <v>953</v>
      </c>
      <c r="C86" s="824"/>
      <c r="D86" s="824"/>
      <c r="E86" s="824"/>
      <c r="F86" s="824"/>
      <c r="G86" s="824"/>
      <c r="H86" s="824"/>
      <c r="I86" s="824"/>
      <c r="J86" s="824"/>
      <c r="K86" s="824"/>
      <c r="L86" s="824"/>
      <c r="M86" s="825"/>
      <c r="N86" s="58">
        <f>L83+L84+L85</f>
        <v>691.36144505436198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2995.8995952355685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1551</v>
      </c>
      <c r="C31" s="87" t="s">
        <v>1552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154</v>
      </c>
      <c r="B36" s="872" t="str">
        <f>VLOOKUP(A36,EQUIPOS!A6:D154,3,FALSE)</f>
        <v>Carrotanque Irrigador de asfalto, 1000 GALONES DE CAPACIDAD</v>
      </c>
      <c r="C36" s="873"/>
      <c r="D36" s="873"/>
      <c r="E36" s="873"/>
      <c r="F36" s="873"/>
      <c r="G36" s="873"/>
      <c r="H36" s="874"/>
      <c r="I36" s="274"/>
      <c r="J36" s="275"/>
      <c r="K36" s="276">
        <f>VLOOKUP(A36,EQUIPOS!A6:D163,4,FALSE)</f>
        <v>83877.862382717954</v>
      </c>
      <c r="L36" s="277"/>
      <c r="M36" s="278">
        <v>500</v>
      </c>
      <c r="N36" s="279">
        <f>K36/M36</f>
        <v>167.7557247654359</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81781.037404553383</v>
      </c>
      <c r="L37" s="277"/>
      <c r="M37" s="278">
        <v>500</v>
      </c>
      <c r="N37" s="279">
        <f>K37/M37</f>
        <v>163.56207480910678</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0.54131000000000007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331.85910957454269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792</v>
      </c>
      <c r="B48" s="49" t="str">
        <f>VLOOKUP(A48,MATERIALES!A4:D373,3,FALSE)</f>
        <v>Asfalto liquido RC 250</v>
      </c>
      <c r="C48" s="288"/>
      <c r="D48" s="288"/>
      <c r="E48" s="288"/>
      <c r="F48" s="288"/>
      <c r="G48" s="288"/>
      <c r="H48" s="288"/>
      <c r="I48" s="275"/>
      <c r="J48" s="231" t="str">
        <f>VLOOKUP(A48,MATERIALES!A4:D373,2,FALSE)</f>
        <v>gal</v>
      </c>
      <c r="K48" s="289">
        <v>0.3</v>
      </c>
      <c r="L48" s="274"/>
      <c r="M48" s="409">
        <f>VLOOKUP(A48,MATERIALES!A4:D395,4,FALSE)</f>
        <v>9148.3307698984445</v>
      </c>
      <c r="N48" s="279">
        <f>K48*M48</f>
        <v>2744.4992309695331</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2744.4992309695331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4000</v>
      </c>
      <c r="N70" s="402">
        <f>K70/M70</f>
        <v>54.131</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54.131</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3130.4893405440757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626.09786810881519</v>
      </c>
      <c r="M83" s="859"/>
      <c r="N83" s="57"/>
    </row>
    <row r="84" spans="1:14">
      <c r="B84" s="95" t="s">
        <v>973</v>
      </c>
      <c r="C84" s="96"/>
      <c r="D84" s="96"/>
      <c r="E84" s="96"/>
      <c r="F84" s="96"/>
      <c r="G84" s="96"/>
      <c r="H84" s="96"/>
      <c r="I84" s="93"/>
      <c r="J84" s="94"/>
      <c r="K84" s="311">
        <v>0.05</v>
      </c>
      <c r="L84" s="858">
        <f>N78*K84</f>
        <v>156.5244670272038</v>
      </c>
      <c r="M84" s="859"/>
      <c r="N84" s="57"/>
    </row>
    <row r="85" spans="1:14" ht="15.75" thickBot="1">
      <c r="B85" s="97" t="s">
        <v>974</v>
      </c>
      <c r="C85" s="98"/>
      <c r="D85" s="98"/>
      <c r="E85" s="98"/>
      <c r="F85" s="98"/>
      <c r="G85" s="98"/>
      <c r="H85" s="98"/>
      <c r="I85" s="99"/>
      <c r="J85" s="100"/>
      <c r="K85" s="312">
        <v>0.05</v>
      </c>
      <c r="L85" s="860">
        <f>N78*K85</f>
        <v>156.5244670272038</v>
      </c>
      <c r="M85" s="861"/>
      <c r="N85" s="57"/>
    </row>
    <row r="86" spans="1:14" ht="15.75" thickBot="1">
      <c r="B86" s="823" t="s">
        <v>953</v>
      </c>
      <c r="C86" s="824"/>
      <c r="D86" s="824"/>
      <c r="E86" s="824"/>
      <c r="F86" s="824"/>
      <c r="G86" s="824"/>
      <c r="H86" s="824"/>
      <c r="I86" s="824"/>
      <c r="J86" s="824"/>
      <c r="K86" s="824"/>
      <c r="L86" s="824"/>
      <c r="M86" s="825"/>
      <c r="N86" s="58">
        <f>L83+L84+L85</f>
        <v>939.1468021632229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4069.6361427072989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1046</v>
      </c>
      <c r="C31" s="87" t="s">
        <v>1208</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955" t="str">
        <f>VLOOKUP(A36,EQUIPOS!A6:D154,3,FALSE)</f>
        <v>Carrotanque Irrigador de asfalto, 1000 GALONES DE CAPACIDAD</v>
      </c>
      <c r="C36" s="956"/>
      <c r="D36" s="956"/>
      <c r="E36" s="956"/>
      <c r="F36" s="956"/>
      <c r="G36" s="956"/>
      <c r="H36" s="957"/>
      <c r="I36" s="274"/>
      <c r="J36" s="275"/>
      <c r="K36" s="276">
        <f>VLOOKUP(A36,EQUIPOS!A6:D163,4,FALSE)</f>
        <v>83877.862382717954</v>
      </c>
      <c r="L36" s="277"/>
      <c r="M36" s="278">
        <v>500</v>
      </c>
      <c r="N36" s="279">
        <f>K36/M36</f>
        <v>167.7557247654359</v>
      </c>
    </row>
    <row r="37" spans="1:14">
      <c r="A37" s="119" t="s">
        <v>176</v>
      </c>
      <c r="B37" s="955" t="str">
        <f>VLOOKUP(A37,EQUIPOS!A7:D154,3,FALSE)</f>
        <v xml:space="preserve">Compresor (barrido y soplado)
</v>
      </c>
      <c r="C37" s="956"/>
      <c r="D37" s="956"/>
      <c r="E37" s="956"/>
      <c r="F37" s="956"/>
      <c r="G37" s="956"/>
      <c r="H37" s="957"/>
      <c r="I37" s="274"/>
      <c r="J37" s="275"/>
      <c r="K37" s="276">
        <f>VLOOKUP(A37,EQUIPOS!A7:D164,4,FALSE)</f>
        <v>81781.037404553383</v>
      </c>
      <c r="L37" s="277"/>
      <c r="M37" s="278">
        <v>500</v>
      </c>
      <c r="N37" s="279">
        <f>K37/M37</f>
        <v>163.56207480910678</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0.54131000000000007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331.85910957454269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858</v>
      </c>
      <c r="B48" s="49" t="str">
        <f>VLOOKUP(A48,MATERIALES!A4:D373,3,FALSE)</f>
        <v>Emulsión CRR-1</v>
      </c>
      <c r="C48" s="288"/>
      <c r="D48" s="288"/>
      <c r="E48" s="288"/>
      <c r="F48" s="288"/>
      <c r="G48" s="288"/>
      <c r="H48" s="288"/>
      <c r="I48" s="275"/>
      <c r="J48" s="231" t="str">
        <f>VLOOKUP(A48,MATERIALES!A4:D373,2,FALSE)</f>
        <v>lt</v>
      </c>
      <c r="K48" s="289">
        <v>0.45</v>
      </c>
      <c r="L48" s="274"/>
      <c r="M48" s="409">
        <f>VLOOKUP(A48,MATERIALES!A4:D395,4,FALSE)</f>
        <v>1918.5480406066642</v>
      </c>
      <c r="N48" s="279">
        <f>K48*M48</f>
        <v>863.34661827299897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863.34661827299897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4000</v>
      </c>
      <c r="N70" s="402">
        <f>K70/M70</f>
        <v>54.131</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54.131</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1249.3367278475419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249.86734556950839</v>
      </c>
      <c r="M83" s="859"/>
      <c r="N83" s="57"/>
    </row>
    <row r="84" spans="1:14">
      <c r="B84" s="95" t="s">
        <v>973</v>
      </c>
      <c r="C84" s="96"/>
      <c r="D84" s="96"/>
      <c r="E84" s="96"/>
      <c r="F84" s="96"/>
      <c r="G84" s="96"/>
      <c r="H84" s="96"/>
      <c r="I84" s="93"/>
      <c r="J84" s="94"/>
      <c r="K84" s="311">
        <v>0.05</v>
      </c>
      <c r="L84" s="858">
        <f>N78*K84</f>
        <v>62.466836392377097</v>
      </c>
      <c r="M84" s="859"/>
      <c r="N84" s="57"/>
    </row>
    <row r="85" spans="1:14" ht="15.75" thickBot="1">
      <c r="B85" s="97" t="s">
        <v>974</v>
      </c>
      <c r="C85" s="98"/>
      <c r="D85" s="98"/>
      <c r="E85" s="98"/>
      <c r="F85" s="98"/>
      <c r="G85" s="98"/>
      <c r="H85" s="98"/>
      <c r="I85" s="99"/>
      <c r="J85" s="100"/>
      <c r="K85" s="312">
        <v>0.05</v>
      </c>
      <c r="L85" s="860">
        <f>N78*K85</f>
        <v>62.466836392377097</v>
      </c>
      <c r="M85" s="861"/>
      <c r="N85" s="57"/>
    </row>
    <row r="86" spans="1:14" ht="15.75" thickBot="1">
      <c r="B86" s="823" t="s">
        <v>953</v>
      </c>
      <c r="C86" s="824"/>
      <c r="D86" s="824"/>
      <c r="E86" s="824"/>
      <c r="F86" s="824"/>
      <c r="G86" s="824"/>
      <c r="H86" s="824"/>
      <c r="I86" s="824"/>
      <c r="J86" s="824"/>
      <c r="K86" s="824"/>
      <c r="L86" s="824"/>
      <c r="M86" s="825"/>
      <c r="N86" s="58">
        <f>L83+L84+L85</f>
        <v>374.80101835426257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1624.1377462018045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1047</v>
      </c>
      <c r="C31" s="87" t="s">
        <v>1553</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154</v>
      </c>
      <c r="B36" s="872" t="str">
        <f>VLOOKUP(A36,EQUIPOS!A6:D154,3,FALSE)</f>
        <v>Carrotanque Irrigador de asfalto, 1000 GALONES DE CAPACIDAD</v>
      </c>
      <c r="C36" s="873"/>
      <c r="D36" s="873"/>
      <c r="E36" s="873"/>
      <c r="F36" s="873"/>
      <c r="G36" s="873"/>
      <c r="H36" s="874"/>
      <c r="I36" s="274"/>
      <c r="J36" s="275"/>
      <c r="K36" s="276">
        <f>VLOOKUP(A36,EQUIPOS!A6:D163,4,FALSE)</f>
        <v>83877.862382717954</v>
      </c>
      <c r="L36" s="277"/>
      <c r="M36" s="278">
        <v>500</v>
      </c>
      <c r="N36" s="279">
        <f>K36/M36</f>
        <v>167.7557247654359</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81781.037404553383</v>
      </c>
      <c r="L37" s="277"/>
      <c r="M37" s="278">
        <v>500</v>
      </c>
      <c r="N37" s="279">
        <f>K37/M37</f>
        <v>163.56207480910678</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0.54131000000000007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331.85910957454269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860</v>
      </c>
      <c r="B48" s="49" t="str">
        <f>VLOOKUP(A48,MATERIALES!A4:D373,3,FALSE)</f>
        <v>Emulsión CRR-2</v>
      </c>
      <c r="C48" s="288"/>
      <c r="D48" s="288"/>
      <c r="E48" s="288"/>
      <c r="F48" s="288"/>
      <c r="G48" s="288"/>
      <c r="H48" s="288"/>
      <c r="I48" s="275"/>
      <c r="J48" s="231" t="str">
        <f>VLOOKUP(A48,MATERIALES!A4:D373,2,FALSE)</f>
        <v>lt</v>
      </c>
      <c r="K48" s="289">
        <v>0.45</v>
      </c>
      <c r="L48" s="274"/>
      <c r="M48" s="409">
        <f>VLOOKUP(A48,MATERIALES!A4:D395,4,FALSE)</f>
        <v>1918.5480406066642</v>
      </c>
      <c r="N48" s="279">
        <f>K48*M48</f>
        <v>863.34661827299897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863.34661827299897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4000</v>
      </c>
      <c r="N70" s="402">
        <f>K70/M70</f>
        <v>54.131</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54.131</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1249.3367278475419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249.86734556950839</v>
      </c>
      <c r="M83" s="859"/>
      <c r="N83" s="57"/>
    </row>
    <row r="84" spans="1:14">
      <c r="B84" s="95" t="s">
        <v>973</v>
      </c>
      <c r="C84" s="96"/>
      <c r="D84" s="96"/>
      <c r="E84" s="96"/>
      <c r="F84" s="96"/>
      <c r="G84" s="96"/>
      <c r="H84" s="96"/>
      <c r="I84" s="93"/>
      <c r="J84" s="94"/>
      <c r="K84" s="311">
        <v>0.05</v>
      </c>
      <c r="L84" s="858">
        <f>N78*K84</f>
        <v>62.466836392377097</v>
      </c>
      <c r="M84" s="859"/>
      <c r="N84" s="57"/>
    </row>
    <row r="85" spans="1:14" ht="15.75" thickBot="1">
      <c r="B85" s="97" t="s">
        <v>974</v>
      </c>
      <c r="C85" s="98"/>
      <c r="D85" s="98"/>
      <c r="E85" s="98"/>
      <c r="F85" s="98"/>
      <c r="G85" s="98"/>
      <c r="H85" s="98"/>
      <c r="I85" s="99"/>
      <c r="J85" s="100"/>
      <c r="K85" s="312">
        <v>0.05</v>
      </c>
      <c r="L85" s="860">
        <f>N78*K85</f>
        <v>62.466836392377097</v>
      </c>
      <c r="M85" s="861"/>
      <c r="N85" s="57"/>
    </row>
    <row r="86" spans="1:14" ht="15.75" thickBot="1">
      <c r="B86" s="823" t="s">
        <v>953</v>
      </c>
      <c r="C86" s="824"/>
      <c r="D86" s="824"/>
      <c r="E86" s="824"/>
      <c r="F86" s="824"/>
      <c r="G86" s="824"/>
      <c r="H86" s="824"/>
      <c r="I86" s="824"/>
      <c r="J86" s="824"/>
      <c r="K86" s="824"/>
      <c r="L86" s="824"/>
      <c r="M86" s="825"/>
      <c r="N86" s="58">
        <f>L83+L84+L85</f>
        <v>374.80101835426257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1624.1377462018045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1048</v>
      </c>
      <c r="C31" s="87" t="s">
        <v>1554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872" t="str">
        <f>VLOOKUP(A36,EQUIPOS!A6:D154,3,FALSE)</f>
        <v>Carrotanque Irrigador de asfalto, 1000 GALONES DE CAPACIDAD</v>
      </c>
      <c r="C36" s="873"/>
      <c r="D36" s="873"/>
      <c r="E36" s="873"/>
      <c r="F36" s="873"/>
      <c r="G36" s="873"/>
      <c r="H36" s="874"/>
      <c r="I36" s="274"/>
      <c r="J36" s="275"/>
      <c r="K36" s="276">
        <f>VLOOKUP(A36,EQUIPOS!A6:D163,4,FALSE)</f>
        <v>83877.862382717954</v>
      </c>
      <c r="L36" s="277"/>
      <c r="M36" s="278">
        <v>500</v>
      </c>
      <c r="N36" s="279">
        <f>K36/M36</f>
        <v>167.7557247654359</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81781.037404553383</v>
      </c>
      <c r="L37" s="277"/>
      <c r="M37" s="278">
        <v>500</v>
      </c>
      <c r="N37" s="279">
        <f>K37/M37</f>
        <v>163.56207480910678</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0.54131000000000007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331.85910957454269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856</v>
      </c>
      <c r="B48" s="49" t="str">
        <f>VLOOKUP(A48,MATERIALES!A4:D373,3,FALSE)</f>
        <v>Emulsión CRR-1m</v>
      </c>
      <c r="C48" s="288"/>
      <c r="D48" s="288"/>
      <c r="E48" s="288"/>
      <c r="F48" s="288"/>
      <c r="G48" s="288"/>
      <c r="H48" s="288"/>
      <c r="I48" s="275"/>
      <c r="J48" s="231" t="str">
        <f>VLOOKUP(A48,MATERIALES!A4:D373,2,FALSE)</f>
        <v>lt</v>
      </c>
      <c r="K48" s="289">
        <v>0.45</v>
      </c>
      <c r="L48" s="274"/>
      <c r="M48" s="409">
        <f>VLOOKUP(A48,MATERIALES!A4:D395,4,FALSE)</f>
        <v>1918.5480406066642</v>
      </c>
      <c r="N48" s="279">
        <f>K48*M48</f>
        <v>863.34661827299897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863.34661827299897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4000</v>
      </c>
      <c r="N70" s="402">
        <f>K70/M70</f>
        <v>54.131</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54.131</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1249.3367278475419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249.86734556950839</v>
      </c>
      <c r="M83" s="859"/>
      <c r="N83" s="57"/>
    </row>
    <row r="84" spans="1:14">
      <c r="B84" s="95" t="s">
        <v>973</v>
      </c>
      <c r="C84" s="96"/>
      <c r="D84" s="96"/>
      <c r="E84" s="96"/>
      <c r="F84" s="96"/>
      <c r="G84" s="96"/>
      <c r="H84" s="96"/>
      <c r="I84" s="93"/>
      <c r="J84" s="94"/>
      <c r="K84" s="311">
        <v>0.05</v>
      </c>
      <c r="L84" s="858">
        <f>N78*K84</f>
        <v>62.466836392377097</v>
      </c>
      <c r="M84" s="859"/>
      <c r="N84" s="57"/>
    </row>
    <row r="85" spans="1:14" ht="15.75" thickBot="1">
      <c r="B85" s="97" t="s">
        <v>974</v>
      </c>
      <c r="C85" s="98"/>
      <c r="D85" s="98"/>
      <c r="E85" s="98"/>
      <c r="F85" s="98"/>
      <c r="G85" s="98"/>
      <c r="H85" s="98"/>
      <c r="I85" s="99"/>
      <c r="J85" s="100"/>
      <c r="K85" s="312">
        <v>0.05</v>
      </c>
      <c r="L85" s="860">
        <f>N78*K85</f>
        <v>62.466836392377097</v>
      </c>
      <c r="M85" s="861"/>
      <c r="N85" s="57"/>
    </row>
    <row r="86" spans="1:14" ht="15.75" thickBot="1">
      <c r="B86" s="823" t="s">
        <v>953</v>
      </c>
      <c r="C86" s="824"/>
      <c r="D86" s="824"/>
      <c r="E86" s="824"/>
      <c r="F86" s="824"/>
      <c r="G86" s="824"/>
      <c r="H86" s="824"/>
      <c r="I86" s="824"/>
      <c r="J86" s="824"/>
      <c r="K86" s="824"/>
      <c r="L86" s="824"/>
      <c r="M86" s="825"/>
      <c r="N86" s="58">
        <f>L83+L84+L85</f>
        <v>374.80101835426257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1624.1377462018045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1049</v>
      </c>
      <c r="C31" s="87" t="s">
        <v>1555</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872" t="str">
        <f>VLOOKUP(A36,EQUIPOS!A6:D154,3,FALSE)</f>
        <v>Carrotanque Irrigador de asfalto, 1000 GALONES DE CAPACIDAD</v>
      </c>
      <c r="C36" s="873"/>
      <c r="D36" s="873"/>
      <c r="E36" s="873"/>
      <c r="F36" s="873"/>
      <c r="G36" s="873"/>
      <c r="H36" s="874"/>
      <c r="I36" s="274"/>
      <c r="J36" s="275"/>
      <c r="K36" s="276">
        <f>VLOOKUP(A36,EQUIPOS!A6:D163,4,FALSE)</f>
        <v>83877.862382717954</v>
      </c>
      <c r="L36" s="277"/>
      <c r="M36" s="278">
        <v>500</v>
      </c>
      <c r="N36" s="279">
        <f>K36/M36</f>
        <v>167.7557247654359</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81781.037404553383</v>
      </c>
      <c r="L37" s="277"/>
      <c r="M37" s="278">
        <v>500</v>
      </c>
      <c r="N37" s="279">
        <f>K37/M37</f>
        <v>163.56207480910678</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0.54131000000000007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331.85910957454269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862</v>
      </c>
      <c r="B48" s="49" t="str">
        <f>VLOOKUP(A48,MATERIALES!A4:D373,3,FALSE)</f>
        <v>Emulsión CRR-2m</v>
      </c>
      <c r="C48" s="288"/>
      <c r="D48" s="288"/>
      <c r="E48" s="288"/>
      <c r="F48" s="288"/>
      <c r="G48" s="288"/>
      <c r="H48" s="288"/>
      <c r="I48" s="275"/>
      <c r="J48" s="231" t="str">
        <f>VLOOKUP(A48,MATERIALES!A4:D373,2,FALSE)</f>
        <v>lt</v>
      </c>
      <c r="K48" s="289">
        <v>0.45</v>
      </c>
      <c r="L48" s="274"/>
      <c r="M48" s="409">
        <f>VLOOKUP(A48,MATERIALES!A4:D395,4,FALSE)</f>
        <v>1918.5480406066642</v>
      </c>
      <c r="N48" s="279">
        <f>K48*M48</f>
        <v>863.34661827299897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863.34661827299897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4000</v>
      </c>
      <c r="N70" s="402">
        <f>K70/M70</f>
        <v>54.131</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54.131</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1249.3367278475419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249.86734556950839</v>
      </c>
      <c r="M83" s="859"/>
      <c r="N83" s="57"/>
    </row>
    <row r="84" spans="1:14">
      <c r="B84" s="95" t="s">
        <v>973</v>
      </c>
      <c r="C84" s="96"/>
      <c r="D84" s="96"/>
      <c r="E84" s="96"/>
      <c r="F84" s="96"/>
      <c r="G84" s="96"/>
      <c r="H84" s="96"/>
      <c r="I84" s="93"/>
      <c r="J84" s="94"/>
      <c r="K84" s="311">
        <v>0.05</v>
      </c>
      <c r="L84" s="858">
        <f>N78*K84</f>
        <v>62.466836392377097</v>
      </c>
      <c r="M84" s="859"/>
      <c r="N84" s="57"/>
    </row>
    <row r="85" spans="1:14" ht="15.75" thickBot="1">
      <c r="B85" s="97" t="s">
        <v>974</v>
      </c>
      <c r="C85" s="98"/>
      <c r="D85" s="98"/>
      <c r="E85" s="98"/>
      <c r="F85" s="98"/>
      <c r="G85" s="98"/>
      <c r="H85" s="98"/>
      <c r="I85" s="99"/>
      <c r="J85" s="100"/>
      <c r="K85" s="312">
        <v>0.05</v>
      </c>
      <c r="L85" s="860">
        <f>N78*K85</f>
        <v>62.466836392377097</v>
      </c>
      <c r="M85" s="861"/>
      <c r="N85" s="57"/>
    </row>
    <row r="86" spans="1:14" ht="15.75" thickBot="1">
      <c r="B86" s="823" t="s">
        <v>953</v>
      </c>
      <c r="C86" s="824"/>
      <c r="D86" s="824"/>
      <c r="E86" s="824"/>
      <c r="F86" s="824"/>
      <c r="G86" s="824"/>
      <c r="H86" s="824"/>
      <c r="I86" s="824"/>
      <c r="J86" s="824"/>
      <c r="K86" s="824"/>
      <c r="L86" s="824"/>
      <c r="M86" s="825"/>
      <c r="N86" s="58">
        <f>L83+L84+L85</f>
        <v>374.80101835426257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1624.1377462018045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1556</v>
      </c>
      <c r="C31" s="87" t="s">
        <v>1557</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872" t="str">
        <f>VLOOKUP(A36,EQUIPOS!A6:D154,3,FALSE)</f>
        <v>Carrotanque Irrigador de asfalto, 1000 GALONES DE CAPACIDAD</v>
      </c>
      <c r="C36" s="873"/>
      <c r="D36" s="873"/>
      <c r="E36" s="873"/>
      <c r="F36" s="873"/>
      <c r="G36" s="873"/>
      <c r="H36" s="874"/>
      <c r="I36" s="274"/>
      <c r="J36" s="275"/>
      <c r="K36" s="276">
        <f>VLOOKUP(A36,EQUIPOS!A6:D163,4,FALSE)</f>
        <v>83877.862382717954</v>
      </c>
      <c r="L36" s="277"/>
      <c r="M36" s="278">
        <v>400</v>
      </c>
      <c r="N36" s="279">
        <f>K36/M36</f>
        <v>209.69465595679489</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400</v>
      </c>
      <c r="N37" s="279">
        <f>K37/M37</f>
        <v>306.67889026707513</v>
      </c>
    </row>
    <row r="38" spans="1:14">
      <c r="A38" t="s">
        <v>176</v>
      </c>
      <c r="B38" s="872" t="str">
        <f>VLOOKUP(A38,EQUIPOS!A8:D154,3,FALSE)</f>
        <v xml:space="preserve">Compresor (barrido y soplado)
</v>
      </c>
      <c r="C38" s="873"/>
      <c r="D38" s="873"/>
      <c r="E38" s="873"/>
      <c r="F38" s="873"/>
      <c r="G38" s="873"/>
      <c r="H38" s="874"/>
      <c r="I38" s="274"/>
      <c r="J38" s="275"/>
      <c r="K38" s="276">
        <f>VLOOKUP(A38,EQUIPOS!A8:D165,4,FALSE)</f>
        <v>81781.037404553383</v>
      </c>
      <c r="L38" s="277"/>
      <c r="M38" s="278">
        <v>400</v>
      </c>
      <c r="N38" s="279">
        <f>K38/M38</f>
        <v>204.45259351138347</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6">
        <f>VLOOKUP(A39,EQUIPOS!A9:D166,4,FALSE)</f>
        <v>81683.293572065842</v>
      </c>
      <c r="L39" s="877">
        <v>400</v>
      </c>
      <c r="M39" s="878"/>
      <c r="N39" s="279">
        <f>K39/L39</f>
        <v>204.2082339301646</v>
      </c>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N75*M41</f>
        <v>1.010032011295025</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926.04440567671315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860</v>
      </c>
      <c r="B48" s="49" t="str">
        <f>VLOOKUP(A48,MATERIALES!A5:D373,3,FALSE)</f>
        <v>Emulsión CRR-2</v>
      </c>
      <c r="C48" s="288"/>
      <c r="D48" s="288"/>
      <c r="E48" s="288"/>
      <c r="F48" s="288"/>
      <c r="G48" s="288"/>
      <c r="H48" s="288"/>
      <c r="I48" s="275"/>
      <c r="J48" s="231" t="str">
        <f>VLOOKUP(A48,MATERIALES!A4:D373,2,FALSE)</f>
        <v>lt</v>
      </c>
      <c r="K48" s="289">
        <v>1.83</v>
      </c>
      <c r="L48" s="274"/>
      <c r="M48" s="409">
        <f>VLOOKUP(A48,MATERIALES!A5:D396,4,FALSE)</f>
        <v>1918.5480406066642</v>
      </c>
      <c r="N48" s="279">
        <f>K48*M48</f>
        <v>3510.9429143101956</v>
      </c>
    </row>
    <row r="49" spans="1:14">
      <c r="A49" s="114" t="s">
        <v>761</v>
      </c>
      <c r="B49" s="49" t="str">
        <f>VLOOKUP(A49,MATERIALES!A6:D373,3,FALSE)</f>
        <v>Agregado para tratamiento superf. Simple</v>
      </c>
      <c r="C49" s="288"/>
      <c r="D49" s="288"/>
      <c r="E49" s="288"/>
      <c r="F49" s="288"/>
      <c r="G49" s="288"/>
      <c r="H49" s="288"/>
      <c r="I49" s="275"/>
      <c r="J49" s="231" t="str">
        <f>VLOOKUP(A49,MATERIALES!A5:D373,2,FALSE)</f>
        <v>m3</v>
      </c>
      <c r="K49" s="289">
        <v>1.9E-2</v>
      </c>
      <c r="L49" s="274"/>
      <c r="M49" s="409">
        <f>VLOOKUP(A49,MATERIALES!A6:D397,4,FALSE)</f>
        <v>69208.049424530021</v>
      </c>
      <c r="N49" s="279">
        <f>K49*M49</f>
        <v>1314.9529390660705</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4825.8958533762661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1317</v>
      </c>
      <c r="B58" s="52" t="str">
        <f>VLOOKUP(A58,TRANSPORTE!A5:D117,3,FALSE)</f>
        <v>Transporte de agregados pétreos</v>
      </c>
      <c r="C58" s="324"/>
      <c r="D58" s="324"/>
      <c r="E58" s="324"/>
      <c r="F58" s="324"/>
      <c r="G58" s="324"/>
      <c r="H58" s="318" t="s">
        <v>1468</v>
      </c>
      <c r="I58" s="286">
        <v>1.9E-2</v>
      </c>
      <c r="J58" s="293">
        <v>1</v>
      </c>
      <c r="K58" s="286">
        <f>I58*J58</f>
        <v>1.9E-2</v>
      </c>
      <c r="L58" s="910">
        <f>VLOOKUP(A58,TRANSPORTE!A5:D117,4,FALSE)</f>
        <v>1131.4191219078368</v>
      </c>
      <c r="M58" s="911"/>
      <c r="N58" s="294">
        <f>K58*L58</f>
        <v>21.496963316248898</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21.496963316248898</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3200</v>
      </c>
      <c r="N69" s="402">
        <f>K69/M69</f>
        <v>33.339451129502493</v>
      </c>
      <c r="O69" s="112"/>
    </row>
    <row r="70" spans="1:15">
      <c r="A70" t="s">
        <v>11</v>
      </c>
      <c r="B70" s="55" t="str">
        <f>VLOOKUP(A70,'MANO DE OBRA'!A8:D69,3,FALSE)</f>
        <v>Obrero (4)</v>
      </c>
      <c r="C70" s="53"/>
      <c r="D70" s="53"/>
      <c r="E70" s="53"/>
      <c r="F70" s="53"/>
      <c r="G70" s="53"/>
      <c r="H70" s="53"/>
      <c r="I70" s="299">
        <f>K70/J70*100</f>
        <v>117040.00000000001</v>
      </c>
      <c r="J70" s="300">
        <v>185</v>
      </c>
      <c r="K70" s="301">
        <f>VLOOKUP(A70,'MANO DE OBRA'!A8:D100,4,FALSE)</f>
        <v>216524</v>
      </c>
      <c r="L70" s="56"/>
      <c r="M70" s="306">
        <v>3200</v>
      </c>
      <c r="N70" s="402">
        <f>K70/M70</f>
        <v>67.663749999999993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101.00320112950249</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5874.4404234987305</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1174.8880846997461</v>
      </c>
      <c r="M82" s="859"/>
      <c r="N82" s="57"/>
    </row>
    <row r="83" spans="1:14">
      <c r="B83" s="95" t="s">
        <v>973</v>
      </c>
      <c r="C83" s="96"/>
      <c r="D83" s="96"/>
      <c r="E83" s="96"/>
      <c r="F83" s="96"/>
      <c r="G83" s="96"/>
      <c r="H83" s="96"/>
      <c r="I83" s="93"/>
      <c r="J83" s="94"/>
      <c r="K83" s="311">
        <v>0.05</v>
      </c>
      <c r="L83" s="858">
        <f>N77*K83</f>
        <v>293.72202117493651</v>
      </c>
      <c r="M83" s="859"/>
      <c r="N83" s="57"/>
    </row>
    <row r="84" spans="1:14" ht="15.75" thickBot="1">
      <c r="B84" s="97" t="s">
        <v>974</v>
      </c>
      <c r="C84" s="98"/>
      <c r="D84" s="98"/>
      <c r="E84" s="98"/>
      <c r="F84" s="98"/>
      <c r="G84" s="98"/>
      <c r="H84" s="98"/>
      <c r="I84" s="99"/>
      <c r="J84" s="100"/>
      <c r="K84" s="312">
        <v>0.05</v>
      </c>
      <c r="L84" s="860">
        <f>N77*K84</f>
        <v>293.72202117493651</v>
      </c>
      <c r="M84" s="861"/>
      <c r="N84" s="57"/>
    </row>
    <row r="85" spans="1:14" ht="15.75" thickBot="1">
      <c r="B85" s="823" t="s">
        <v>953</v>
      </c>
      <c r="C85" s="824"/>
      <c r="D85" s="824"/>
      <c r="E85" s="824"/>
      <c r="F85" s="824"/>
      <c r="G85" s="824"/>
      <c r="H85" s="824"/>
      <c r="I85" s="824"/>
      <c r="J85" s="824"/>
      <c r="K85" s="824"/>
      <c r="L85" s="824"/>
      <c r="M85" s="825"/>
      <c r="N85" s="58">
        <f>L82+L83+L84</f>
        <v>1762.3321270496192</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7636.7725505483495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9"/>
      <c r="K117" s="889"/>
      <c r="L117" s="889"/>
      <c r="M117" s="889"/>
      <c r="N117" s="890"/>
    </row>
    <row r="118" spans="2:14" ht="15.75" thickBot="1">
      <c r="B118" s="268" t="s">
        <v>2221</v>
      </c>
      <c r="C118" s="400"/>
      <c r="D118" s="400"/>
      <c r="E118" s="63"/>
      <c r="F118" s="63"/>
      <c r="G118" s="63"/>
      <c r="H118" s="63"/>
      <c r="I118" s="63"/>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1558</v>
      </c>
      <c r="C31" s="87" t="s">
        <v>1559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872" t="str">
        <f>VLOOKUP(A36,EQUIPOS!A6:D154,3,FALSE)</f>
        <v>Carrotanque Irrigador de asfalto, 1000 GALONES DE CAPACIDAD</v>
      </c>
      <c r="C36" s="873"/>
      <c r="D36" s="873"/>
      <c r="E36" s="873"/>
      <c r="F36" s="873"/>
      <c r="G36" s="873"/>
      <c r="H36" s="874"/>
      <c r="I36" s="274"/>
      <c r="J36" s="275"/>
      <c r="K36" s="276">
        <f>VLOOKUP(A36,EQUIPOS!A6:D163,4,FALSE)</f>
        <v>83877.862382717954</v>
      </c>
      <c r="L36" s="277"/>
      <c r="M36" s="278">
        <v>400</v>
      </c>
      <c r="N36" s="279">
        <f>K36/M36</f>
        <v>209.69465595679489</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400</v>
      </c>
      <c r="N37" s="279">
        <f>K37/M37</f>
        <v>306.67889026707513</v>
      </c>
    </row>
    <row r="38" spans="1:14">
      <c r="A38" t="s">
        <v>176</v>
      </c>
      <c r="B38" s="872" t="str">
        <f>VLOOKUP(A38,EQUIPOS!A8:D154,3,FALSE)</f>
        <v xml:space="preserve">Compresor (barrido y soplado)
</v>
      </c>
      <c r="C38" s="873"/>
      <c r="D38" s="873"/>
      <c r="E38" s="873"/>
      <c r="F38" s="873"/>
      <c r="G38" s="873"/>
      <c r="H38" s="874"/>
      <c r="I38" s="274"/>
      <c r="J38" s="275"/>
      <c r="K38" s="276">
        <f>VLOOKUP(A38,EQUIPOS!A8:D165,4,FALSE)</f>
        <v>81781.037404553383</v>
      </c>
      <c r="L38" s="277"/>
      <c r="M38" s="278">
        <v>400</v>
      </c>
      <c r="N38" s="279">
        <f>K38/M38</f>
        <v>204.45259351138347</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6">
        <f>VLOOKUP(A39,EQUIPOS!A9:D166,4,FALSE)</f>
        <v>81683.293572065842</v>
      </c>
      <c r="L39" s="877">
        <v>400</v>
      </c>
      <c r="M39" s="878"/>
      <c r="N39" s="279">
        <f>K39/L39</f>
        <v>204.2082339301646</v>
      </c>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1.010032011295025</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926.04440567671315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860</v>
      </c>
      <c r="B48" s="49" t="str">
        <f>VLOOKUP(A48,MATERIALES!A5:D373,3,FALSE)</f>
        <v>Emulsión CRR-2</v>
      </c>
      <c r="C48" s="288"/>
      <c r="D48" s="288"/>
      <c r="E48" s="288"/>
      <c r="F48" s="288"/>
      <c r="G48" s="288"/>
      <c r="H48" s="288"/>
      <c r="I48" s="275"/>
      <c r="J48" s="231" t="str">
        <f>VLOOKUP(A48,MATERIALES!A4:D373,2,FALSE)</f>
        <v>lt</v>
      </c>
      <c r="K48" s="289">
        <v>1.5</v>
      </c>
      <c r="L48" s="274"/>
      <c r="M48" s="409">
        <f>VLOOKUP(A48,MATERIALES!A5:D396,4,FALSE)</f>
        <v>1918.5480406066642</v>
      </c>
      <c r="N48" s="279">
        <f>K48*M48</f>
        <v>2877.8220609099963</v>
      </c>
    </row>
    <row r="49" spans="1:14">
      <c r="A49" s="114" t="s">
        <v>761</v>
      </c>
      <c r="B49" s="49" t="str">
        <f>VLOOKUP(A49,MATERIALES!A6:D373,3,FALSE)</f>
        <v>Agregado para tratamiento superf. Simple</v>
      </c>
      <c r="C49" s="288"/>
      <c r="D49" s="288"/>
      <c r="E49" s="288"/>
      <c r="F49" s="288"/>
      <c r="G49" s="288"/>
      <c r="H49" s="288"/>
      <c r="I49" s="275"/>
      <c r="J49" s="231" t="str">
        <f>VLOOKUP(A49,MATERIALES!A5:D373,2,FALSE)</f>
        <v>m3</v>
      </c>
      <c r="K49" s="289">
        <v>1.2999999999999999E-2</v>
      </c>
      <c r="L49" s="274"/>
      <c r="M49" s="409">
        <f>VLOOKUP(A49,MATERIALES!A6:D397,4,FALSE)</f>
        <v>69208.049424530021</v>
      </c>
      <c r="N49" s="279">
        <f>K49*M49</f>
        <v>899.70464251889018</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3777.5267034288863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1317</v>
      </c>
      <c r="B58" s="52" t="str">
        <f>VLOOKUP(A58,TRANSPORTE!A5:D117,3,FALSE)</f>
        <v>Transporte de agregados pétreos</v>
      </c>
      <c r="C58" s="324"/>
      <c r="D58" s="324"/>
      <c r="E58" s="324"/>
      <c r="F58" s="324"/>
      <c r="G58" s="324"/>
      <c r="H58" s="318" t="s">
        <v>1468</v>
      </c>
      <c r="I58" s="286">
        <v>1.2999999999999999E-2</v>
      </c>
      <c r="J58" s="293">
        <v>1</v>
      </c>
      <c r="K58" s="286">
        <f>I58*J58</f>
        <v>1.2999999999999999E-2</v>
      </c>
      <c r="L58" s="910">
        <f>VLOOKUP(A58,TRANSPORTE!A5:D117,4,FALSE)</f>
        <v>1131.4191219078368</v>
      </c>
      <c r="M58" s="911"/>
      <c r="N58" s="294">
        <f>K58*L58</f>
        <v>14.708448584801879</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14.708448584801879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3200</v>
      </c>
      <c r="N69" s="402">
        <f>K69/M69</f>
        <v>33.339451129502493</v>
      </c>
      <c r="O69" s="112"/>
    </row>
    <row r="70" spans="1:15">
      <c r="A70" t="s">
        <v>11</v>
      </c>
      <c r="B70" s="55" t="str">
        <f>VLOOKUP(A70,'MANO DE OBRA'!A8:D69,3,FALSE)</f>
        <v>Obrero (4)</v>
      </c>
      <c r="C70" s="53"/>
      <c r="D70" s="53"/>
      <c r="E70" s="53"/>
      <c r="F70" s="53"/>
      <c r="G70" s="53"/>
      <c r="H70" s="53"/>
      <c r="I70" s="299">
        <f>K70/J70*100</f>
        <v>117040.00000000001</v>
      </c>
      <c r="J70" s="300">
        <v>185</v>
      </c>
      <c r="K70" s="301">
        <f>VLOOKUP(A70,'MANO DE OBRA'!A8:D100,4,FALSE)</f>
        <v>216524</v>
      </c>
      <c r="L70" s="56"/>
      <c r="M70" s="306">
        <v>3200</v>
      </c>
      <c r="N70" s="402">
        <f>K70/M70</f>
        <v>67.663749999999993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SUM(N69:N75)</f>
        <v>101.00320112950249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4819.2827588199034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963.85655176398075</v>
      </c>
      <c r="M83" s="859"/>
      <c r="N83" s="57"/>
    </row>
    <row r="84" spans="1:14">
      <c r="B84" s="95" t="s">
        <v>973</v>
      </c>
      <c r="C84" s="96"/>
      <c r="D84" s="96"/>
      <c r="E84" s="96"/>
      <c r="F84" s="96"/>
      <c r="G84" s="96"/>
      <c r="H84" s="96"/>
      <c r="I84" s="93"/>
      <c r="J84" s="94"/>
      <c r="K84" s="311">
        <v>0.05</v>
      </c>
      <c r="L84" s="858">
        <f>N78*K84</f>
        <v>240.96413794099519</v>
      </c>
      <c r="M84" s="859"/>
      <c r="N84" s="57"/>
    </row>
    <row r="85" spans="1:14" ht="15.75" thickBot="1">
      <c r="B85" s="97" t="s">
        <v>974</v>
      </c>
      <c r="C85" s="98"/>
      <c r="D85" s="98"/>
      <c r="E85" s="98"/>
      <c r="F85" s="98"/>
      <c r="G85" s="98"/>
      <c r="H85" s="98"/>
      <c r="I85" s="99"/>
      <c r="J85" s="100"/>
      <c r="K85" s="312">
        <v>0.05</v>
      </c>
      <c r="L85" s="860">
        <f>N78*K85</f>
        <v>240.96413794099519</v>
      </c>
      <c r="M85" s="861"/>
      <c r="N85" s="57"/>
    </row>
    <row r="86" spans="1:14" ht="15.75" thickBot="1">
      <c r="B86" s="823" t="s">
        <v>953</v>
      </c>
      <c r="C86" s="824"/>
      <c r="D86" s="824"/>
      <c r="E86" s="824"/>
      <c r="F86" s="824"/>
      <c r="G86" s="824"/>
      <c r="H86" s="824"/>
      <c r="I86" s="824"/>
      <c r="J86" s="824"/>
      <c r="K86" s="824"/>
      <c r="L86" s="824"/>
      <c r="M86" s="825"/>
      <c r="N86" s="58">
        <f>L83+L84+L85</f>
        <v>1445.7848276459711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6265.0675864658742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1560</v>
      </c>
      <c r="C31" s="87" t="s">
        <v>1561</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872" t="str">
        <f>VLOOKUP(A36,EQUIPOS!A6:D154,3,FALSE)</f>
        <v>Carrotanque Irrigador de asfalto, 1000 GALONES DE CAPACIDAD</v>
      </c>
      <c r="C36" s="873"/>
      <c r="D36" s="873"/>
      <c r="E36" s="873"/>
      <c r="F36" s="873"/>
      <c r="G36" s="873"/>
      <c r="H36" s="874"/>
      <c r="I36" s="274"/>
      <c r="J36" s="275"/>
      <c r="K36" s="276">
        <f>VLOOKUP(A36,EQUIPOS!A6:D163,4,FALSE)</f>
        <v>83877.862382717954</v>
      </c>
      <c r="L36" s="277"/>
      <c r="M36" s="278">
        <v>400</v>
      </c>
      <c r="N36" s="279">
        <f>K36/M36</f>
        <v>209.69465595679489</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400</v>
      </c>
      <c r="N37" s="279">
        <f>K37/M37</f>
        <v>306.67889026707513</v>
      </c>
    </row>
    <row r="38" spans="1:14">
      <c r="A38" t="s">
        <v>176</v>
      </c>
      <c r="B38" s="872" t="str">
        <f>VLOOKUP(A38,EQUIPOS!A8:D154,3,FALSE)</f>
        <v xml:space="preserve">Compresor (barrido y soplado)
</v>
      </c>
      <c r="C38" s="873"/>
      <c r="D38" s="873"/>
      <c r="E38" s="873"/>
      <c r="F38" s="873"/>
      <c r="G38" s="873"/>
      <c r="H38" s="874"/>
      <c r="I38" s="274"/>
      <c r="J38" s="275"/>
      <c r="K38" s="276">
        <f>VLOOKUP(A38,EQUIPOS!A8:D165,4,FALSE)</f>
        <v>81781.037404553383</v>
      </c>
      <c r="L38" s="277"/>
      <c r="M38" s="278">
        <v>400</v>
      </c>
      <c r="N38" s="279">
        <f>K38/M38</f>
        <v>204.45259351138347</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6">
        <f>VLOOKUP(A39,EQUIPOS!A9:D166,4,FALSE)</f>
        <v>81683.293572065842</v>
      </c>
      <c r="L39" s="877">
        <v>400</v>
      </c>
      <c r="M39" s="878"/>
      <c r="N39" s="279">
        <f>K39/L39</f>
        <v>204.2082339301646</v>
      </c>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1.010032011295025</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926.04440567671315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860</v>
      </c>
      <c r="B48" s="49" t="str">
        <f>VLOOKUP(A48,MATERIALES!A5:D373,3,FALSE)</f>
        <v>Emulsión CRR-2</v>
      </c>
      <c r="C48" s="288"/>
      <c r="D48" s="288"/>
      <c r="E48" s="288"/>
      <c r="F48" s="288"/>
      <c r="G48" s="288"/>
      <c r="H48" s="288"/>
      <c r="I48" s="275"/>
      <c r="J48" s="231" t="str">
        <f>VLOOKUP(A48,MATERIALES!A4:D373,2,FALSE)</f>
        <v>lt</v>
      </c>
      <c r="K48" s="289">
        <v>1.83</v>
      </c>
      <c r="L48" s="274"/>
      <c r="M48" s="409">
        <f>VLOOKUP(A48,MATERIALES!A5:D396,4,FALSE)</f>
        <v>1918.5480406066642</v>
      </c>
      <c r="N48" s="279">
        <f>K48*M48</f>
        <v>3510.9429143101956</v>
      </c>
    </row>
    <row r="49" spans="1:14">
      <c r="A49" s="114" t="s">
        <v>761</v>
      </c>
      <c r="B49" s="49" t="str">
        <f>VLOOKUP(A49,MATERIALES!A6:D373,3,FALSE)</f>
        <v>Agregado para tratamiento superf. Simple</v>
      </c>
      <c r="C49" s="288"/>
      <c r="D49" s="288"/>
      <c r="E49" s="288"/>
      <c r="F49" s="288"/>
      <c r="G49" s="288"/>
      <c r="H49" s="288"/>
      <c r="I49" s="275"/>
      <c r="J49" s="231" t="str">
        <f>VLOOKUP(A49,MATERIALES!A5:D373,2,FALSE)</f>
        <v>m3</v>
      </c>
      <c r="K49" s="289">
        <v>1.9E-2</v>
      </c>
      <c r="L49" s="274"/>
      <c r="M49" s="409">
        <f>VLOOKUP(A49,MATERIALES!A6:D397,4,FALSE)</f>
        <v>69208.049424530021</v>
      </c>
      <c r="N49" s="279">
        <f>K49*M49</f>
        <v>1314.9529390660705</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4825.8958533762661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1317</v>
      </c>
      <c r="B58" s="52" t="str">
        <f>VLOOKUP(A58,TRANSPORTE!A5:D117,3,FALSE)</f>
        <v>Transporte de agregados pétreos</v>
      </c>
      <c r="C58" s="324"/>
      <c r="D58" s="324"/>
      <c r="E58" s="324"/>
      <c r="F58" s="324"/>
      <c r="G58" s="324"/>
      <c r="H58" s="318" t="s">
        <v>1468</v>
      </c>
      <c r="I58" s="286">
        <v>1.9E-2</v>
      </c>
      <c r="J58" s="293">
        <v>1</v>
      </c>
      <c r="K58" s="286">
        <f>I58*J58</f>
        <v>1.9E-2</v>
      </c>
      <c r="L58" s="910">
        <f>VLOOKUP(A58,TRANSPORTE!A5:D117,4,FALSE)</f>
        <v>1131.4191219078368</v>
      </c>
      <c r="M58" s="911"/>
      <c r="N58" s="294">
        <f>K58*L58</f>
        <v>21.496963316248898</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21.496963316248898</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473">
        <v>3200</v>
      </c>
      <c r="N69" s="402">
        <f>K69/M69</f>
        <v>33.339451129502493</v>
      </c>
      <c r="O69" s="112"/>
    </row>
    <row r="70" spans="1:15">
      <c r="A70" t="s">
        <v>11</v>
      </c>
      <c r="B70" s="55" t="str">
        <f>VLOOKUP(A70,'MANO DE OBRA'!A8:D69,3,FALSE)</f>
        <v>Obrero (4)</v>
      </c>
      <c r="C70" s="53"/>
      <c r="D70" s="53"/>
      <c r="E70" s="53"/>
      <c r="F70" s="53"/>
      <c r="G70" s="53"/>
      <c r="H70" s="53"/>
      <c r="I70" s="299">
        <f>K70/J70*100</f>
        <v>117040.00000000001</v>
      </c>
      <c r="J70" s="300">
        <v>185</v>
      </c>
      <c r="K70" s="301">
        <f>VLOOKUP(A70,'MANO DE OBRA'!A8:D100,4,FALSE)</f>
        <v>216524</v>
      </c>
      <c r="L70" s="56"/>
      <c r="M70" s="474">
        <v>3200</v>
      </c>
      <c r="N70" s="402">
        <f>K70/M70</f>
        <v>67.663749999999993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SUM(N69:N75)</f>
        <v>101.00320112950249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5874.4404234987305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1174.8880846997461</v>
      </c>
      <c r="M83" s="859"/>
      <c r="N83" s="57"/>
    </row>
    <row r="84" spans="1:14">
      <c r="B84" s="95" t="s">
        <v>973</v>
      </c>
      <c r="C84" s="96"/>
      <c r="D84" s="96"/>
      <c r="E84" s="96"/>
      <c r="F84" s="96"/>
      <c r="G84" s="96"/>
      <c r="H84" s="96"/>
      <c r="I84" s="93"/>
      <c r="J84" s="94"/>
      <c r="K84" s="311">
        <v>0.05</v>
      </c>
      <c r="L84" s="858">
        <f>N78*K84</f>
        <v>293.72202117493651</v>
      </c>
      <c r="M84" s="859"/>
      <c r="N84" s="57"/>
    </row>
    <row r="85" spans="1:14" ht="15.75" thickBot="1">
      <c r="B85" s="97" t="s">
        <v>974</v>
      </c>
      <c r="C85" s="98"/>
      <c r="D85" s="98"/>
      <c r="E85" s="98"/>
      <c r="F85" s="98"/>
      <c r="G85" s="98"/>
      <c r="H85" s="98"/>
      <c r="I85" s="99"/>
      <c r="J85" s="100"/>
      <c r="K85" s="312">
        <v>0.05</v>
      </c>
      <c r="L85" s="860">
        <f>N78*K85</f>
        <v>293.72202117493651</v>
      </c>
      <c r="M85" s="861"/>
      <c r="N85" s="57"/>
    </row>
    <row r="86" spans="1:14" ht="15.75" thickBot="1">
      <c r="B86" s="823" t="s">
        <v>953</v>
      </c>
      <c r="C86" s="824"/>
      <c r="D86" s="824"/>
      <c r="E86" s="824"/>
      <c r="F86" s="824"/>
      <c r="G86" s="824"/>
      <c r="H86" s="824"/>
      <c r="I86" s="824"/>
      <c r="J86" s="824"/>
      <c r="K86" s="824"/>
      <c r="L86" s="824"/>
      <c r="M86" s="825"/>
      <c r="N86" s="58">
        <f>L83+L84+L85</f>
        <v>1762.3321270496192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7636.7725505483495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1562</v>
      </c>
      <c r="C31" s="87" t="s">
        <v>2059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872" t="str">
        <f>VLOOKUP(A36,EQUIPOS!A6:D154,3,FALSE)</f>
        <v>Carrotanque Irrigador de asfalto, 1000 GALONES DE CAPACIDAD</v>
      </c>
      <c r="C36" s="873"/>
      <c r="D36" s="873"/>
      <c r="E36" s="873"/>
      <c r="F36" s="873"/>
      <c r="G36" s="873"/>
      <c r="H36" s="874"/>
      <c r="I36" s="274"/>
      <c r="J36" s="275"/>
      <c r="K36" s="276">
        <f>VLOOKUP(A36,EQUIPOS!A6:D163,4,FALSE)</f>
        <v>83877.862382717954</v>
      </c>
      <c r="L36" s="277"/>
      <c r="M36" s="278">
        <v>400</v>
      </c>
      <c r="N36" s="279">
        <f>K36/M36</f>
        <v>209.69465595679489</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400</v>
      </c>
      <c r="N37" s="279">
        <f>K37/M37</f>
        <v>306.67889026707513</v>
      </c>
    </row>
    <row r="38" spans="1:14">
      <c r="A38" t="s">
        <v>176</v>
      </c>
      <c r="B38" s="872" t="str">
        <f>VLOOKUP(A38,EQUIPOS!A8:D154,3,FALSE)</f>
        <v xml:space="preserve">Compresor (barrido y soplado)
</v>
      </c>
      <c r="C38" s="873"/>
      <c r="D38" s="873"/>
      <c r="E38" s="873"/>
      <c r="F38" s="873"/>
      <c r="G38" s="873"/>
      <c r="H38" s="874"/>
      <c r="I38" s="274"/>
      <c r="J38" s="275"/>
      <c r="K38" s="276">
        <f>VLOOKUP(A38,EQUIPOS!A8:D165,4,FALSE)</f>
        <v>81781.037404553383</v>
      </c>
      <c r="L38" s="277"/>
      <c r="M38" s="278">
        <v>400</v>
      </c>
      <c r="N38" s="279">
        <f>K38/M38</f>
        <v>204.45259351138347</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6">
        <f>VLOOKUP(A39,EQUIPOS!A9:D166,4,FALSE)</f>
        <v>81683.293572065842</v>
      </c>
      <c r="L39" s="877">
        <v>400</v>
      </c>
      <c r="M39" s="878"/>
      <c r="N39" s="279">
        <f>K39/L39</f>
        <v>204.2082339301646</v>
      </c>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1.010032011295025</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926.04440567671315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761</v>
      </c>
      <c r="B48" s="49" t="str">
        <f>VLOOKUP(A48,MATERIALES!A5:D373,3,FALSE)</f>
        <v>Agregado para tratamiento superf. Simple</v>
      </c>
      <c r="C48" s="288"/>
      <c r="D48" s="288"/>
      <c r="E48" s="288"/>
      <c r="F48" s="288"/>
      <c r="G48" s="288"/>
      <c r="H48" s="288"/>
      <c r="I48" s="275"/>
      <c r="J48" s="231" t="str">
        <f>VLOOKUP(A48,MATERIALES!A4:D373,2,FALSE)</f>
        <v>m3</v>
      </c>
      <c r="K48" s="289">
        <v>1.2999999999999999E-2</v>
      </c>
      <c r="L48" s="274"/>
      <c r="M48" s="409">
        <f>VLOOKUP(A48,MATERIALES!A5:D396,4,FALSE)</f>
        <v>69208.049424530021</v>
      </c>
      <c r="N48" s="279">
        <f>K48*M48</f>
        <v>899.70464251889018</v>
      </c>
    </row>
    <row r="49" spans="1:14">
      <c r="A49" s="114" t="s">
        <v>860</v>
      </c>
      <c r="B49" s="49" t="str">
        <f>VLOOKUP(A49,MATERIALES!A6:D373,3,FALSE)</f>
        <v>Emulsión CRR-2</v>
      </c>
      <c r="C49" s="288"/>
      <c r="D49" s="288"/>
      <c r="E49" s="288"/>
      <c r="F49" s="288"/>
      <c r="G49" s="288"/>
      <c r="H49" s="288"/>
      <c r="I49" s="275"/>
      <c r="J49" s="231" t="str">
        <f>VLOOKUP(A49,MATERIALES!A5:D373,2,FALSE)</f>
        <v>lt</v>
      </c>
      <c r="K49" s="289">
        <v>1.5</v>
      </c>
      <c r="L49" s="274"/>
      <c r="M49" s="409">
        <f>VLOOKUP(A49,MATERIALES!A6:D397,4,FALSE)</f>
        <v>1918.5480406066642</v>
      </c>
      <c r="N49" s="279">
        <f>K49*M49</f>
        <v>2877.8220609099963</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3777.5267034288863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1317</v>
      </c>
      <c r="B58" s="52" t="str">
        <f>VLOOKUP(A58,TRANSPORTE!A5:D117,3,FALSE)</f>
        <v>Transporte de agregados pétreos</v>
      </c>
      <c r="C58" s="324"/>
      <c r="D58" s="324"/>
      <c r="E58" s="324"/>
      <c r="F58" s="324"/>
      <c r="G58" s="324"/>
      <c r="H58" s="318" t="s">
        <v>1468</v>
      </c>
      <c r="I58" s="286">
        <v>1.2999999999999999E-2</v>
      </c>
      <c r="J58" s="293">
        <v>1</v>
      </c>
      <c r="K58" s="286">
        <f>I58*J58</f>
        <v>1.2999999999999999E-2</v>
      </c>
      <c r="L58" s="910">
        <f>VLOOKUP(A58,TRANSPORTE!A5:D117,4,FALSE)</f>
        <v>1131.4191219078368</v>
      </c>
      <c r="M58" s="911"/>
      <c r="N58" s="294">
        <f>K58*L58</f>
        <v>14.708448584801879</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14.708448584801879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3200</v>
      </c>
      <c r="N69" s="402">
        <f>K69/M69</f>
        <v>33.339451129502493</v>
      </c>
      <c r="O69" s="112"/>
    </row>
    <row r="70" spans="1:15">
      <c r="A70" t="s">
        <v>11</v>
      </c>
      <c r="B70" s="55" t="str">
        <f>VLOOKUP(A70,'MANO DE OBRA'!A8:D69,3,FALSE)</f>
        <v>Obrero (4)</v>
      </c>
      <c r="C70" s="53"/>
      <c r="D70" s="53"/>
      <c r="E70" s="53"/>
      <c r="F70" s="53"/>
      <c r="G70" s="53"/>
      <c r="H70" s="53"/>
      <c r="I70" s="299">
        <f>K70/J70*100</f>
        <v>117040.00000000001</v>
      </c>
      <c r="J70" s="300">
        <v>185</v>
      </c>
      <c r="K70" s="301">
        <f>VLOOKUP(A70,'MANO DE OBRA'!A8:D100,4,FALSE)</f>
        <v>216524</v>
      </c>
      <c r="L70" s="56"/>
      <c r="M70" s="302">
        <v>3200</v>
      </c>
      <c r="N70" s="402">
        <f>K70/M70</f>
        <v>67.663749999999993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SUM(N69:N75)</f>
        <v>101.00320112950249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4819.2827588199034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963.85655176398075</v>
      </c>
      <c r="M83" s="859"/>
      <c r="N83" s="57"/>
    </row>
    <row r="84" spans="1:14">
      <c r="B84" s="95" t="s">
        <v>973</v>
      </c>
      <c r="C84" s="96"/>
      <c r="D84" s="96"/>
      <c r="E84" s="96"/>
      <c r="F84" s="96"/>
      <c r="G84" s="96"/>
      <c r="H84" s="96"/>
      <c r="I84" s="93"/>
      <c r="J84" s="94"/>
      <c r="K84" s="311">
        <v>0.05</v>
      </c>
      <c r="L84" s="858">
        <f>N78*K84</f>
        <v>240.96413794099519</v>
      </c>
      <c r="M84" s="859"/>
      <c r="N84" s="57"/>
    </row>
    <row r="85" spans="1:14" ht="15.75" thickBot="1">
      <c r="B85" s="97" t="s">
        <v>974</v>
      </c>
      <c r="C85" s="98"/>
      <c r="D85" s="98"/>
      <c r="E85" s="98"/>
      <c r="F85" s="98"/>
      <c r="G85" s="98"/>
      <c r="H85" s="98"/>
      <c r="I85" s="99"/>
      <c r="J85" s="100"/>
      <c r="K85" s="312">
        <v>0.05</v>
      </c>
      <c r="L85" s="860">
        <f>N78*K85</f>
        <v>240.96413794099519</v>
      </c>
      <c r="M85" s="861"/>
      <c r="N85" s="57"/>
    </row>
    <row r="86" spans="1:14" ht="15.75" thickBot="1">
      <c r="B86" s="823" t="s">
        <v>953</v>
      </c>
      <c r="C86" s="824"/>
      <c r="D86" s="824"/>
      <c r="E86" s="824"/>
      <c r="F86" s="824"/>
      <c r="G86" s="824"/>
      <c r="H86" s="824"/>
      <c r="I86" s="824"/>
      <c r="J86" s="824"/>
      <c r="K86" s="824"/>
      <c r="L86" s="824"/>
      <c r="M86" s="825"/>
      <c r="N86" s="58">
        <f>L83+L84+L85</f>
        <v>1445.7848276459711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6265.0675864658742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1563</v>
      </c>
      <c r="C31" s="87" t="s">
        <v>1564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872" t="str">
        <f>VLOOKUP(A36,EQUIPOS!A6:D154,3,FALSE)</f>
        <v>Carrotanque Irrigador de asfalto, 1000 GALONES DE CAPACIDAD</v>
      </c>
      <c r="C36" s="873"/>
      <c r="D36" s="873"/>
      <c r="E36" s="873"/>
      <c r="F36" s="873"/>
      <c r="G36" s="873"/>
      <c r="H36" s="874"/>
      <c r="I36" s="274"/>
      <c r="J36" s="275"/>
      <c r="K36" s="276">
        <f>VLOOKUP(A36,EQUIPOS!A6:D163,4,FALSE)</f>
        <v>83877.862382717954</v>
      </c>
      <c r="L36" s="277"/>
      <c r="M36" s="290">
        <v>275</v>
      </c>
      <c r="N36" s="279">
        <f>K36/M36</f>
        <v>305.01040866442895</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90">
        <f>M36</f>
        <v>275</v>
      </c>
      <c r="N37" s="279">
        <f>K37/M37</f>
        <v>446.0783858430184</v>
      </c>
    </row>
    <row r="38" spans="1:14">
      <c r="A38" t="s">
        <v>176</v>
      </c>
      <c r="B38" s="872" t="str">
        <f>VLOOKUP(A38,EQUIPOS!A8:D154,3,FALSE)</f>
        <v xml:space="preserve">Compresor (barrido y soplado)
</v>
      </c>
      <c r="C38" s="873"/>
      <c r="D38" s="873"/>
      <c r="E38" s="873"/>
      <c r="F38" s="873"/>
      <c r="G38" s="873"/>
      <c r="H38" s="874"/>
      <c r="I38" s="274"/>
      <c r="J38" s="275"/>
      <c r="K38" s="276">
        <f>VLOOKUP(A38,EQUIPOS!A8:D165,4,FALSE)</f>
        <v>81781.037404553383</v>
      </c>
      <c r="L38" s="277"/>
      <c r="M38" s="290">
        <v>275</v>
      </c>
      <c r="N38" s="279">
        <f>K38/M38</f>
        <v>297.38559056201228</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6">
        <f>VLOOKUP(A39,EQUIPOS!A9:D166,4,FALSE)</f>
        <v>81683.293572065842</v>
      </c>
      <c r="L39" s="953">
        <v>275</v>
      </c>
      <c r="M39" s="954"/>
      <c r="N39" s="279">
        <f>K39/L39</f>
        <v>297.03015844387579</v>
      </c>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1.4691374709745819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1346.97368098431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759</v>
      </c>
      <c r="B48" s="49" t="str">
        <f>VLOOKUP(A48,MATERIALES!A5:D373,3,FALSE)</f>
        <v>Agregado para tratamiento superficial doble (primer riego)</v>
      </c>
      <c r="C48" s="288"/>
      <c r="D48" s="288"/>
      <c r="E48" s="288"/>
      <c r="F48" s="288"/>
      <c r="G48" s="288"/>
      <c r="H48" s="288"/>
      <c r="I48" s="275"/>
      <c r="J48" s="231" t="str">
        <f>VLOOKUP(A48,MATERIALES!A4:D373,2,FALSE)</f>
        <v>m3</v>
      </c>
      <c r="K48" s="289">
        <v>2.5000000000000001E-2</v>
      </c>
      <c r="L48" s="274"/>
      <c r="M48" s="409">
        <f>VLOOKUP(A48,MATERIALES!A5:D396,4,FALSE)</f>
        <v>69208.049424530021</v>
      </c>
      <c r="N48" s="279">
        <f>K48*M48</f>
        <v>1730.2012356132507</v>
      </c>
    </row>
    <row r="49" spans="1:14">
      <c r="A49" s="114" t="s">
        <v>760</v>
      </c>
      <c r="B49" s="49" t="str">
        <f>VLOOKUP(A49,MATERIALES!A6:D373,3,FALSE)</f>
        <v>Agregado para tratamiento superficial doble (segundo riego)</v>
      </c>
      <c r="C49" s="288"/>
      <c r="D49" s="288"/>
      <c r="E49" s="288"/>
      <c r="F49" s="288"/>
      <c r="G49" s="288"/>
      <c r="H49" s="288"/>
      <c r="I49" s="275"/>
      <c r="J49" s="231" t="str">
        <f>VLOOKUP(A49,MATERIALES!A5:D373,2,FALSE)</f>
        <v>m3</v>
      </c>
      <c r="K49" s="289">
        <v>1.2999999999999999E-2</v>
      </c>
      <c r="L49" s="274"/>
      <c r="M49" s="409">
        <f>VLOOKUP(A49,MATERIALES!A6:D397,4,FALSE)</f>
        <v>69208.049424530021</v>
      </c>
      <c r="N49" s="279">
        <f>K49*M49</f>
        <v>899.70464251889018</v>
      </c>
    </row>
    <row r="50" spans="1:14">
      <c r="A50" t="s">
        <v>860</v>
      </c>
      <c r="B50" s="49" t="str">
        <f>VLOOKUP(A50,MATERIALES!A6:D373,3,FALSE)</f>
        <v>Emulsión CRR-2</v>
      </c>
      <c r="C50" s="288"/>
      <c r="D50" s="288"/>
      <c r="E50" s="288"/>
      <c r="F50" s="288"/>
      <c r="G50" s="288"/>
      <c r="H50" s="288"/>
      <c r="I50" s="275"/>
      <c r="J50" s="231" t="str">
        <f>VLOOKUP(A50,MATERIALES!A6:D373,2,FALSE)</f>
        <v>lt</v>
      </c>
      <c r="K50" s="289">
        <v>4.24</v>
      </c>
      <c r="L50" s="274"/>
      <c r="M50" s="409">
        <f>VLOOKUP(A50,MATERIALES!A6:D398,4,FALSE)</f>
        <v>1918.5480406066642</v>
      </c>
      <c r="N50" s="279">
        <f>K50*M50</f>
        <v>8134.643692172257</v>
      </c>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10764.549570304398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1317</v>
      </c>
      <c r="B58" s="52" t="str">
        <f>VLOOKUP(A58,TRANSPORTE!A5:D117,3,FALSE)</f>
        <v>Transporte de agregados pétreos</v>
      </c>
      <c r="C58" s="324"/>
      <c r="D58" s="324"/>
      <c r="E58" s="324"/>
      <c r="F58" s="324"/>
      <c r="G58" s="324"/>
      <c r="H58" s="318" t="s">
        <v>1468</v>
      </c>
      <c r="I58" s="286">
        <v>3.7999999999999999E-2</v>
      </c>
      <c r="J58" s="293">
        <v>1</v>
      </c>
      <c r="K58" s="286">
        <f>I58*J58</f>
        <v>3.7999999999999999E-2</v>
      </c>
      <c r="L58" s="910">
        <f>VLOOKUP(A58,TRANSPORTE!A5:D117,4,FALSE)</f>
        <v>1131.4191219078368</v>
      </c>
      <c r="M58" s="911"/>
      <c r="N58" s="294">
        <f>K58*L58</f>
        <v>42.993926632497796</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42.993926632497796</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411">
        <v>2200</v>
      </c>
      <c r="N69" s="402">
        <f>K69/M69</f>
        <v>48.493747097458176</v>
      </c>
      <c r="O69" s="112"/>
    </row>
    <row r="70" spans="1:15">
      <c r="A70" t="s">
        <v>11</v>
      </c>
      <c r="B70" s="55" t="str">
        <f>VLOOKUP(A70,'MANO DE OBRA'!A8:D69,3,FALSE)</f>
        <v>Obrero (4)</v>
      </c>
      <c r="C70" s="53"/>
      <c r="D70" s="53"/>
      <c r="E70" s="53"/>
      <c r="F70" s="53"/>
      <c r="G70" s="53"/>
      <c r="H70" s="53"/>
      <c r="I70" s="299">
        <f>K70/J70*100</f>
        <v>117040.00000000001</v>
      </c>
      <c r="J70" s="300">
        <v>185</v>
      </c>
      <c r="K70" s="301">
        <f>VLOOKUP(A70,'MANO DE OBRA'!A8:D100,4,FALSE)</f>
        <v>216524</v>
      </c>
      <c r="L70" s="56"/>
      <c r="M70" s="412">
        <v>2200</v>
      </c>
      <c r="N70" s="402">
        <f>K70/M70</f>
        <v>98.42</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912" t="s">
        <v>953</v>
      </c>
      <c r="C76" s="866"/>
      <c r="D76" s="866"/>
      <c r="E76" s="866"/>
      <c r="F76" s="866"/>
      <c r="G76" s="866"/>
      <c r="H76" s="866"/>
      <c r="I76" s="866"/>
      <c r="J76" s="866"/>
      <c r="K76" s="866"/>
      <c r="L76" s="866"/>
      <c r="M76" s="867"/>
      <c r="N76" s="467">
        <f>SUM(N69:N75)</f>
        <v>146.91374709745818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12301.430925018665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2460.2861850037334</v>
      </c>
      <c r="M83" s="859"/>
      <c r="N83" s="57"/>
    </row>
    <row r="84" spans="1:14">
      <c r="B84" s="95" t="s">
        <v>973</v>
      </c>
      <c r="C84" s="96"/>
      <c r="D84" s="96"/>
      <c r="E84" s="96"/>
      <c r="F84" s="96"/>
      <c r="G84" s="96"/>
      <c r="H84" s="96"/>
      <c r="I84" s="93"/>
      <c r="J84" s="94"/>
      <c r="K84" s="311">
        <v>0.05</v>
      </c>
      <c r="L84" s="858">
        <f>N78*K84</f>
        <v>615.07154625093335</v>
      </c>
      <c r="M84" s="859"/>
      <c r="N84" s="57"/>
    </row>
    <row r="85" spans="1:14" ht="15.75" thickBot="1">
      <c r="B85" s="97" t="s">
        <v>974</v>
      </c>
      <c r="C85" s="98"/>
      <c r="D85" s="98"/>
      <c r="E85" s="98"/>
      <c r="F85" s="98"/>
      <c r="G85" s="98"/>
      <c r="H85" s="98"/>
      <c r="I85" s="99"/>
      <c r="J85" s="100"/>
      <c r="K85" s="312">
        <v>0.05</v>
      </c>
      <c r="L85" s="860">
        <f>N78*K85</f>
        <v>615.07154625093335</v>
      </c>
      <c r="M85" s="861"/>
      <c r="N85" s="57"/>
    </row>
    <row r="86" spans="1:14" ht="15.75" thickBot="1">
      <c r="B86" s="823" t="s">
        <v>953</v>
      </c>
      <c r="C86" s="824"/>
      <c r="D86" s="824"/>
      <c r="E86" s="824"/>
      <c r="F86" s="824"/>
      <c r="G86" s="824"/>
      <c r="H86" s="824"/>
      <c r="I86" s="824"/>
      <c r="J86" s="824"/>
      <c r="K86" s="824"/>
      <c r="L86" s="824"/>
      <c r="M86" s="825"/>
      <c r="N86" s="58">
        <f>L83+L84+L85</f>
        <v>3690.4292775056001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15991.860202524265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1565</v>
      </c>
      <c r="C31" s="87" t="s">
        <v>1566</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872" t="str">
        <f>VLOOKUP(A36,EQUIPOS!A6:D154,3,FALSE)</f>
        <v>Carrotanque Irrigador de asfalto, 1000 GALONES DE CAPACIDAD</v>
      </c>
      <c r="C36" s="873"/>
      <c r="D36" s="873"/>
      <c r="E36" s="873"/>
      <c r="F36" s="873"/>
      <c r="G36" s="873"/>
      <c r="H36" s="874"/>
      <c r="I36" s="274"/>
      <c r="J36" s="275"/>
      <c r="K36" s="276">
        <f>VLOOKUP(A36,EQUIPOS!A6:D163,4,FALSE)</f>
        <v>83877.862382717954</v>
      </c>
      <c r="L36" s="277"/>
      <c r="M36" s="290">
        <v>275</v>
      </c>
      <c r="N36" s="279">
        <f>K36/M36</f>
        <v>305.01040866442895</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90">
        <v>275</v>
      </c>
      <c r="N37" s="279">
        <f>K37/M37</f>
        <v>446.0783858430184</v>
      </c>
    </row>
    <row r="38" spans="1:14">
      <c r="A38" t="s">
        <v>176</v>
      </c>
      <c r="B38" s="872" t="str">
        <f>VLOOKUP(A38,EQUIPOS!A8:D154,3,FALSE)</f>
        <v xml:space="preserve">Compresor (barrido y soplado)
</v>
      </c>
      <c r="C38" s="873"/>
      <c r="D38" s="873"/>
      <c r="E38" s="873"/>
      <c r="F38" s="873"/>
      <c r="G38" s="873"/>
      <c r="H38" s="874"/>
      <c r="I38" s="274"/>
      <c r="J38" s="275"/>
      <c r="K38" s="276">
        <f>VLOOKUP(A38,EQUIPOS!A8:D165,4,FALSE)</f>
        <v>81781.037404553383</v>
      </c>
      <c r="L38" s="277"/>
      <c r="M38" s="290">
        <v>275</v>
      </c>
      <c r="N38" s="279">
        <f>K38/M38</f>
        <v>297.38559056201228</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6">
        <f>VLOOKUP(A39,EQUIPOS!A9:D166,4,FALSE)</f>
        <v>81683.293572065842</v>
      </c>
      <c r="L39" s="953">
        <v>275</v>
      </c>
      <c r="M39" s="954"/>
      <c r="N39" s="279">
        <f>K39/L39</f>
        <v>297.03015844387579</v>
      </c>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1.4691374709745819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1346.97368098431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759</v>
      </c>
      <c r="B48" s="49" t="str">
        <f>VLOOKUP(A48,MATERIALES!A5:D373,3,FALSE)</f>
        <v>Agregado para tratamiento superficial doble (primer riego)</v>
      </c>
      <c r="C48" s="288"/>
      <c r="D48" s="288"/>
      <c r="E48" s="288"/>
      <c r="F48" s="288"/>
      <c r="G48" s="288"/>
      <c r="H48" s="288"/>
      <c r="I48" s="275"/>
      <c r="J48" s="231" t="str">
        <f>VLOOKUP(A48,MATERIALES!A4:D373,2,FALSE)</f>
        <v>m3</v>
      </c>
      <c r="K48" s="289">
        <v>1.9E-2</v>
      </c>
      <c r="L48" s="274"/>
      <c r="M48" s="409">
        <f>VLOOKUP(A48,MATERIALES!A5:D396,4,FALSE)</f>
        <v>69208.049424530021</v>
      </c>
      <c r="N48" s="279">
        <f>K48*M48</f>
        <v>1314.9529390660705</v>
      </c>
    </row>
    <row r="49" spans="1:14">
      <c r="A49" s="114" t="s">
        <v>760</v>
      </c>
      <c r="B49" s="49" t="str">
        <f>VLOOKUP(A49,MATERIALES!A6:D373,3,FALSE)</f>
        <v>Agregado para tratamiento superficial doble (segundo riego)</v>
      </c>
      <c r="C49" s="288"/>
      <c r="D49" s="288"/>
      <c r="E49" s="288"/>
      <c r="F49" s="288"/>
      <c r="G49" s="288"/>
      <c r="H49" s="288"/>
      <c r="I49" s="275"/>
      <c r="J49" s="231" t="str">
        <f>VLOOKUP(A49,MATERIALES!A5:D373,2,FALSE)</f>
        <v>m3</v>
      </c>
      <c r="K49" s="289">
        <v>0.01</v>
      </c>
      <c r="L49" s="274"/>
      <c r="M49" s="409">
        <f>VLOOKUP(A49,MATERIALES!A6:D397,4,FALSE)</f>
        <v>69208.049424530021</v>
      </c>
      <c r="N49" s="279">
        <f>K49*M49</f>
        <v>692.0804942453002</v>
      </c>
    </row>
    <row r="50" spans="1:14">
      <c r="A50" t="s">
        <v>860</v>
      </c>
      <c r="B50" s="49" t="str">
        <f>VLOOKUP(A50,MATERIALES!A6:D373,3,FALSE)</f>
        <v>Emulsión CRR-2</v>
      </c>
      <c r="C50" s="288"/>
      <c r="D50" s="288"/>
      <c r="E50" s="288"/>
      <c r="F50" s="288"/>
      <c r="G50" s="288"/>
      <c r="H50" s="288"/>
      <c r="I50" s="275"/>
      <c r="J50" s="231" t="str">
        <f>VLOOKUP(A50,MATERIALES!A6:D373,2,FALSE)</f>
        <v>lt</v>
      </c>
      <c r="K50" s="289">
        <v>3.24</v>
      </c>
      <c r="L50" s="274"/>
      <c r="M50" s="409">
        <f>VLOOKUP(A50,MATERIALES!A6:D398,4,FALSE)</f>
        <v>1918.5480406066642</v>
      </c>
      <c r="N50" s="279">
        <f>K50*M50</f>
        <v>6216.0956515655926</v>
      </c>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8223.129084876964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1317</v>
      </c>
      <c r="B58" s="52" t="str">
        <f>VLOOKUP(A58,TRANSPORTE!A5:D117,3,FALSE)</f>
        <v>Transporte de agregados pétreos</v>
      </c>
      <c r="C58" s="324"/>
      <c r="D58" s="324"/>
      <c r="E58" s="324"/>
      <c r="F58" s="324"/>
      <c r="G58" s="324"/>
      <c r="H58" s="318" t="s">
        <v>1468</v>
      </c>
      <c r="I58" s="286">
        <v>2.9000000000000001E-2</v>
      </c>
      <c r="J58" s="293">
        <v>1</v>
      </c>
      <c r="K58" s="286">
        <f>I58*J58</f>
        <v>2.9000000000000001E-2</v>
      </c>
      <c r="L58" s="910">
        <f>VLOOKUP(A58,TRANSPORTE!A5:D117,4,FALSE)</f>
        <v>1131.4191219078368</v>
      </c>
      <c r="M58" s="911"/>
      <c r="N58" s="294">
        <f>K58*L58</f>
        <v>32.811154535327269</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32.811154535327269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2200</v>
      </c>
      <c r="N69" s="402">
        <f>K69/M69</f>
        <v>98.42</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13">
        <v>2200</v>
      </c>
      <c r="N70" s="402">
        <f>K70/M70</f>
        <v>48.493747097458176</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SUM(N69:N75)</f>
        <v>146.91374709745818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9749.8276674940607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1949.9655334988122</v>
      </c>
      <c r="M83" s="859"/>
      <c r="N83" s="57"/>
    </row>
    <row r="84" spans="1:14">
      <c r="B84" s="95" t="s">
        <v>973</v>
      </c>
      <c r="C84" s="96"/>
      <c r="D84" s="96"/>
      <c r="E84" s="96"/>
      <c r="F84" s="96"/>
      <c r="G84" s="96"/>
      <c r="H84" s="96"/>
      <c r="I84" s="93"/>
      <c r="J84" s="94"/>
      <c r="K84" s="311">
        <v>0.05</v>
      </c>
      <c r="L84" s="858">
        <f>N78*K84</f>
        <v>487.49138337470305</v>
      </c>
      <c r="M84" s="859"/>
      <c r="N84" s="57"/>
    </row>
    <row r="85" spans="1:14" ht="15.75" thickBot="1">
      <c r="B85" s="97" t="s">
        <v>974</v>
      </c>
      <c r="C85" s="98"/>
      <c r="D85" s="98"/>
      <c r="E85" s="98"/>
      <c r="F85" s="98"/>
      <c r="G85" s="98"/>
      <c r="H85" s="98"/>
      <c r="I85" s="99"/>
      <c r="J85" s="100"/>
      <c r="K85" s="312">
        <v>0.05</v>
      </c>
      <c r="L85" s="860">
        <f>N78*K85</f>
        <v>487.49138337470305</v>
      </c>
      <c r="M85" s="861"/>
      <c r="N85" s="57"/>
    </row>
    <row r="86" spans="1:14" ht="15.75" thickBot="1">
      <c r="B86" s="823" t="s">
        <v>953</v>
      </c>
      <c r="C86" s="824"/>
      <c r="D86" s="824"/>
      <c r="E86" s="824"/>
      <c r="F86" s="824"/>
      <c r="G86" s="824"/>
      <c r="H86" s="824"/>
      <c r="I86" s="824"/>
      <c r="J86" s="824"/>
      <c r="K86" s="824"/>
      <c r="L86" s="824"/>
      <c r="M86" s="825"/>
      <c r="N86" s="58">
        <f>L83+L84+L85</f>
        <v>2924.9483002482184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12674.77596774228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1568</v>
      </c>
      <c r="C31" s="87" t="s">
        <v>1567</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872" t="str">
        <f>VLOOKUP(A36,EQUIPOS!A6:D154,3,FALSE)</f>
        <v>Carrotanque Irrigador de asfalto, 1000 GALONES DE CAPACIDAD</v>
      </c>
      <c r="C36" s="873"/>
      <c r="D36" s="873"/>
      <c r="E36" s="873"/>
      <c r="F36" s="873"/>
      <c r="G36" s="873"/>
      <c r="H36" s="874"/>
      <c r="I36" s="274"/>
      <c r="J36" s="275"/>
      <c r="K36" s="276">
        <f>VLOOKUP(A36,EQUIPOS!A6:D163,4,FALSE)</f>
        <v>83877.862382717954</v>
      </c>
      <c r="L36" s="277"/>
      <c r="M36" s="278">
        <v>275</v>
      </c>
      <c r="N36" s="279">
        <f>K36/M36</f>
        <v>305.01040866442895</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275</v>
      </c>
      <c r="N37" s="279">
        <f>K37/M37</f>
        <v>446.0783858430184</v>
      </c>
    </row>
    <row r="38" spans="1:14">
      <c r="A38" t="s">
        <v>176</v>
      </c>
      <c r="B38" s="872" t="str">
        <f>VLOOKUP(A38,EQUIPOS!A8:D154,3,FALSE)</f>
        <v xml:space="preserve">Compresor (barrido y soplado)
</v>
      </c>
      <c r="C38" s="873"/>
      <c r="D38" s="873"/>
      <c r="E38" s="873"/>
      <c r="F38" s="873"/>
      <c r="G38" s="873"/>
      <c r="H38" s="874"/>
      <c r="I38" s="274"/>
      <c r="J38" s="275"/>
      <c r="K38" s="276">
        <f>VLOOKUP(A38,EQUIPOS!A8:D165,4,FALSE)</f>
        <v>81781.037404553383</v>
      </c>
      <c r="L38" s="277"/>
      <c r="M38" s="278">
        <v>275</v>
      </c>
      <c r="N38" s="279">
        <f>K38/M38</f>
        <v>297.38559056201228</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6">
        <f>VLOOKUP(A39,EQUIPOS!A9:D166,4,FALSE)</f>
        <v>81683.293572065842</v>
      </c>
      <c r="L39" s="877">
        <v>275</v>
      </c>
      <c r="M39" s="878"/>
      <c r="N39" s="279">
        <f>K39/L39</f>
        <v>297.03015844387579</v>
      </c>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1.4691374709745819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1346.97368098431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759</v>
      </c>
      <c r="B48" s="49" t="str">
        <f>VLOOKUP(A48,MATERIALES!A5:D373,3,FALSE)</f>
        <v>Agregado para tratamiento superficial doble (primer riego)</v>
      </c>
      <c r="C48" s="288"/>
      <c r="D48" s="288"/>
      <c r="E48" s="288"/>
      <c r="F48" s="288"/>
      <c r="G48" s="288"/>
      <c r="H48" s="288"/>
      <c r="I48" s="275"/>
      <c r="J48" s="231" t="str">
        <f>VLOOKUP(A48,MATERIALES!A4:D640,2,FALSE)</f>
        <v>m3</v>
      </c>
      <c r="K48" s="289">
        <v>2.5000000000000001E-2</v>
      </c>
      <c r="L48" s="274"/>
      <c r="M48" s="409">
        <f>VLOOKUP(A48,MATERIALES!A5:D396,4,FALSE)</f>
        <v>69208.049424530021</v>
      </c>
      <c r="N48" s="279">
        <f>K48*M48</f>
        <v>1730.2012356132507</v>
      </c>
    </row>
    <row r="49" spans="1:14">
      <c r="A49" s="114" t="s">
        <v>760</v>
      </c>
      <c r="B49" s="49" t="str">
        <f>VLOOKUP(A49,MATERIALES!A6:D373,3,FALSE)</f>
        <v>Agregado para tratamiento superficial doble (segundo riego)</v>
      </c>
      <c r="C49" s="288"/>
      <c r="D49" s="288"/>
      <c r="E49" s="288"/>
      <c r="F49" s="288"/>
      <c r="G49" s="288"/>
      <c r="H49" s="288"/>
      <c r="I49" s="275"/>
      <c r="J49" s="231" t="str">
        <f>VLOOKUP(A49,MATERIALES!A5:D641,2,FALSE)</f>
        <v>m3</v>
      </c>
      <c r="K49" s="289">
        <v>1.2999999999999999E-2</v>
      </c>
      <c r="L49" s="274"/>
      <c r="M49" s="409">
        <f>VLOOKUP(A49,MATERIALES!A6:D397,4,FALSE)</f>
        <v>69208.049424530021</v>
      </c>
      <c r="N49" s="279">
        <f>K49*M49</f>
        <v>899.70464251889018</v>
      </c>
    </row>
    <row r="50" spans="1:14">
      <c r="A50" t="s">
        <v>862</v>
      </c>
      <c r="B50" s="49" t="str">
        <f>VLOOKUP(A50,MATERIALES!A6:D373,3,FALSE)</f>
        <v>Emulsión CRR-2m</v>
      </c>
      <c r="C50" s="288"/>
      <c r="D50" s="288"/>
      <c r="E50" s="288"/>
      <c r="F50" s="288"/>
      <c r="G50" s="288"/>
      <c r="H50" s="288"/>
      <c r="I50" s="275"/>
      <c r="J50" s="231" t="str">
        <f>VLOOKUP(A50,MATERIALES!A6:D642,2,FALSE)</f>
        <v>lt</v>
      </c>
      <c r="K50" s="289">
        <v>4.24</v>
      </c>
      <c r="L50" s="274"/>
      <c r="M50" s="409">
        <f>VLOOKUP(A50,MATERIALES!A6:D398,4,FALSE)</f>
        <v>1918.5480406066642</v>
      </c>
      <c r="N50" s="279">
        <f>K50*M50</f>
        <v>8134.643692172257</v>
      </c>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10764.549570304398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1317</v>
      </c>
      <c r="B58" s="52" t="str">
        <f>VLOOKUP(A58,TRANSPORTE!A5:D117,3,FALSE)</f>
        <v>Transporte de agregados pétreos</v>
      </c>
      <c r="C58" s="324"/>
      <c r="D58" s="324"/>
      <c r="E58" s="324"/>
      <c r="F58" s="324"/>
      <c r="G58" s="324"/>
      <c r="H58" s="318" t="s">
        <v>1468</v>
      </c>
      <c r="I58" s="286">
        <v>3.7999999999999999E-2</v>
      </c>
      <c r="J58" s="293">
        <v>1</v>
      </c>
      <c r="K58" s="286">
        <f>I58*J58</f>
        <v>3.7999999999999999E-2</v>
      </c>
      <c r="L58" s="910">
        <f>VLOOKUP(A58,TRANSPORTE!A5:D117,4,FALSE)</f>
        <v>1131.4191219078368</v>
      </c>
      <c r="M58" s="911"/>
      <c r="N58" s="294">
        <f>K58*L58</f>
        <v>42.993926632497796</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42.993926632497796</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2200</v>
      </c>
      <c r="N69" s="402">
        <f>K69/M69</f>
        <v>98.42</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2200</v>
      </c>
      <c r="N70" s="402">
        <f>K70/M70</f>
        <v>48.493747097458176</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SUM(N69:N75)</f>
        <v>146.91374709745818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12301.430925018665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2460.2861850037334</v>
      </c>
      <c r="M83" s="859"/>
      <c r="N83" s="57"/>
    </row>
    <row r="84" spans="1:14">
      <c r="B84" s="95" t="s">
        <v>973</v>
      </c>
      <c r="C84" s="96"/>
      <c r="D84" s="96"/>
      <c r="E84" s="96"/>
      <c r="F84" s="96"/>
      <c r="G84" s="96"/>
      <c r="H84" s="96"/>
      <c r="I84" s="93"/>
      <c r="J84" s="94"/>
      <c r="K84" s="311">
        <v>0.05</v>
      </c>
      <c r="L84" s="858">
        <f>N78*K84</f>
        <v>615.07154625093335</v>
      </c>
      <c r="M84" s="859"/>
      <c r="N84" s="57"/>
    </row>
    <row r="85" spans="1:14" ht="15.75" thickBot="1">
      <c r="B85" s="97" t="s">
        <v>974</v>
      </c>
      <c r="C85" s="98"/>
      <c r="D85" s="98"/>
      <c r="E85" s="98"/>
      <c r="F85" s="98"/>
      <c r="G85" s="98"/>
      <c r="H85" s="98"/>
      <c r="I85" s="99"/>
      <c r="J85" s="100"/>
      <c r="K85" s="312">
        <v>0.05</v>
      </c>
      <c r="L85" s="860">
        <f>N78*K85</f>
        <v>615.07154625093335</v>
      </c>
      <c r="M85" s="861"/>
      <c r="N85" s="57"/>
    </row>
    <row r="86" spans="1:14" ht="15.75" thickBot="1">
      <c r="B86" s="823" t="s">
        <v>953</v>
      </c>
      <c r="C86" s="824"/>
      <c r="D86" s="824"/>
      <c r="E86" s="824"/>
      <c r="F86" s="824"/>
      <c r="G86" s="824"/>
      <c r="H86" s="824"/>
      <c r="I86" s="824"/>
      <c r="J86" s="824"/>
      <c r="K86" s="824"/>
      <c r="L86" s="824"/>
      <c r="M86" s="825"/>
      <c r="N86" s="58">
        <f>L83+L84+L85</f>
        <v>3690.4292775056001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15991.860202524265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1569</v>
      </c>
      <c r="C31" s="87" t="s">
        <v>1570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872" t="str">
        <f>VLOOKUP(A36,EQUIPOS!A6:D154,3,FALSE)</f>
        <v>Carrotanque Irrigador de asfalto, 1000 GALONES DE CAPACIDAD</v>
      </c>
      <c r="C36" s="873"/>
      <c r="D36" s="873"/>
      <c r="E36" s="873"/>
      <c r="F36" s="873"/>
      <c r="G36" s="873"/>
      <c r="H36" s="874"/>
      <c r="I36" s="274"/>
      <c r="J36" s="275"/>
      <c r="K36" s="276">
        <f>VLOOKUP(A36,EQUIPOS!A6:D163,4,FALSE)</f>
        <v>83877.862382717954</v>
      </c>
      <c r="L36" s="277"/>
      <c r="M36" s="278">
        <v>275</v>
      </c>
      <c r="N36" s="279">
        <f>K36/M36</f>
        <v>305.01040866442895</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275</v>
      </c>
      <c r="N37" s="279">
        <f>K37/M37</f>
        <v>446.0783858430184</v>
      </c>
    </row>
    <row r="38" spans="1:14">
      <c r="A38" t="s">
        <v>176</v>
      </c>
      <c r="B38" s="872" t="str">
        <f>VLOOKUP(A38,EQUIPOS!A8:D154,3,FALSE)</f>
        <v xml:space="preserve">Compresor (barrido y soplado)
</v>
      </c>
      <c r="C38" s="873"/>
      <c r="D38" s="873"/>
      <c r="E38" s="873"/>
      <c r="F38" s="873"/>
      <c r="G38" s="873"/>
      <c r="H38" s="874"/>
      <c r="I38" s="274"/>
      <c r="J38" s="275"/>
      <c r="K38" s="276">
        <f>VLOOKUP(A38,EQUIPOS!A8:D165,4,FALSE)</f>
        <v>81781.037404553383</v>
      </c>
      <c r="L38" s="277"/>
      <c r="M38" s="278">
        <v>275</v>
      </c>
      <c r="N38" s="279">
        <f>K38/M38</f>
        <v>297.38559056201228</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6">
        <f>VLOOKUP(A39,EQUIPOS!A9:D166,4,FALSE)</f>
        <v>81683.293572065842</v>
      </c>
      <c r="L39" s="877">
        <v>275</v>
      </c>
      <c r="M39" s="878"/>
      <c r="N39" s="279">
        <f>K39/L39</f>
        <v>297.03015844387579</v>
      </c>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1.4691374709745819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1346.97368098431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759</v>
      </c>
      <c r="B48" s="49" t="str">
        <f>VLOOKUP(A48,MATERIALES!A5:D373,3,FALSE)</f>
        <v>Agregado para tratamiento superficial doble (primer riego)</v>
      </c>
      <c r="C48" s="288"/>
      <c r="D48" s="288"/>
      <c r="E48" s="288"/>
      <c r="F48" s="288"/>
      <c r="G48" s="288"/>
      <c r="H48" s="288"/>
      <c r="I48" s="275"/>
      <c r="J48" s="231" t="str">
        <f>VLOOKUP(A48,MATERIALES!A4:D640,2,FALSE)</f>
        <v>m3</v>
      </c>
      <c r="K48" s="289">
        <v>1.9E-2</v>
      </c>
      <c r="L48" s="274"/>
      <c r="M48" s="409">
        <f>VLOOKUP(A48,MATERIALES!A5:D396,4,FALSE)</f>
        <v>69208.049424530021</v>
      </c>
      <c r="N48" s="279">
        <f>K48*M48</f>
        <v>1314.9529390660705</v>
      </c>
    </row>
    <row r="49" spans="1:14">
      <c r="A49" s="114" t="s">
        <v>760</v>
      </c>
      <c r="B49" s="49" t="str">
        <f>VLOOKUP(A49,MATERIALES!A6:D373,3,FALSE)</f>
        <v>Agregado para tratamiento superficial doble (segundo riego)</v>
      </c>
      <c r="C49" s="288"/>
      <c r="D49" s="288"/>
      <c r="E49" s="288"/>
      <c r="F49" s="288"/>
      <c r="G49" s="288"/>
      <c r="H49" s="288"/>
      <c r="I49" s="275"/>
      <c r="J49" s="231" t="str">
        <f>VLOOKUP(A49,MATERIALES!A5:D641,2,FALSE)</f>
        <v>m3</v>
      </c>
      <c r="K49" s="289">
        <v>0.01</v>
      </c>
      <c r="L49" s="274"/>
      <c r="M49" s="409">
        <f>VLOOKUP(A49,MATERIALES!A6:D397,4,FALSE)</f>
        <v>69208.049424530021</v>
      </c>
      <c r="N49" s="279">
        <f>K49*M49</f>
        <v>692.0804942453002</v>
      </c>
    </row>
    <row r="50" spans="1:14">
      <c r="A50" t="s">
        <v>862</v>
      </c>
      <c r="B50" s="49" t="str">
        <f>VLOOKUP(A50,MATERIALES!A6:D373,3,FALSE)</f>
        <v>Emulsión CRR-2m</v>
      </c>
      <c r="C50" s="288"/>
      <c r="D50" s="288"/>
      <c r="E50" s="288"/>
      <c r="F50" s="288"/>
      <c r="G50" s="288"/>
      <c r="H50" s="288"/>
      <c r="I50" s="275"/>
      <c r="J50" s="231" t="str">
        <f>VLOOKUP(A50,MATERIALES!A6:D642,2,FALSE)</f>
        <v>lt</v>
      </c>
      <c r="K50" s="289">
        <v>3.24</v>
      </c>
      <c r="L50" s="274"/>
      <c r="M50" s="409">
        <f>VLOOKUP(A50,MATERIALES!A6:D398,4,FALSE)</f>
        <v>1918.5480406066642</v>
      </c>
      <c r="N50" s="279">
        <f>K50*M50</f>
        <v>6216.0956515655926</v>
      </c>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8223.129084876964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1317</v>
      </c>
      <c r="B58" s="52" t="str">
        <f>VLOOKUP(A58,TRANSPORTE!A5:D117,3,FALSE)</f>
        <v>Transporte de agregados pétreos</v>
      </c>
      <c r="C58" s="324"/>
      <c r="D58" s="324"/>
      <c r="E58" s="324"/>
      <c r="F58" s="324"/>
      <c r="G58" s="324"/>
      <c r="H58" s="318" t="s">
        <v>1468</v>
      </c>
      <c r="I58" s="286">
        <v>2.9000000000000001E-2</v>
      </c>
      <c r="J58" s="293">
        <v>1</v>
      </c>
      <c r="K58" s="286">
        <f>I58*J58</f>
        <v>2.9000000000000001E-2</v>
      </c>
      <c r="L58" s="910">
        <f>VLOOKUP(A58,TRANSPORTE!A5:D117,4,FALSE)</f>
        <v>1131.4191219078368</v>
      </c>
      <c r="M58" s="911"/>
      <c r="N58" s="294">
        <f>K58*L58</f>
        <v>32.811154535327269</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32.811154535327269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2200</v>
      </c>
      <c r="N69" s="402">
        <f>K69/M69</f>
        <v>98.42</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2200</v>
      </c>
      <c r="N70" s="402">
        <f>K70/M70</f>
        <v>48.493747097458176</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SUM(N69:N75)</f>
        <v>146.91374709745818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9749.8276674940607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1949.9655334988122</v>
      </c>
      <c r="M83" s="859"/>
      <c r="N83" s="57"/>
    </row>
    <row r="84" spans="1:14">
      <c r="B84" s="95" t="s">
        <v>973</v>
      </c>
      <c r="C84" s="96"/>
      <c r="D84" s="96"/>
      <c r="E84" s="96"/>
      <c r="F84" s="96"/>
      <c r="G84" s="96"/>
      <c r="H84" s="96"/>
      <c r="I84" s="93"/>
      <c r="J84" s="94"/>
      <c r="K84" s="311">
        <v>0.05</v>
      </c>
      <c r="L84" s="858">
        <f>N78*K84</f>
        <v>487.49138337470305</v>
      </c>
      <c r="M84" s="859"/>
      <c r="N84" s="57"/>
    </row>
    <row r="85" spans="1:14" ht="15.75" thickBot="1">
      <c r="B85" s="97" t="s">
        <v>974</v>
      </c>
      <c r="C85" s="98"/>
      <c r="D85" s="98"/>
      <c r="E85" s="98"/>
      <c r="F85" s="98"/>
      <c r="G85" s="98"/>
      <c r="H85" s="98"/>
      <c r="I85" s="99"/>
      <c r="J85" s="100"/>
      <c r="K85" s="312">
        <v>0.05</v>
      </c>
      <c r="L85" s="860">
        <f>N78*K85</f>
        <v>487.49138337470305</v>
      </c>
      <c r="M85" s="861"/>
      <c r="N85" s="57"/>
    </row>
    <row r="86" spans="1:14" ht="15.75" thickBot="1">
      <c r="B86" s="823" t="s">
        <v>953</v>
      </c>
      <c r="C86" s="824"/>
      <c r="D86" s="824"/>
      <c r="E86" s="824"/>
      <c r="F86" s="824"/>
      <c r="G86" s="824"/>
      <c r="H86" s="824"/>
      <c r="I86" s="824"/>
      <c r="J86" s="824"/>
      <c r="K86" s="824"/>
      <c r="L86" s="824"/>
      <c r="M86" s="825"/>
      <c r="N86" s="58">
        <f>L83+L84+L85</f>
        <v>2924.9483002482184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12674.77596774228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1050</v>
      </c>
      <c r="C31" s="87" t="s">
        <v>1571</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872" t="str">
        <f>VLOOKUP(A36,EQUIPOS!A6:D154,3,FALSE)</f>
        <v>Carrotanque Irrigador de asfalto, 1000 GALONES DE CAPACIDAD</v>
      </c>
      <c r="C36" s="873"/>
      <c r="D36" s="873"/>
      <c r="E36" s="873"/>
      <c r="F36" s="873"/>
      <c r="G36" s="873"/>
      <c r="H36" s="874"/>
      <c r="I36" s="274"/>
      <c r="J36" s="275"/>
      <c r="K36" s="276">
        <f>VLOOKUP(A36,EQUIPOS!A6:D163,4,FALSE)</f>
        <v>83877.862382717954</v>
      </c>
      <c r="L36" s="277"/>
      <c r="M36" s="278">
        <v>418</v>
      </c>
      <c r="N36" s="279">
        <f>K36/M36</f>
        <v>200.66474254238744</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418</v>
      </c>
      <c r="N37" s="279">
        <f>K37/M37</f>
        <v>293.47262226514368</v>
      </c>
    </row>
    <row r="38" spans="1:14">
      <c r="A38" t="s">
        <v>225</v>
      </c>
      <c r="B38" s="872" t="str">
        <f>VLOOKUP(A38,EQUIPOS!A8:D154,3,FALSE)</f>
        <v>Esparcidor de gravilla, Ancho de esparcimiento 3100mm, Velocidad de trabajo 10—20km2/h</v>
      </c>
      <c r="C38" s="873"/>
      <c r="D38" s="873"/>
      <c r="E38" s="873"/>
      <c r="F38" s="873"/>
      <c r="G38" s="873"/>
      <c r="H38" s="874"/>
      <c r="I38" s="274"/>
      <c r="J38" s="275"/>
      <c r="K38" s="276">
        <f>VLOOKUP(A38,EQUIPOS!A8:D165,4,FALSE)</f>
        <v>81683.293572065842</v>
      </c>
      <c r="L38" s="277"/>
      <c r="M38" s="278">
        <v>418</v>
      </c>
      <c r="N38" s="279">
        <f>K38/M38</f>
        <v>195.41457792360251</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0.96653780985169846</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690.51848054098537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796</v>
      </c>
      <c r="B48" s="49" t="str">
        <f>VLOOKUP(A48,MATERIALES!A5:D373,3,FALSE)</f>
        <v>Arena de trituración (sellos de arena-afalto)</v>
      </c>
      <c r="C48" s="288"/>
      <c r="D48" s="288"/>
      <c r="E48" s="288"/>
      <c r="F48" s="288"/>
      <c r="G48" s="288"/>
      <c r="H48" s="288"/>
      <c r="I48" s="275"/>
      <c r="J48" s="231" t="str">
        <f>VLOOKUP(A48,MATERIALES!A4:D640,2,FALSE)</f>
        <v>m3</v>
      </c>
      <c r="K48" s="289">
        <v>0.01</v>
      </c>
      <c r="L48" s="274"/>
      <c r="M48" s="409">
        <f>VLOOKUP(A48,MATERIALES!A5:D396,4,FALSE)</f>
        <v>46246.948103914794</v>
      </c>
      <c r="N48" s="279">
        <f>K48*M48</f>
        <v>462.46948103914792</v>
      </c>
    </row>
    <row r="49" spans="1:14">
      <c r="A49" s="114" t="s">
        <v>860</v>
      </c>
      <c r="B49" s="49" t="str">
        <f>VLOOKUP(A49,MATERIALES!A6:D373,3,FALSE)</f>
        <v>Emulsión CRR-2</v>
      </c>
      <c r="C49" s="288"/>
      <c r="D49" s="288"/>
      <c r="E49" s="288"/>
      <c r="F49" s="288"/>
      <c r="G49" s="288"/>
      <c r="H49" s="288"/>
      <c r="I49" s="275"/>
      <c r="J49" s="231" t="str">
        <f>VLOOKUP(A49,MATERIALES!A5:D641,2,FALSE)</f>
        <v>lt</v>
      </c>
      <c r="K49" s="289">
        <v>1.25</v>
      </c>
      <c r="L49" s="274"/>
      <c r="M49" s="409">
        <f>VLOOKUP(A49,MATERIALES!A6:D397,4,FALSE)</f>
        <v>1918.5480406066642</v>
      </c>
      <c r="N49" s="279">
        <f>K49*M49</f>
        <v>2398.1850507583304</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2860.6545317974783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1227</v>
      </c>
      <c r="B58" s="52" t="str">
        <f>VLOOKUP(A58,TRANSPORTE!A5:D117,3,FALSE)</f>
        <v>Transporte de Arena</v>
      </c>
      <c r="C58" s="324"/>
      <c r="D58" s="324"/>
      <c r="E58" s="324"/>
      <c r="F58" s="324"/>
      <c r="G58" s="324"/>
      <c r="H58" s="318" t="s">
        <v>1468</v>
      </c>
      <c r="I58" s="286">
        <v>0.01</v>
      </c>
      <c r="J58" s="293">
        <v>1</v>
      </c>
      <c r="K58" s="286">
        <f>I58*J58</f>
        <v>0.01</v>
      </c>
      <c r="L58" s="910">
        <f>VLOOKUP(A58,TRANSPORTE!A5:D117,4,FALSE)</f>
        <v>1131.4191219078368</v>
      </c>
      <c r="M58" s="911"/>
      <c r="N58" s="294">
        <f>K58*L58</f>
        <v>11.314191219078369</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11.314191219078369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3344</v>
      </c>
      <c r="N69" s="402">
        <f>K69/M69</f>
        <v>64.75</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3344</v>
      </c>
      <c r="N70" s="402">
        <f>K70/M70</f>
        <v>31.903780985169853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SUM(N69:N75)</f>
        <v>96.653780985169846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3659.140984542712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731.8281969085424</v>
      </c>
      <c r="M83" s="859"/>
      <c r="N83" s="57"/>
    </row>
    <row r="84" spans="1:14">
      <c r="B84" s="95" t="s">
        <v>973</v>
      </c>
      <c r="C84" s="96"/>
      <c r="D84" s="96"/>
      <c r="E84" s="96"/>
      <c r="F84" s="96"/>
      <c r="G84" s="96"/>
      <c r="H84" s="96"/>
      <c r="I84" s="93"/>
      <c r="J84" s="94"/>
      <c r="K84" s="311">
        <v>0.05</v>
      </c>
      <c r="L84" s="858">
        <f>N78*K84</f>
        <v>182.9570492271356</v>
      </c>
      <c r="M84" s="859"/>
      <c r="N84" s="57"/>
    </row>
    <row r="85" spans="1:14" ht="15.75" thickBot="1">
      <c r="B85" s="97" t="s">
        <v>974</v>
      </c>
      <c r="C85" s="98"/>
      <c r="D85" s="98"/>
      <c r="E85" s="98"/>
      <c r="F85" s="98"/>
      <c r="G85" s="98"/>
      <c r="H85" s="98"/>
      <c r="I85" s="99"/>
      <c r="J85" s="100"/>
      <c r="K85" s="312">
        <v>0.05</v>
      </c>
      <c r="L85" s="860">
        <f>N78*K85</f>
        <v>182.9570492271356</v>
      </c>
      <c r="M85" s="861"/>
      <c r="N85" s="57"/>
    </row>
    <row r="86" spans="1:14" ht="15.75" thickBot="1">
      <c r="B86" s="823" t="s">
        <v>953</v>
      </c>
      <c r="C86" s="824"/>
      <c r="D86" s="824"/>
      <c r="E86" s="824"/>
      <c r="F86" s="824"/>
      <c r="G86" s="824"/>
      <c r="H86" s="824"/>
      <c r="I86" s="824"/>
      <c r="J86" s="824"/>
      <c r="K86" s="824"/>
      <c r="L86" s="824"/>
      <c r="M86" s="825"/>
      <c r="N86" s="58">
        <f>L83+L84+L85</f>
        <v>1097.7422953628136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4756.8832799055253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1051</v>
      </c>
      <c r="C31" s="87" t="s">
        <v>1572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872" t="str">
        <f>VLOOKUP(A36,EQUIPOS!A6:D154,3,FALSE)</f>
        <v>Carrotanque Irrigador de asfalto, 1000 GALONES DE CAPACIDAD</v>
      </c>
      <c r="C36" s="873"/>
      <c r="D36" s="873"/>
      <c r="E36" s="873"/>
      <c r="F36" s="873"/>
      <c r="G36" s="873"/>
      <c r="H36" s="874"/>
      <c r="I36" s="274"/>
      <c r="J36" s="275"/>
      <c r="K36" s="276">
        <f>VLOOKUP(A36,EQUIPOS!A6:D163,4,FALSE)</f>
        <v>83877.862382717954</v>
      </c>
      <c r="L36" s="277"/>
      <c r="M36" s="278">
        <v>418</v>
      </c>
      <c r="N36" s="279">
        <f>K36/M36</f>
        <v>200.66474254238744</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418</v>
      </c>
      <c r="N37" s="279">
        <f>K37/M37</f>
        <v>293.47262226514368</v>
      </c>
    </row>
    <row r="38" spans="1:14">
      <c r="A38" t="s">
        <v>225</v>
      </c>
      <c r="B38" s="872" t="str">
        <f>VLOOKUP(A38,EQUIPOS!A8:D154,3,FALSE)</f>
        <v>Esparcidor de gravilla, Ancho de esparcimiento 3100mm, Velocidad de trabajo 10—20km2/h</v>
      </c>
      <c r="C38" s="873"/>
      <c r="D38" s="873"/>
      <c r="E38" s="873"/>
      <c r="F38" s="873"/>
      <c r="G38" s="873"/>
      <c r="H38" s="874"/>
      <c r="I38" s="274"/>
      <c r="J38" s="275"/>
      <c r="K38" s="276">
        <f>VLOOKUP(A38,EQUIPOS!A8:D165,4,FALSE)</f>
        <v>81683.293572065842</v>
      </c>
      <c r="L38" s="277"/>
      <c r="M38" s="278">
        <v>418</v>
      </c>
      <c r="N38" s="279">
        <f>K38/M38</f>
        <v>195.41457792360251</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0.96653780985169846</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690.51848054098537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796</v>
      </c>
      <c r="B48" s="49" t="str">
        <f>VLOOKUP(A48,MATERIALES!A5:D373,3,FALSE)</f>
        <v>Arena de trituración (sellos de arena-afalto)</v>
      </c>
      <c r="C48" s="288"/>
      <c r="D48" s="288"/>
      <c r="E48" s="288"/>
      <c r="F48" s="288"/>
      <c r="G48" s="288"/>
      <c r="H48" s="288"/>
      <c r="I48" s="275"/>
      <c r="J48" s="231" t="str">
        <f>VLOOKUP(A48,MATERIALES!A4:D640,2,FALSE)</f>
        <v>m3</v>
      </c>
      <c r="K48" s="289">
        <v>0.01</v>
      </c>
      <c r="L48" s="274"/>
      <c r="M48" s="409">
        <f>VLOOKUP(A48,MATERIALES!A5:D396,4,FALSE)</f>
        <v>46246.948103914794</v>
      </c>
      <c r="N48" s="279">
        <f>K48*M48</f>
        <v>462.46948103914792</v>
      </c>
    </row>
    <row r="49" spans="1:72">
      <c r="A49" s="114" t="s">
        <v>858</v>
      </c>
      <c r="B49" s="49" t="str">
        <f>VLOOKUP(A49,MATERIALES!A6:D373,3,FALSE)</f>
        <v>Emulsión CRR-1</v>
      </c>
      <c r="C49" s="288"/>
      <c r="D49" s="288"/>
      <c r="E49" s="288"/>
      <c r="F49" s="288"/>
      <c r="G49" s="288"/>
      <c r="H49" s="288"/>
      <c r="I49" s="275"/>
      <c r="J49" s="275" t="s">
        <v>980</v>
      </c>
      <c r="K49" s="289">
        <v>1.25</v>
      </c>
      <c r="L49" s="274"/>
      <c r="M49" s="409">
        <f>VLOOKUP(A49,MATERIALES!A6:D397,4,FALSE)</f>
        <v>1918.5480406066642</v>
      </c>
      <c r="N49" s="279">
        <f>K49*M49</f>
        <v>2398.1850507583304</v>
      </c>
      <c r="BT49">
        <v>1111</v>
      </c>
    </row>
    <row r="50" spans="1:72">
      <c r="B50" s="49"/>
      <c r="C50" s="288"/>
      <c r="D50" s="288"/>
      <c r="E50" s="288"/>
      <c r="F50" s="288"/>
      <c r="G50" s="288"/>
      <c r="H50" s="288"/>
      <c r="I50" s="275"/>
      <c r="J50" s="231"/>
      <c r="K50" s="289"/>
      <c r="L50" s="274"/>
      <c r="M50" s="290"/>
      <c r="N50" s="291"/>
    </row>
    <row r="51" spans="1:72">
      <c r="B51" s="49"/>
      <c r="C51" s="288"/>
      <c r="D51" s="288"/>
      <c r="E51" s="288"/>
      <c r="F51" s="288"/>
      <c r="G51" s="288"/>
      <c r="H51" s="288"/>
      <c r="I51" s="275"/>
      <c r="J51" s="231"/>
      <c r="K51" s="289"/>
      <c r="L51" s="274"/>
      <c r="M51" s="290"/>
      <c r="N51" s="291"/>
    </row>
    <row r="52" spans="1:72" ht="15.75" thickBot="1">
      <c r="B52" s="905"/>
      <c r="C52" s="906"/>
      <c r="D52" s="906"/>
      <c r="E52" s="906"/>
      <c r="F52" s="906"/>
      <c r="G52" s="906"/>
      <c r="H52" s="906"/>
      <c r="I52" s="876"/>
      <c r="J52" s="48"/>
      <c r="K52" s="50"/>
      <c r="L52" s="907"/>
      <c r="M52" s="908"/>
      <c r="N52" s="51"/>
    </row>
    <row r="53" spans="1:72" ht="15.75" thickBot="1">
      <c r="B53" s="823" t="s">
        <v>953</v>
      </c>
      <c r="C53" s="824"/>
      <c r="D53" s="824"/>
      <c r="E53" s="824"/>
      <c r="F53" s="824"/>
      <c r="G53" s="824"/>
      <c r="H53" s="824"/>
      <c r="I53" s="824"/>
      <c r="J53" s="824"/>
      <c r="K53" s="824"/>
      <c r="L53" s="824"/>
      <c r="M53" s="825"/>
      <c r="N53" s="401">
        <f>SUM(N48:N52)</f>
        <v>2860.6545317974783</v>
      </c>
    </row>
    <row r="54" spans="1:72">
      <c r="B54" s="39"/>
      <c r="C54" s="40"/>
      <c r="D54" s="40"/>
      <c r="E54" s="40"/>
      <c r="F54" s="40"/>
      <c r="G54" s="40"/>
      <c r="H54" s="40"/>
      <c r="I54" s="40"/>
      <c r="J54" s="40"/>
      <c r="K54" s="40"/>
      <c r="L54" s="40"/>
      <c r="M54" s="40"/>
      <c r="N54" s="41"/>
    </row>
    <row r="55" spans="1:72">
      <c r="B55" s="70" t="s">
        <v>956</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0" t="s">
        <v>957</v>
      </c>
      <c r="C57" s="321"/>
      <c r="D57" s="321"/>
      <c r="E57" s="321"/>
      <c r="F57" s="321"/>
      <c r="G57" s="321"/>
      <c r="H57" s="79" t="s">
        <v>945</v>
      </c>
      <c r="I57" s="80" t="s">
        <v>958</v>
      </c>
      <c r="J57" s="81" t="s">
        <v>959</v>
      </c>
      <c r="K57" s="79" t="s">
        <v>960</v>
      </c>
      <c r="L57" s="909" t="s">
        <v>961</v>
      </c>
      <c r="M57" s="888"/>
      <c r="N57" s="82" t="s">
        <v>951</v>
      </c>
    </row>
    <row r="58" spans="1:72">
      <c r="A58" t="s">
        <v>1227</v>
      </c>
      <c r="B58" s="52" t="str">
        <f>VLOOKUP(A58,TRANSPORTE!A5:D117,3,FALSE)</f>
        <v>Transporte de Arena</v>
      </c>
      <c r="C58" s="324"/>
      <c r="D58" s="324"/>
      <c r="E58" s="324"/>
      <c r="F58" s="324"/>
      <c r="G58" s="324"/>
      <c r="H58" s="318" t="s">
        <v>1468</v>
      </c>
      <c r="I58" s="286">
        <v>0.01</v>
      </c>
      <c r="J58" s="293">
        <v>1</v>
      </c>
      <c r="K58" s="286">
        <f>I58*J58</f>
        <v>0.01</v>
      </c>
      <c r="L58" s="910">
        <f>VLOOKUP(A58,TRANSPORTE!A5:D117,4,FALSE)</f>
        <v>1131.4191219078368</v>
      </c>
      <c r="M58" s="911"/>
      <c r="N58" s="294">
        <f>K58*L58</f>
        <v>11.314191219078369</v>
      </c>
    </row>
    <row r="59" spans="1:72">
      <c r="B59" s="52"/>
      <c r="C59" s="53"/>
      <c r="D59" s="53"/>
      <c r="E59" s="53"/>
      <c r="F59" s="53"/>
      <c r="G59" s="53"/>
      <c r="H59" s="295"/>
      <c r="I59" s="286"/>
      <c r="J59" s="286"/>
      <c r="K59" s="286"/>
      <c r="L59" s="296"/>
      <c r="M59" s="297"/>
      <c r="N59" s="298"/>
    </row>
    <row r="60" spans="1:72">
      <c r="B60" s="52"/>
      <c r="C60" s="53"/>
      <c r="D60" s="53"/>
      <c r="E60" s="53"/>
      <c r="F60" s="53"/>
      <c r="G60" s="53"/>
      <c r="H60" s="295"/>
      <c r="I60" s="286"/>
      <c r="J60" s="286"/>
      <c r="K60" s="286"/>
      <c r="L60" s="296"/>
      <c r="M60" s="297"/>
      <c r="N60" s="298"/>
    </row>
    <row r="61" spans="1:72">
      <c r="B61" s="52"/>
      <c r="C61" s="53"/>
      <c r="D61" s="53"/>
      <c r="E61" s="53"/>
      <c r="F61" s="53"/>
      <c r="G61" s="53"/>
      <c r="H61" s="295"/>
      <c r="I61" s="286"/>
      <c r="J61" s="286"/>
      <c r="K61" s="286"/>
      <c r="L61" s="296"/>
      <c r="M61" s="297"/>
      <c r="N61" s="298"/>
    </row>
    <row r="62" spans="1:72">
      <c r="B62" s="52"/>
      <c r="C62" s="53"/>
      <c r="D62" s="53"/>
      <c r="E62" s="53"/>
      <c r="F62" s="53"/>
      <c r="G62" s="53"/>
      <c r="H62" s="295"/>
      <c r="I62" s="286"/>
      <c r="J62" s="286"/>
      <c r="K62" s="286"/>
      <c r="L62" s="296"/>
      <c r="M62" s="297"/>
      <c r="N62" s="298"/>
    </row>
    <row r="63" spans="1:72" ht="15.75" thickBot="1">
      <c r="B63" s="454"/>
      <c r="C63" s="455"/>
      <c r="D63" s="455"/>
      <c r="E63" s="455"/>
      <c r="F63" s="455"/>
      <c r="G63" s="455"/>
      <c r="H63" s="54"/>
      <c r="I63" s="132"/>
      <c r="J63" s="132"/>
      <c r="K63" s="132"/>
      <c r="L63" s="901"/>
      <c r="M63" s="902"/>
      <c r="N63" s="133"/>
    </row>
    <row r="64" spans="1:72" ht="15.75" thickBot="1">
      <c r="B64" s="912" t="s">
        <v>953</v>
      </c>
      <c r="C64" s="866"/>
      <c r="D64" s="866"/>
      <c r="E64" s="866"/>
      <c r="F64" s="866"/>
      <c r="G64" s="866"/>
      <c r="H64" s="866"/>
      <c r="I64" s="866"/>
      <c r="J64" s="866"/>
      <c r="K64" s="866"/>
      <c r="L64" s="866"/>
      <c r="M64" s="867"/>
      <c r="N64" s="110">
        <f>N58+N59+N60+N61+N62</f>
        <v>11.314191219078369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3344</v>
      </c>
      <c r="N69" s="402">
        <f>K69/M69</f>
        <v>64.75</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3344</v>
      </c>
      <c r="N70" s="402">
        <f>K70/M70</f>
        <v>31.903780985169853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SUM(N69:N75)</f>
        <v>96.653780985169846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3659.140984542712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731.8281969085424</v>
      </c>
      <c r="M83" s="859"/>
      <c r="N83" s="57"/>
    </row>
    <row r="84" spans="1:14">
      <c r="B84" s="95" t="s">
        <v>973</v>
      </c>
      <c r="C84" s="96"/>
      <c r="D84" s="96"/>
      <c r="E84" s="96"/>
      <c r="F84" s="96"/>
      <c r="G84" s="96"/>
      <c r="H84" s="96"/>
      <c r="I84" s="93"/>
      <c r="J84" s="94"/>
      <c r="K84" s="311">
        <v>0.05</v>
      </c>
      <c r="L84" s="858">
        <f>N78*K84</f>
        <v>182.9570492271356</v>
      </c>
      <c r="M84" s="859"/>
      <c r="N84" s="57"/>
    </row>
    <row r="85" spans="1:14" ht="15.75" thickBot="1">
      <c r="B85" s="97" t="s">
        <v>974</v>
      </c>
      <c r="C85" s="98"/>
      <c r="D85" s="98"/>
      <c r="E85" s="98"/>
      <c r="F85" s="98"/>
      <c r="G85" s="98"/>
      <c r="H85" s="98"/>
      <c r="I85" s="99"/>
      <c r="J85" s="100"/>
      <c r="K85" s="312">
        <v>0.05</v>
      </c>
      <c r="L85" s="860">
        <f>N78*K85</f>
        <v>182.9570492271356</v>
      </c>
      <c r="M85" s="861"/>
      <c r="N85" s="57"/>
    </row>
    <row r="86" spans="1:14" ht="15.75" thickBot="1">
      <c r="B86" s="823" t="s">
        <v>953</v>
      </c>
      <c r="C86" s="824"/>
      <c r="D86" s="824"/>
      <c r="E86" s="824"/>
      <c r="F86" s="824"/>
      <c r="G86" s="824"/>
      <c r="H86" s="824"/>
      <c r="I86" s="824"/>
      <c r="J86" s="824"/>
      <c r="K86" s="824"/>
      <c r="L86" s="824"/>
      <c r="M86" s="825"/>
      <c r="N86" s="58">
        <f>L83+L84+L85</f>
        <v>1097.7422953628136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4756.8832799055253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1052</v>
      </c>
      <c r="C31" s="87" t="s">
        <v>1529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136</v>
      </c>
      <c r="B36" s="872" t="str">
        <f>VLOOKUP(A36,EQUIPOS!A6:D154,3,FALSE)</f>
        <v>Camión de Slurry</v>
      </c>
      <c r="C36" s="873"/>
      <c r="D36" s="873"/>
      <c r="E36" s="873"/>
      <c r="F36" s="873"/>
      <c r="G36" s="873"/>
      <c r="H36" s="874"/>
      <c r="I36" s="274"/>
      <c r="J36" s="275"/>
      <c r="K36" s="276">
        <f>VLOOKUP(A36,EQUIPOS!A6:D163,4,FALSE)</f>
        <v>163469.61854369278</v>
      </c>
      <c r="L36" s="277"/>
      <c r="M36" s="278">
        <v>600</v>
      </c>
      <c r="N36" s="279">
        <f>K36/M36</f>
        <v>272.44936423948798</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81781.037404553383</v>
      </c>
      <c r="L37" s="277"/>
      <c r="M37" s="278">
        <v>600</v>
      </c>
      <c r="N37" s="279">
        <f>K37/M37</f>
        <v>136.30172900758896</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0.67335467419668338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409.42444792127361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767</v>
      </c>
      <c r="B48" s="49" t="str">
        <f>VLOOKUP(A48,MATERIALES!A5:D373,3,FALSE)</f>
        <v>Agregado tipo LA 13 (lechadas)</v>
      </c>
      <c r="C48" s="288"/>
      <c r="D48" s="288"/>
      <c r="E48" s="288"/>
      <c r="F48" s="288"/>
      <c r="G48" s="288"/>
      <c r="H48" s="288"/>
      <c r="I48" s="275"/>
      <c r="J48" s="231" t="str">
        <f>VLOOKUP(A48,MATERIALES!A4:D640,2,FALSE)</f>
        <v>m3</v>
      </c>
      <c r="K48" s="414">
        <v>1.2500000000000001E-2</v>
      </c>
      <c r="L48" s="274"/>
      <c r="M48" s="409">
        <f>VLOOKUP(A48,MATERIALES!A5:D396,4,FALSE)</f>
        <v>69208.049424530021</v>
      </c>
      <c r="N48" s="279">
        <f>K48*M48</f>
        <v>865.10061780662534</v>
      </c>
    </row>
    <row r="49" spans="1:14">
      <c r="A49" s="114" t="s">
        <v>850</v>
      </c>
      <c r="B49" s="49" t="str">
        <f>VLOOKUP(A49,MATERIALES!A6:D373,3,FALSE)</f>
        <v>Emulsión CRL-1h</v>
      </c>
      <c r="C49" s="288"/>
      <c r="D49" s="288"/>
      <c r="E49" s="288"/>
      <c r="F49" s="288"/>
      <c r="G49" s="288"/>
      <c r="H49" s="288"/>
      <c r="I49" s="275"/>
      <c r="J49" s="231" t="str">
        <f>VLOOKUP(A49,MATERIALES!A5:D641,2,FALSE)</f>
        <v>lt</v>
      </c>
      <c r="K49" s="414">
        <v>1.4625000000000001</v>
      </c>
      <c r="L49" s="274"/>
      <c r="M49" s="409">
        <f>VLOOKUP(A49,MATERIALES!A6:D397,4,FALSE)</f>
        <v>1918.5480406066642</v>
      </c>
      <c r="N49" s="279">
        <f>K49*M49</f>
        <v>2805.8765093872466</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3670.9771271938721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1329</v>
      </c>
      <c r="B58" s="52" t="str">
        <f>VLOOKUP(A58,TRANSPORTE!A5:D117,3,FALSE)</f>
        <v>Transporte de agregado tipo LA-1</v>
      </c>
      <c r="C58" s="324"/>
      <c r="D58" s="324"/>
      <c r="E58" s="324"/>
      <c r="F58" s="324"/>
      <c r="G58" s="324"/>
      <c r="H58" s="318" t="s">
        <v>1468</v>
      </c>
      <c r="I58" s="415">
        <v>1.2500000000000001E-2</v>
      </c>
      <c r="J58" s="293">
        <v>1</v>
      </c>
      <c r="K58" s="415">
        <f>I58*J58</f>
        <v>1.2500000000000001E-2</v>
      </c>
      <c r="L58" s="910">
        <f>VLOOKUP(A58,TRANSPORTE!A5:D117,4,FALSE)</f>
        <v>1131.4191219078368</v>
      </c>
      <c r="M58" s="911"/>
      <c r="N58" s="294">
        <f>K58*L58</f>
        <v>14.142739023847961</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14.142739023847961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SUM(N69:N75)</f>
        <v>67.335467419668333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4161.8797815586613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832.37595631173235</v>
      </c>
      <c r="M83" s="859"/>
      <c r="N83" s="57"/>
    </row>
    <row r="84" spans="1:14">
      <c r="B84" s="95" t="s">
        <v>973</v>
      </c>
      <c r="C84" s="96"/>
      <c r="D84" s="96"/>
      <c r="E84" s="96"/>
      <c r="F84" s="96"/>
      <c r="G84" s="96"/>
      <c r="H84" s="96"/>
      <c r="I84" s="93"/>
      <c r="J84" s="94"/>
      <c r="K84" s="311">
        <v>0.05</v>
      </c>
      <c r="L84" s="858">
        <f>N78*K84</f>
        <v>208.09398907793309</v>
      </c>
      <c r="M84" s="859"/>
      <c r="N84" s="57"/>
    </row>
    <row r="85" spans="1:14" ht="15.75" thickBot="1">
      <c r="B85" s="97" t="s">
        <v>974</v>
      </c>
      <c r="C85" s="98"/>
      <c r="D85" s="98"/>
      <c r="E85" s="98"/>
      <c r="F85" s="98"/>
      <c r="G85" s="98"/>
      <c r="H85" s="98"/>
      <c r="I85" s="99"/>
      <c r="J85" s="100"/>
      <c r="K85" s="312">
        <v>0.05</v>
      </c>
      <c r="L85" s="860">
        <f>N78*K85</f>
        <v>208.09398907793309</v>
      </c>
      <c r="M85" s="861"/>
      <c r="N85" s="57"/>
    </row>
    <row r="86" spans="1:14" ht="15.75" thickBot="1">
      <c r="B86" s="823" t="s">
        <v>953</v>
      </c>
      <c r="C86" s="824"/>
      <c r="D86" s="824"/>
      <c r="E86" s="824"/>
      <c r="F86" s="824"/>
      <c r="G86" s="824"/>
      <c r="H86" s="824"/>
      <c r="I86" s="824"/>
      <c r="J86" s="824"/>
      <c r="K86" s="824"/>
      <c r="L86" s="824"/>
      <c r="M86" s="825"/>
      <c r="N86" s="58">
        <f>L83+L84+L85</f>
        <v>1248.5639344675988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5410.4437160262605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1053</v>
      </c>
      <c r="C31" s="87" t="s">
        <v>2060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136</v>
      </c>
      <c r="B36" s="872" t="str">
        <f>VLOOKUP(A36,EQUIPOS!A6:D154,3,FALSE)</f>
        <v>Camión de Slurry</v>
      </c>
      <c r="C36" s="873"/>
      <c r="D36" s="873"/>
      <c r="E36" s="873"/>
      <c r="F36" s="873"/>
      <c r="G36" s="873"/>
      <c r="H36" s="874"/>
      <c r="I36" s="274"/>
      <c r="J36" s="275"/>
      <c r="K36" s="276">
        <f>VLOOKUP(A36,EQUIPOS!A6:D163,4,FALSE)</f>
        <v>163469.61854369278</v>
      </c>
      <c r="L36" s="277"/>
      <c r="M36" s="278">
        <v>600</v>
      </c>
      <c r="N36" s="279">
        <f>K36/M36</f>
        <v>272.44936423948798</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81781.037404553383</v>
      </c>
      <c r="L37" s="277"/>
      <c r="M37" s="278">
        <v>600</v>
      </c>
      <c r="N37" s="279">
        <f>K37/M37</f>
        <v>136.30172900758896</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0.67335467419668338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409.42444792127361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768</v>
      </c>
      <c r="B48" s="49" t="str">
        <f>VLOOKUP(A48,MATERIALES!A5:D373,3,FALSE)</f>
        <v>Agregado tipo LA 10 (lechadas)</v>
      </c>
      <c r="C48" s="288"/>
      <c r="D48" s="288"/>
      <c r="E48" s="288"/>
      <c r="F48" s="288"/>
      <c r="G48" s="288"/>
      <c r="H48" s="288"/>
      <c r="I48" s="275"/>
      <c r="J48" s="231" t="str">
        <f>VLOOKUP(A48,MATERIALES!A4:D640,2,FALSE)</f>
        <v>m3</v>
      </c>
      <c r="K48" s="414">
        <v>9.4999999999999998E-3</v>
      </c>
      <c r="L48" s="274"/>
      <c r="M48" s="409">
        <f>VLOOKUP(A48,MATERIALES!A5:D396,4,FALSE)</f>
        <v>69208.049424530021</v>
      </c>
      <c r="N48" s="279">
        <f>K48*M48</f>
        <v>657.47646953303524</v>
      </c>
    </row>
    <row r="49" spans="1:14">
      <c r="A49" s="114" t="s">
        <v>850</v>
      </c>
      <c r="B49" s="49" t="str">
        <f>VLOOKUP(A49,MATERIALES!A6:D373,3,FALSE)</f>
        <v>Emulsión CRL-1h</v>
      </c>
      <c r="C49" s="288"/>
      <c r="D49" s="288"/>
      <c r="E49" s="288"/>
      <c r="F49" s="288"/>
      <c r="G49" s="288"/>
      <c r="H49" s="288"/>
      <c r="I49" s="275"/>
      <c r="J49" s="231" t="str">
        <f>VLOOKUP(A49,MATERIALES!A5:D641,2,FALSE)</f>
        <v>lt</v>
      </c>
      <c r="K49" s="416">
        <v>1.4107499999999999</v>
      </c>
      <c r="L49" s="274"/>
      <c r="M49" s="409">
        <f>VLOOKUP(A49,MATERIALES!A6:D397,4,FALSE)</f>
        <v>1918.5480406066642</v>
      </c>
      <c r="N49" s="279">
        <f>K49*M49</f>
        <v>2706.5916482858515</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3364.068117818887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1331</v>
      </c>
      <c r="B58" s="52" t="str">
        <f>VLOOKUP(A58,TRANSPORTE!A5:D117,3,FALSE)</f>
        <v>Transporte de agregado tipo LA-2</v>
      </c>
      <c r="C58" s="324"/>
      <c r="D58" s="324"/>
      <c r="E58" s="324"/>
      <c r="F58" s="324"/>
      <c r="G58" s="324"/>
      <c r="H58" s="318" t="s">
        <v>1468</v>
      </c>
      <c r="I58" s="415">
        <v>9.4999999999999998E-3</v>
      </c>
      <c r="J58" s="293">
        <v>1</v>
      </c>
      <c r="K58" s="415">
        <f>I58*J58</f>
        <v>9.4999999999999998E-3</v>
      </c>
      <c r="L58" s="910">
        <f>VLOOKUP(A58,TRANSPORTE!A5:D117,4,FALSE)</f>
        <v>1131.4191219078368</v>
      </c>
      <c r="M58" s="911"/>
      <c r="N58" s="294">
        <f>K58*L58</f>
        <v>10.748481658124449</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10.748481658124449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SUM(N69:N75)</f>
        <v>67.335467419668333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3851.5765148179535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770.31530296359074</v>
      </c>
      <c r="M83" s="859"/>
      <c r="N83" s="57"/>
    </row>
    <row r="84" spans="1:14">
      <c r="B84" s="95" t="s">
        <v>973</v>
      </c>
      <c r="C84" s="96"/>
      <c r="D84" s="96"/>
      <c r="E84" s="96"/>
      <c r="F84" s="96"/>
      <c r="G84" s="96"/>
      <c r="H84" s="96"/>
      <c r="I84" s="93"/>
      <c r="J84" s="94"/>
      <c r="K84" s="311">
        <v>0.05</v>
      </c>
      <c r="L84" s="858">
        <f>N78*K84</f>
        <v>192.57882574089768</v>
      </c>
      <c r="M84" s="859"/>
      <c r="N84" s="57"/>
    </row>
    <row r="85" spans="1:14" ht="15.75" thickBot="1">
      <c r="B85" s="97" t="s">
        <v>974</v>
      </c>
      <c r="C85" s="98"/>
      <c r="D85" s="98"/>
      <c r="E85" s="98"/>
      <c r="F85" s="98"/>
      <c r="G85" s="98"/>
      <c r="H85" s="98"/>
      <c r="I85" s="99"/>
      <c r="J85" s="100"/>
      <c r="K85" s="312">
        <v>0.05</v>
      </c>
      <c r="L85" s="860">
        <f>N78*K85</f>
        <v>192.57882574089768</v>
      </c>
      <c r="M85" s="861"/>
      <c r="N85" s="57"/>
    </row>
    <row r="86" spans="1:14" ht="15.75" thickBot="1">
      <c r="B86" s="823" t="s">
        <v>953</v>
      </c>
      <c r="C86" s="824"/>
      <c r="D86" s="824"/>
      <c r="E86" s="824"/>
      <c r="F86" s="824"/>
      <c r="G86" s="824"/>
      <c r="H86" s="824"/>
      <c r="I86" s="824"/>
      <c r="J86" s="824"/>
      <c r="K86" s="824"/>
      <c r="L86" s="824"/>
      <c r="M86" s="825"/>
      <c r="N86" s="58">
        <f>L83+L84+L85</f>
        <v>1155.472954445386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5007.0494692633392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1054</v>
      </c>
      <c r="C31" s="87" t="s">
        <v>2061</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136</v>
      </c>
      <c r="B36" s="872" t="str">
        <f>VLOOKUP(A36,EQUIPOS!A6:D154,3,FALSE)</f>
        <v>Camión de Slurry</v>
      </c>
      <c r="C36" s="873"/>
      <c r="D36" s="873"/>
      <c r="E36" s="873"/>
      <c r="F36" s="873"/>
      <c r="G36" s="873"/>
      <c r="H36" s="874"/>
      <c r="I36" s="274"/>
      <c r="J36" s="275"/>
      <c r="K36" s="276">
        <f>VLOOKUP(A36,EQUIPOS!A6:D163,4,FALSE)</f>
        <v>163469.61854369278</v>
      </c>
      <c r="L36" s="277"/>
      <c r="M36" s="278">
        <v>600</v>
      </c>
      <c r="N36" s="279">
        <f>K36/M36</f>
        <v>272.44936423948798</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81781.037404553383</v>
      </c>
      <c r="L37" s="277"/>
      <c r="M37" s="278">
        <v>600</v>
      </c>
      <c r="N37" s="279">
        <f>K37/M37</f>
        <v>136.30172900758896</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0.67335467419668338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409.42444792127361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769</v>
      </c>
      <c r="B48" s="49" t="str">
        <f>VLOOKUP(A48,MATERIALES!A5:D373,3,FALSE)</f>
        <v>Agregado tipo LA 5 (lechadas)</v>
      </c>
      <c r="C48" s="288"/>
      <c r="D48" s="288"/>
      <c r="E48" s="288"/>
      <c r="F48" s="288"/>
      <c r="G48" s="288"/>
      <c r="H48" s="288"/>
      <c r="I48" s="275"/>
      <c r="J48" s="231" t="str">
        <f>VLOOKUP(A48,MATERIALES!A4:D640,2,FALSE)</f>
        <v>m3</v>
      </c>
      <c r="K48" s="414">
        <v>9.4999999999999998E-3</v>
      </c>
      <c r="L48" s="274"/>
      <c r="M48" s="409">
        <f>VLOOKUP(A48,MATERIALES!A5:D396,4,FALSE)</f>
        <v>69208.049424530021</v>
      </c>
      <c r="N48" s="279">
        <f>K48*M48</f>
        <v>657.47646953303524</v>
      </c>
    </row>
    <row r="49" spans="1:14">
      <c r="A49" s="114" t="s">
        <v>850</v>
      </c>
      <c r="B49" s="49" t="str">
        <f>VLOOKUP(A49,MATERIALES!A6:D373,3,FALSE)</f>
        <v>Emulsión CRL-1h</v>
      </c>
      <c r="C49" s="288"/>
      <c r="D49" s="288"/>
      <c r="E49" s="288"/>
      <c r="F49" s="288"/>
      <c r="G49" s="288"/>
      <c r="H49" s="288"/>
      <c r="I49" s="275"/>
      <c r="J49" s="231" t="str">
        <f>VLOOKUP(A49,MATERIALES!A5:D641,2,FALSE)</f>
        <v>lt</v>
      </c>
      <c r="K49" s="289">
        <v>1.71</v>
      </c>
      <c r="L49" s="274"/>
      <c r="M49" s="409">
        <f>VLOOKUP(A49,MATERIALES!A6:D397,4,FALSE)</f>
        <v>1918.5480406066642</v>
      </c>
      <c r="N49" s="279">
        <f>K49*M49</f>
        <v>3280.7171494373956</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3938.1936189704311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1333</v>
      </c>
      <c r="B59" s="52" t="str">
        <f>VLOOKUP(A59,TRANSPORTE!A5:D117,3,FALSE)</f>
        <v>Transporte de agregado tipo LA-3</v>
      </c>
      <c r="C59" s="324"/>
      <c r="D59" s="324"/>
      <c r="E59" s="324"/>
      <c r="F59" s="324"/>
      <c r="G59" s="324"/>
      <c r="H59" s="318" t="s">
        <v>1468</v>
      </c>
      <c r="I59" s="415">
        <v>9.4999999999999998E-3</v>
      </c>
      <c r="J59" s="293">
        <v>1</v>
      </c>
      <c r="K59" s="415">
        <f>I59*J59</f>
        <v>9.4999999999999998E-3</v>
      </c>
      <c r="L59" s="910">
        <f>VLOOKUP(A59,TRANSPORTE!A5:D117,4,FALSE)</f>
        <v>1131.4191219078368</v>
      </c>
      <c r="M59" s="911"/>
      <c r="N59" s="294">
        <f>K59*L59</f>
        <v>10.748481658124449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10.748481658124449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4800</v>
      </c>
      <c r="N70" s="402">
        <f>K70/M70</f>
        <v>45.109166666666667</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4800</v>
      </c>
      <c r="N71" s="402">
        <f>K71/M71</f>
        <v>22.226300753001663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67.335467419668333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4425.7020159694976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885.1404031938996</v>
      </c>
      <c r="M83" s="859"/>
      <c r="N83" s="57"/>
    </row>
    <row r="84" spans="1:14">
      <c r="B84" s="95" t="s">
        <v>973</v>
      </c>
      <c r="C84" s="96"/>
      <c r="D84" s="96"/>
      <c r="E84" s="96"/>
      <c r="F84" s="96"/>
      <c r="G84" s="96"/>
      <c r="H84" s="96"/>
      <c r="I84" s="93"/>
      <c r="J84" s="94"/>
      <c r="K84" s="311">
        <v>0.05</v>
      </c>
      <c r="L84" s="858">
        <f>N78*K84</f>
        <v>221.2851007984749</v>
      </c>
      <c r="M84" s="859"/>
      <c r="N84" s="57"/>
    </row>
    <row r="85" spans="1:14" ht="15.75" thickBot="1">
      <c r="B85" s="97" t="s">
        <v>974</v>
      </c>
      <c r="C85" s="98"/>
      <c r="D85" s="98"/>
      <c r="E85" s="98"/>
      <c r="F85" s="98"/>
      <c r="G85" s="98"/>
      <c r="H85" s="98"/>
      <c r="I85" s="99"/>
      <c r="J85" s="100"/>
      <c r="K85" s="312">
        <v>0.05</v>
      </c>
      <c r="L85" s="860">
        <f>N78*K85</f>
        <v>221.2851007984749</v>
      </c>
      <c r="M85" s="861"/>
      <c r="N85" s="57"/>
    </row>
    <row r="86" spans="1:14" ht="15.75" thickBot="1">
      <c r="B86" s="823" t="s">
        <v>953</v>
      </c>
      <c r="C86" s="824"/>
      <c r="D86" s="824"/>
      <c r="E86" s="824"/>
      <c r="F86" s="824"/>
      <c r="G86" s="824"/>
      <c r="H86" s="824"/>
      <c r="I86" s="824"/>
      <c r="J86" s="824"/>
      <c r="K86" s="824"/>
      <c r="L86" s="824"/>
      <c r="M86" s="825"/>
      <c r="N86" s="58">
        <f>L83+L84+L85</f>
        <v>1327.7106047908496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5753.4126207603476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1055</v>
      </c>
      <c r="C31" s="87" t="s">
        <v>2062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136</v>
      </c>
      <c r="B36" s="872" t="str">
        <f>VLOOKUP(A36,EQUIPOS!A6:D154,3,FALSE)</f>
        <v>Camión de Slurry</v>
      </c>
      <c r="C36" s="873"/>
      <c r="D36" s="873"/>
      <c r="E36" s="873"/>
      <c r="F36" s="873"/>
      <c r="G36" s="873"/>
      <c r="H36" s="874"/>
      <c r="I36" s="274"/>
      <c r="J36" s="275"/>
      <c r="K36" s="276">
        <f>VLOOKUP(A36,EQUIPOS!A6:D163,4,FALSE)</f>
        <v>163469.61854369278</v>
      </c>
      <c r="L36" s="277"/>
      <c r="M36" s="278">
        <v>600</v>
      </c>
      <c r="N36" s="279">
        <f>K36/M36</f>
        <v>272.44936423948798</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81781.037404553383</v>
      </c>
      <c r="L37" s="277"/>
      <c r="M37" s="278">
        <v>600</v>
      </c>
      <c r="N37" s="279">
        <f>K37/M37</f>
        <v>136.30172900758896</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0.67335467419668338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409.42444792127361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770</v>
      </c>
      <c r="B48" s="49" t="str">
        <f>VLOOKUP(A48,MATERIALES!A5:D373,3,FALSE)</f>
        <v>Agregado tipo LA 4 (lechadas)</v>
      </c>
      <c r="C48" s="288"/>
      <c r="D48" s="288"/>
      <c r="E48" s="288"/>
      <c r="F48" s="288"/>
      <c r="G48" s="288"/>
      <c r="H48" s="288"/>
      <c r="I48" s="275"/>
      <c r="J48" s="231" t="str">
        <f>VLOOKUP(A48,MATERIALES!A4:D640,2,FALSE)</f>
        <v>m3</v>
      </c>
      <c r="K48" s="416">
        <v>4.7499999999999999E-3</v>
      </c>
      <c r="L48" s="274"/>
      <c r="M48" s="409">
        <f>VLOOKUP(A48,MATERIALES!A5:D396,4,FALSE)</f>
        <v>69208.049424530021</v>
      </c>
      <c r="N48" s="279">
        <f>K48*M48</f>
        <v>328.73823476651762</v>
      </c>
    </row>
    <row r="49" spans="1:14">
      <c r="A49" s="114" t="s">
        <v>850</v>
      </c>
      <c r="B49" s="49" t="str">
        <f>VLOOKUP(A49,MATERIALES!A6:D373,3,FALSE)</f>
        <v>Emulsión CRL-1h</v>
      </c>
      <c r="C49" s="288"/>
      <c r="D49" s="288"/>
      <c r="E49" s="288"/>
      <c r="F49" s="288"/>
      <c r="G49" s="288"/>
      <c r="H49" s="288"/>
      <c r="I49" s="275"/>
      <c r="J49" s="231" t="str">
        <f>VLOOKUP(A49,MATERIALES!A5:D641,2,FALSE)</f>
        <v>lt</v>
      </c>
      <c r="K49" s="416">
        <v>1.0687499999999999</v>
      </c>
      <c r="L49" s="274"/>
      <c r="M49" s="409">
        <f>VLOOKUP(A49,MATERIALES!A6:D397,4,FALSE)</f>
        <v>1918.5480406066642</v>
      </c>
      <c r="N49" s="279">
        <f>K49*M49</f>
        <v>2050.4482183983723</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2379.1864531648898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1335</v>
      </c>
      <c r="B58" s="52" t="str">
        <f>VLOOKUP(A58,TRANSPORTE!A5:D117,3,FALSE)</f>
        <v>Transporte de agregado tipo LA-4</v>
      </c>
      <c r="C58" s="324"/>
      <c r="D58" s="324"/>
      <c r="E58" s="324"/>
      <c r="F58" s="324"/>
      <c r="G58" s="324"/>
      <c r="H58" s="318" t="s">
        <v>1468</v>
      </c>
      <c r="I58" s="417">
        <v>4.7499999999999999E-3</v>
      </c>
      <c r="J58" s="293">
        <v>1</v>
      </c>
      <c r="K58" s="417">
        <f>I58*J58</f>
        <v>4.7499999999999999E-3</v>
      </c>
      <c r="L58" s="910">
        <f>VLOOKUP(A58,TRANSPORTE!A5:D117,4,FALSE)</f>
        <v>1131.4191219078368</v>
      </c>
      <c r="M58" s="911"/>
      <c r="N58" s="294">
        <f>K58*L58</f>
        <v>5.3742408290622246</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5.3742408290622246</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SUM(N69:N75)</f>
        <v>67.335467419668333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2861.320609334894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572.26412186697883</v>
      </c>
      <c r="M83" s="859"/>
      <c r="N83" s="57"/>
    </row>
    <row r="84" spans="1:14">
      <c r="B84" s="95" t="s">
        <v>973</v>
      </c>
      <c r="C84" s="96"/>
      <c r="D84" s="96"/>
      <c r="E84" s="96"/>
      <c r="F84" s="96"/>
      <c r="G84" s="96"/>
      <c r="H84" s="96"/>
      <c r="I84" s="93"/>
      <c r="J84" s="94"/>
      <c r="K84" s="311">
        <v>0.05</v>
      </c>
      <c r="L84" s="858">
        <f>N78*K84</f>
        <v>143.06603046674471</v>
      </c>
      <c r="M84" s="859"/>
      <c r="N84" s="57"/>
    </row>
    <row r="85" spans="1:14" ht="15.75" thickBot="1">
      <c r="B85" s="97" t="s">
        <v>974</v>
      </c>
      <c r="C85" s="98"/>
      <c r="D85" s="98"/>
      <c r="E85" s="98"/>
      <c r="F85" s="98"/>
      <c r="G85" s="98"/>
      <c r="H85" s="98"/>
      <c r="I85" s="99"/>
      <c r="J85" s="100"/>
      <c r="K85" s="312">
        <v>0.05</v>
      </c>
      <c r="L85" s="860">
        <f>N78*K85</f>
        <v>143.06603046674471</v>
      </c>
      <c r="M85" s="861"/>
      <c r="N85" s="57"/>
    </row>
    <row r="86" spans="1:14" ht="15.75" thickBot="1">
      <c r="B86" s="823" t="s">
        <v>953</v>
      </c>
      <c r="C86" s="824"/>
      <c r="D86" s="824"/>
      <c r="E86" s="824"/>
      <c r="F86" s="824"/>
      <c r="G86" s="824"/>
      <c r="H86" s="824"/>
      <c r="I86" s="824"/>
      <c r="J86" s="824"/>
      <c r="K86" s="824"/>
      <c r="L86" s="824"/>
      <c r="M86" s="825"/>
      <c r="N86" s="58">
        <f>L83+L84+L85</f>
        <v>858.39618280046818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3719.7167921353621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1056</v>
      </c>
      <c r="C31" s="87" t="s">
        <v>2063</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136</v>
      </c>
      <c r="B36" s="872" t="str">
        <f>VLOOKUP(A36,EQUIPOS!A6:D154,3,FALSE)</f>
        <v>Camión de Slurry</v>
      </c>
      <c r="C36" s="873"/>
      <c r="D36" s="873"/>
      <c r="E36" s="873"/>
      <c r="F36" s="873"/>
      <c r="G36" s="873"/>
      <c r="H36" s="874"/>
      <c r="I36" s="274"/>
      <c r="J36" s="275"/>
      <c r="K36" s="276">
        <f>VLOOKUP(A36,EQUIPOS!A6:D163,4,FALSE)</f>
        <v>163469.61854369278</v>
      </c>
      <c r="L36" s="277"/>
      <c r="M36" s="278">
        <v>600</v>
      </c>
      <c r="N36" s="279">
        <f>K36/M36</f>
        <v>272.44936423948798</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81781.037404553383</v>
      </c>
      <c r="L37" s="277"/>
      <c r="M37" s="278">
        <v>600</v>
      </c>
      <c r="N37" s="279">
        <f>K37/M37</f>
        <v>136.30172900758896</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0.67335467419668338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409.42444792127361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767</v>
      </c>
      <c r="B48" s="49" t="str">
        <f>VLOOKUP(A48,MATERIALES!A5:D373,3,FALSE)</f>
        <v>Agregado tipo LA 13 (lechadas)</v>
      </c>
      <c r="C48" s="288"/>
      <c r="D48" s="288"/>
      <c r="E48" s="288"/>
      <c r="F48" s="288"/>
      <c r="G48" s="288"/>
      <c r="H48" s="288"/>
      <c r="I48" s="275"/>
      <c r="J48" s="231" t="str">
        <f>VLOOKUP(A48,MATERIALES!A4:D640,2,FALSE)</f>
        <v>m3</v>
      </c>
      <c r="K48" s="414">
        <v>1.2500000000000001E-2</v>
      </c>
      <c r="L48" s="274"/>
      <c r="M48" s="409">
        <f>VLOOKUP(A48,MATERIALES!A5:D396,4,FALSE)</f>
        <v>69208.049424530021</v>
      </c>
      <c r="N48" s="279">
        <f>K48*M48</f>
        <v>865.10061780662534</v>
      </c>
    </row>
    <row r="49" spans="1:14">
      <c r="A49" s="114" t="s">
        <v>852</v>
      </c>
      <c r="B49" s="49" t="str">
        <f>VLOOKUP(A49,MATERIALES!A6:D373,3,FALSE)</f>
        <v>Emulsión CRL-1hm</v>
      </c>
      <c r="C49" s="288"/>
      <c r="D49" s="288"/>
      <c r="E49" s="288"/>
      <c r="F49" s="288"/>
      <c r="G49" s="288"/>
      <c r="H49" s="288"/>
      <c r="I49" s="275"/>
      <c r="J49" s="231" t="str">
        <f>VLOOKUP(A49,MATERIALES!A5:D641,2,FALSE)</f>
        <v>lt</v>
      </c>
      <c r="K49" s="414">
        <v>1.4625000000000001</v>
      </c>
      <c r="L49" s="274"/>
      <c r="M49" s="409">
        <f>VLOOKUP(A49,MATERIALES!A6:D397,4,FALSE)</f>
        <v>1918.5480406066642</v>
      </c>
      <c r="N49" s="279">
        <f>K49*M49</f>
        <v>2805.8765093872466</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3670.9771271938721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1329</v>
      </c>
      <c r="B58" s="52" t="str">
        <f>VLOOKUP(A58,TRANSPORTE!A5:D117,3,FALSE)</f>
        <v>Transporte de agregado tipo LA-1</v>
      </c>
      <c r="C58" s="324"/>
      <c r="D58" s="324"/>
      <c r="E58" s="324"/>
      <c r="F58" s="324"/>
      <c r="G58" s="324"/>
      <c r="H58" s="318" t="s">
        <v>1468</v>
      </c>
      <c r="I58" s="415">
        <v>1.2500000000000001E-2</v>
      </c>
      <c r="J58" s="293">
        <v>1</v>
      </c>
      <c r="K58" s="415">
        <f>I58*J58</f>
        <v>1.2500000000000001E-2</v>
      </c>
      <c r="L58" s="910">
        <f>VLOOKUP(A58,TRANSPORTE!A5:D117,4,FALSE)</f>
        <v>1131.4191219078368</v>
      </c>
      <c r="M58" s="911"/>
      <c r="N58" s="294">
        <f>K58*L58</f>
        <v>14.142739023847961</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14.142739023847961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912" t="s">
        <v>953</v>
      </c>
      <c r="C76" s="866"/>
      <c r="D76" s="866"/>
      <c r="E76" s="866"/>
      <c r="F76" s="866"/>
      <c r="G76" s="866"/>
      <c r="H76" s="866"/>
      <c r="I76" s="866"/>
      <c r="J76" s="866"/>
      <c r="K76" s="866"/>
      <c r="L76" s="866"/>
      <c r="M76" s="867"/>
      <c r="N76" s="467">
        <f>SUM(N69:N75)</f>
        <v>67.335467419668333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4161.8797815586613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832.37595631173235</v>
      </c>
      <c r="M83" s="859"/>
      <c r="N83" s="57"/>
    </row>
    <row r="84" spans="1:14">
      <c r="B84" s="95" t="s">
        <v>973</v>
      </c>
      <c r="C84" s="96"/>
      <c r="D84" s="96"/>
      <c r="E84" s="96"/>
      <c r="F84" s="96"/>
      <c r="G84" s="96"/>
      <c r="H84" s="96"/>
      <c r="I84" s="93"/>
      <c r="J84" s="94"/>
      <c r="K84" s="311">
        <v>0.05</v>
      </c>
      <c r="L84" s="858">
        <f>N78*K84</f>
        <v>208.09398907793309</v>
      </c>
      <c r="M84" s="859"/>
      <c r="N84" s="57"/>
    </row>
    <row r="85" spans="1:14" ht="15.75" thickBot="1">
      <c r="B85" s="97" t="s">
        <v>974</v>
      </c>
      <c r="C85" s="98"/>
      <c r="D85" s="98"/>
      <c r="E85" s="98"/>
      <c r="F85" s="98"/>
      <c r="G85" s="98"/>
      <c r="H85" s="98"/>
      <c r="I85" s="99"/>
      <c r="J85" s="100"/>
      <c r="K85" s="312">
        <v>0.05</v>
      </c>
      <c r="L85" s="860">
        <f>N78*K85</f>
        <v>208.09398907793309</v>
      </c>
      <c r="M85" s="861"/>
      <c r="N85" s="57"/>
    </row>
    <row r="86" spans="1:14" ht="15.75" thickBot="1">
      <c r="B86" s="823" t="s">
        <v>953</v>
      </c>
      <c r="C86" s="824"/>
      <c r="D86" s="824"/>
      <c r="E86" s="824"/>
      <c r="F86" s="824"/>
      <c r="G86" s="824"/>
      <c r="H86" s="824"/>
      <c r="I86" s="824"/>
      <c r="J86" s="824"/>
      <c r="K86" s="824"/>
      <c r="L86" s="824"/>
      <c r="M86" s="825"/>
      <c r="N86" s="58">
        <f>L83+L84+L85</f>
        <v>1248.5639344675988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5410.4437160262605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1057</v>
      </c>
      <c r="C31" s="87" t="s">
        <v>2064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136</v>
      </c>
      <c r="B36" s="872" t="str">
        <f>VLOOKUP(A36,EQUIPOS!A6:D154,3,FALSE)</f>
        <v>Camión de Slurry</v>
      </c>
      <c r="C36" s="873"/>
      <c r="D36" s="873"/>
      <c r="E36" s="873"/>
      <c r="F36" s="873"/>
      <c r="G36" s="873"/>
      <c r="H36" s="874"/>
      <c r="I36" s="274"/>
      <c r="J36" s="275"/>
      <c r="K36" s="276">
        <f>VLOOKUP(A36,EQUIPOS!A6:D163,4,FALSE)</f>
        <v>163469.61854369278</v>
      </c>
      <c r="L36" s="277"/>
      <c r="M36" s="278">
        <v>600</v>
      </c>
      <c r="N36" s="279">
        <f>K36/M36</f>
        <v>272.44936423948798</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81781.037404553383</v>
      </c>
      <c r="L37" s="277"/>
      <c r="M37" s="278">
        <v>600</v>
      </c>
      <c r="N37" s="279">
        <f>K37/M37</f>
        <v>136.30172900758896</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0.67335467419668338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409.42444792127361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768</v>
      </c>
      <c r="B48" s="49" t="str">
        <f>VLOOKUP(A48,MATERIALES!A5:D373,3,FALSE)</f>
        <v>Agregado tipo LA 10 (lechadas)</v>
      </c>
      <c r="C48" s="288"/>
      <c r="D48" s="288"/>
      <c r="E48" s="288"/>
      <c r="F48" s="288"/>
      <c r="G48" s="288"/>
      <c r="H48" s="288"/>
      <c r="I48" s="275"/>
      <c r="J48" s="231" t="str">
        <f>VLOOKUP(A48,MATERIALES!A4:D640,2,FALSE)</f>
        <v>m3</v>
      </c>
      <c r="K48" s="414">
        <v>9.4999999999999998E-3</v>
      </c>
      <c r="L48" s="274"/>
      <c r="M48" s="409">
        <f>VLOOKUP(A48,MATERIALES!A5:D396,4,FALSE)</f>
        <v>69208.049424530021</v>
      </c>
      <c r="N48" s="279">
        <f>K48*M48</f>
        <v>657.47646953303524</v>
      </c>
    </row>
    <row r="49" spans="1:14">
      <c r="A49" s="114" t="s">
        <v>852</v>
      </c>
      <c r="B49" s="49" t="str">
        <f>VLOOKUP(A49,MATERIALES!A6:D373,3,FALSE)</f>
        <v>Emulsión CRL-1hm</v>
      </c>
      <c r="C49" s="288"/>
      <c r="D49" s="288"/>
      <c r="E49" s="288"/>
      <c r="F49" s="288"/>
      <c r="G49" s="288"/>
      <c r="H49" s="288"/>
      <c r="I49" s="275"/>
      <c r="J49" s="231" t="str">
        <f>VLOOKUP(A49,MATERIALES!A5:D641,2,FALSE)</f>
        <v>lt</v>
      </c>
      <c r="K49" s="416">
        <v>1.4107499999999999</v>
      </c>
      <c r="L49" s="274"/>
      <c r="M49" s="409">
        <f>VLOOKUP(A49,MATERIALES!A6:D397,4,FALSE)</f>
        <v>1918.5480406066642</v>
      </c>
      <c r="N49" s="279">
        <f>K49*M49</f>
        <v>2706.5916482858515</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3364.068117818887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1331</v>
      </c>
      <c r="B58" s="52" t="str">
        <f>VLOOKUP(A58,TRANSPORTE!A5:D117,3,FALSE)</f>
        <v>Transporte de agregado tipo LA-2</v>
      </c>
      <c r="C58" s="324"/>
      <c r="D58" s="324"/>
      <c r="E58" s="324"/>
      <c r="F58" s="324"/>
      <c r="G58" s="324"/>
      <c r="H58" s="318" t="s">
        <v>1468</v>
      </c>
      <c r="I58" s="415">
        <v>9.4999999999999998E-3</v>
      </c>
      <c r="J58" s="293">
        <v>1</v>
      </c>
      <c r="K58" s="415">
        <f>I58*J58</f>
        <v>9.4999999999999998E-3</v>
      </c>
      <c r="L58" s="910">
        <f>VLOOKUP(A58,TRANSPORTE!A5:D117,4,FALSE)</f>
        <v>1131.4191219078368</v>
      </c>
      <c r="M58" s="911"/>
      <c r="N58" s="294">
        <f>K58*L58</f>
        <v>10.748481658124449</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10.748481658124449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SUM(N69:N75)</f>
        <v>67.335467419668333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3851.5765148179535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770.31530296359074</v>
      </c>
      <c r="M83" s="859"/>
      <c r="N83" s="57"/>
    </row>
    <row r="84" spans="1:14">
      <c r="B84" s="95" t="s">
        <v>973</v>
      </c>
      <c r="C84" s="96"/>
      <c r="D84" s="96"/>
      <c r="E84" s="96"/>
      <c r="F84" s="96"/>
      <c r="G84" s="96"/>
      <c r="H84" s="96"/>
      <c r="I84" s="93"/>
      <c r="J84" s="94"/>
      <c r="K84" s="311">
        <v>0.05</v>
      </c>
      <c r="L84" s="858">
        <f>N78*K84</f>
        <v>192.57882574089768</v>
      </c>
      <c r="M84" s="859"/>
      <c r="N84" s="57"/>
    </row>
    <row r="85" spans="1:14" ht="15.75" thickBot="1">
      <c r="B85" s="97" t="s">
        <v>974</v>
      </c>
      <c r="C85" s="98"/>
      <c r="D85" s="98"/>
      <c r="E85" s="98"/>
      <c r="F85" s="98"/>
      <c r="G85" s="98"/>
      <c r="H85" s="98"/>
      <c r="I85" s="99"/>
      <c r="J85" s="100"/>
      <c r="K85" s="312">
        <v>0.05</v>
      </c>
      <c r="L85" s="860">
        <f>N78*K85</f>
        <v>192.57882574089768</v>
      </c>
      <c r="M85" s="861"/>
      <c r="N85" s="57"/>
    </row>
    <row r="86" spans="1:14" ht="15.75" thickBot="1">
      <c r="B86" s="823" t="s">
        <v>953</v>
      </c>
      <c r="C86" s="824"/>
      <c r="D86" s="824"/>
      <c r="E86" s="824"/>
      <c r="F86" s="824"/>
      <c r="G86" s="824"/>
      <c r="H86" s="824"/>
      <c r="I86" s="824"/>
      <c r="J86" s="824"/>
      <c r="K86" s="824"/>
      <c r="L86" s="824"/>
      <c r="M86" s="825"/>
      <c r="N86" s="58">
        <f>L83+L84+L85</f>
        <v>1155.472954445386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5007.0494692633392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1058</v>
      </c>
      <c r="C31" s="87" t="s">
        <v>2065</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136</v>
      </c>
      <c r="B36" s="872" t="str">
        <f>VLOOKUP(A36,EQUIPOS!A6:D154,3,FALSE)</f>
        <v>Camión de Slurry</v>
      </c>
      <c r="C36" s="873"/>
      <c r="D36" s="873"/>
      <c r="E36" s="873"/>
      <c r="F36" s="873"/>
      <c r="G36" s="873"/>
      <c r="H36" s="874"/>
      <c r="I36" s="274"/>
      <c r="J36" s="275"/>
      <c r="K36" s="276">
        <f>VLOOKUP(A36,EQUIPOS!A6:D163,4,FALSE)</f>
        <v>163469.61854369278</v>
      </c>
      <c r="L36" s="277"/>
      <c r="M36" s="278">
        <v>600</v>
      </c>
      <c r="N36" s="279">
        <f>K36/M36</f>
        <v>272.44936423948798</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81781.037404553383</v>
      </c>
      <c r="L37" s="277"/>
      <c r="M37" s="278">
        <v>600</v>
      </c>
      <c r="N37" s="279">
        <f>K37/M37</f>
        <v>136.30172900758896</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0.67335467419668338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409.42444792127361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769</v>
      </c>
      <c r="B48" s="49" t="str">
        <f>VLOOKUP(A48,MATERIALES!A5:D373,3,FALSE)</f>
        <v>Agregado tipo LA 5 (lechadas)</v>
      </c>
      <c r="C48" s="288"/>
      <c r="D48" s="288"/>
      <c r="E48" s="288"/>
      <c r="F48" s="288"/>
      <c r="G48" s="288"/>
      <c r="H48" s="288"/>
      <c r="I48" s="275"/>
      <c r="J48" s="231" t="str">
        <f>VLOOKUP(A48,MATERIALES!A4:D640,2,FALSE)</f>
        <v>m3</v>
      </c>
      <c r="K48" s="414">
        <v>9.4999999999999998E-3</v>
      </c>
      <c r="L48" s="274"/>
      <c r="M48" s="409">
        <f>VLOOKUP(A48,MATERIALES!A5:D396,4,FALSE)</f>
        <v>69208.049424530021</v>
      </c>
      <c r="N48" s="279">
        <f>K48*M48</f>
        <v>657.47646953303524</v>
      </c>
    </row>
    <row r="49" spans="1:14">
      <c r="A49" s="114" t="s">
        <v>852</v>
      </c>
      <c r="B49" s="49" t="str">
        <f>VLOOKUP(A49,MATERIALES!A6:D373,3,FALSE)</f>
        <v>Emulsión CRL-1hm</v>
      </c>
      <c r="C49" s="288"/>
      <c r="D49" s="288"/>
      <c r="E49" s="288"/>
      <c r="F49" s="288"/>
      <c r="G49" s="288"/>
      <c r="H49" s="288"/>
      <c r="I49" s="275"/>
      <c r="J49" s="231" t="str">
        <f>VLOOKUP(A49,MATERIALES!A5:D641,2,FALSE)</f>
        <v>lt</v>
      </c>
      <c r="K49" s="289">
        <v>1.71</v>
      </c>
      <c r="L49" s="274"/>
      <c r="M49" s="409">
        <f>VLOOKUP(A49,MATERIALES!A6:D397,4,FALSE)</f>
        <v>1918.5480406066642</v>
      </c>
      <c r="N49" s="279">
        <f>K49*M49</f>
        <v>3280.7171494373956</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3938.1936189704311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1333</v>
      </c>
      <c r="B58" s="52" t="str">
        <f>VLOOKUP(A58,TRANSPORTE!A5:D117,3,FALSE)</f>
        <v>Transporte de agregado tipo LA-3</v>
      </c>
      <c r="C58" s="324"/>
      <c r="D58" s="324"/>
      <c r="E58" s="324"/>
      <c r="F58" s="324"/>
      <c r="G58" s="324"/>
      <c r="H58" s="318" t="s">
        <v>1468</v>
      </c>
      <c r="I58" s="415">
        <v>9.4999999999999998E-3</v>
      </c>
      <c r="J58" s="293">
        <v>1</v>
      </c>
      <c r="K58" s="415">
        <f>I58*J58</f>
        <v>9.4999999999999998E-3</v>
      </c>
      <c r="L58" s="910">
        <f>VLOOKUP(A58,TRANSPORTE!A5:D117,4,FALSE)</f>
        <v>1131.4191219078368</v>
      </c>
      <c r="M58" s="911"/>
      <c r="N58" s="294">
        <f>K58*L58</f>
        <v>10.748481658124449</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10.748481658124449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SUM(N69:N75)</f>
        <v>67.335467419668333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4425.7020159694976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885.1404031938996</v>
      </c>
      <c r="M83" s="859"/>
      <c r="N83" s="57"/>
    </row>
    <row r="84" spans="1:14">
      <c r="B84" s="95" t="s">
        <v>973</v>
      </c>
      <c r="C84" s="96"/>
      <c r="D84" s="96"/>
      <c r="E84" s="96"/>
      <c r="F84" s="96"/>
      <c r="G84" s="96"/>
      <c r="H84" s="96"/>
      <c r="I84" s="93"/>
      <c r="J84" s="94"/>
      <c r="K84" s="311">
        <v>0.05</v>
      </c>
      <c r="L84" s="858">
        <f>N78*K84</f>
        <v>221.2851007984749</v>
      </c>
      <c r="M84" s="859"/>
      <c r="N84" s="57"/>
    </row>
    <row r="85" spans="1:14" ht="15.75" thickBot="1">
      <c r="B85" s="97" t="s">
        <v>974</v>
      </c>
      <c r="C85" s="98"/>
      <c r="D85" s="98"/>
      <c r="E85" s="98"/>
      <c r="F85" s="98"/>
      <c r="G85" s="98"/>
      <c r="H85" s="98"/>
      <c r="I85" s="99"/>
      <c r="J85" s="100"/>
      <c r="K85" s="312">
        <v>0.05</v>
      </c>
      <c r="L85" s="860">
        <f>N78*K85</f>
        <v>221.2851007984749</v>
      </c>
      <c r="M85" s="861"/>
      <c r="N85" s="57"/>
    </row>
    <row r="86" spans="1:14" ht="15.75" thickBot="1">
      <c r="B86" s="823" t="s">
        <v>953</v>
      </c>
      <c r="C86" s="824"/>
      <c r="D86" s="824"/>
      <c r="E86" s="824"/>
      <c r="F86" s="824"/>
      <c r="G86" s="824"/>
      <c r="H86" s="824"/>
      <c r="I86" s="824"/>
      <c r="J86" s="824"/>
      <c r="K86" s="824"/>
      <c r="L86" s="824"/>
      <c r="M86" s="825"/>
      <c r="N86" s="58">
        <f>L83+L84+L85</f>
        <v>1327.7106047908496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5753.4126207603476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1059</v>
      </c>
      <c r="C31" s="87" t="s">
        <v>2066</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136</v>
      </c>
      <c r="B36" s="872" t="str">
        <f>VLOOKUP(A36,EQUIPOS!A6:D154,3,FALSE)</f>
        <v>Camión de Slurry</v>
      </c>
      <c r="C36" s="873"/>
      <c r="D36" s="873"/>
      <c r="E36" s="873"/>
      <c r="F36" s="873"/>
      <c r="G36" s="873"/>
      <c r="H36" s="874"/>
      <c r="I36" s="274"/>
      <c r="J36" s="275"/>
      <c r="K36" s="276">
        <f>VLOOKUP(A36,EQUIPOS!A6:D163,4,FALSE)</f>
        <v>163469.61854369278</v>
      </c>
      <c r="L36" s="277"/>
      <c r="M36" s="278">
        <v>600</v>
      </c>
      <c r="N36" s="279">
        <f>K36/M36</f>
        <v>272.44936423948798</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81781.037404553383</v>
      </c>
      <c r="L37" s="277"/>
      <c r="M37" s="278">
        <v>600</v>
      </c>
      <c r="N37" s="279">
        <f>K37/M37</f>
        <v>136.30172900758896</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0.67335467419668338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409.42444792127361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770</v>
      </c>
      <c r="B48" s="49" t="str">
        <f>VLOOKUP(A48,MATERIALES!A5:D373,3,FALSE)</f>
        <v>Agregado tipo LA 4 (lechadas)</v>
      </c>
      <c r="C48" s="288"/>
      <c r="D48" s="288"/>
      <c r="E48" s="288"/>
      <c r="F48" s="288"/>
      <c r="G48" s="288"/>
      <c r="H48" s="288"/>
      <c r="I48" s="275"/>
      <c r="J48" s="231" t="str">
        <f>VLOOKUP(A48,MATERIALES!A4:D640,2,FALSE)</f>
        <v>m3</v>
      </c>
      <c r="K48" s="416">
        <v>4.7499999999999999E-3</v>
      </c>
      <c r="L48" s="274"/>
      <c r="M48" s="409">
        <f>VLOOKUP(A48,MATERIALES!A5:D396,4,FALSE)</f>
        <v>69208.049424530021</v>
      </c>
      <c r="N48" s="279">
        <f>K48*M48</f>
        <v>328.73823476651762</v>
      </c>
    </row>
    <row r="49" spans="1:14">
      <c r="A49" s="114" t="s">
        <v>852</v>
      </c>
      <c r="B49" s="49" t="str">
        <f>VLOOKUP(A49,MATERIALES!A6:D373,3,FALSE)</f>
        <v>Emulsión CRL-1hm</v>
      </c>
      <c r="C49" s="288"/>
      <c r="D49" s="288"/>
      <c r="E49" s="288"/>
      <c r="F49" s="288"/>
      <c r="G49" s="288"/>
      <c r="H49" s="288"/>
      <c r="I49" s="275"/>
      <c r="J49" s="231" t="str">
        <f>VLOOKUP(A49,MATERIALES!A5:D641,2,FALSE)</f>
        <v>lt</v>
      </c>
      <c r="K49" s="416">
        <v>1.0687499999999999</v>
      </c>
      <c r="L49" s="274"/>
      <c r="M49" s="409">
        <f>VLOOKUP(A49,MATERIALES!A6:D397,4,FALSE)</f>
        <v>1918.5480406066642</v>
      </c>
      <c r="N49" s="279">
        <f>K49*M49</f>
        <v>2050.4482183983723</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2379.1864531648898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1335</v>
      </c>
      <c r="B58" s="52" t="str">
        <f>VLOOKUP(A58,TRANSPORTE!A5:D117,3,FALSE)</f>
        <v>Transporte de agregado tipo LA-4</v>
      </c>
      <c r="C58" s="324"/>
      <c r="D58" s="324"/>
      <c r="E58" s="324"/>
      <c r="F58" s="324"/>
      <c r="G58" s="324"/>
      <c r="H58" s="318" t="s">
        <v>1468</v>
      </c>
      <c r="I58" s="417">
        <v>4.7499999999999999E-3</v>
      </c>
      <c r="J58" s="293">
        <v>1</v>
      </c>
      <c r="K58" s="417">
        <f>I58*J58</f>
        <v>4.7499999999999999E-3</v>
      </c>
      <c r="L58" s="910">
        <f>VLOOKUP(A58,TRANSPORTE!A5:D117,4,FALSE)</f>
        <v>1131.4191219078368</v>
      </c>
      <c r="M58" s="911"/>
      <c r="N58" s="294">
        <f>K58*L58</f>
        <v>5.3742408290622246</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5.3742408290622246</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SUM(N69:N75)</f>
        <v>67.335467419668333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2861.320609334894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572.26412186697883</v>
      </c>
      <c r="M83" s="859"/>
      <c r="N83" s="57"/>
    </row>
    <row r="84" spans="1:14">
      <c r="B84" s="95" t="s">
        <v>973</v>
      </c>
      <c r="C84" s="96"/>
      <c r="D84" s="96"/>
      <c r="E84" s="96"/>
      <c r="F84" s="96"/>
      <c r="G84" s="96"/>
      <c r="H84" s="96"/>
      <c r="I84" s="93"/>
      <c r="J84" s="94"/>
      <c r="K84" s="311">
        <v>0.05</v>
      </c>
      <c r="L84" s="858">
        <f>N78*K84</f>
        <v>143.06603046674471</v>
      </c>
      <c r="M84" s="859"/>
      <c r="N84" s="57"/>
    </row>
    <row r="85" spans="1:14" ht="15.75" thickBot="1">
      <c r="B85" s="97" t="s">
        <v>974</v>
      </c>
      <c r="C85" s="98"/>
      <c r="D85" s="98"/>
      <c r="E85" s="98"/>
      <c r="F85" s="98"/>
      <c r="G85" s="98"/>
      <c r="H85" s="98"/>
      <c r="I85" s="99"/>
      <c r="J85" s="100"/>
      <c r="K85" s="312">
        <v>0.05</v>
      </c>
      <c r="L85" s="860">
        <f>N78*K85</f>
        <v>143.06603046674471</v>
      </c>
      <c r="M85" s="861"/>
      <c r="N85" s="57"/>
    </row>
    <row r="86" spans="1:14" ht="15.75" thickBot="1">
      <c r="B86" s="823" t="s">
        <v>953</v>
      </c>
      <c r="C86" s="824"/>
      <c r="D86" s="824"/>
      <c r="E86" s="824"/>
      <c r="F86" s="824"/>
      <c r="G86" s="824"/>
      <c r="H86" s="824"/>
      <c r="I86" s="824"/>
      <c r="J86" s="824"/>
      <c r="K86" s="824"/>
      <c r="L86" s="824"/>
      <c r="M86" s="825"/>
      <c r="N86" s="58">
        <f>L83+L84+L85</f>
        <v>858.39618280046818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3719.7167921353621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1060</v>
      </c>
      <c r="C31" s="87" t="s">
        <v>1573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290</v>
      </c>
      <c r="B37" s="872" t="str">
        <f>VLOOKUP(A37,EQUIPOS!A7:D154,3,FALSE)</f>
        <v>Planta trituradora</v>
      </c>
      <c r="C37" s="873"/>
      <c r="D37" s="873"/>
      <c r="E37" s="873"/>
      <c r="F37" s="873"/>
      <c r="G37" s="873"/>
      <c r="H37" s="874"/>
      <c r="I37" s="274"/>
      <c r="J37" s="275"/>
      <c r="K37" s="276">
        <f>VLOOKUP(A37,EQUIPOS!A7:D164,4,FALSE)</f>
        <v>508459.95683418878</v>
      </c>
      <c r="L37" s="277"/>
      <c r="M37" s="278">
        <v>30</v>
      </c>
      <c r="N37" s="279">
        <f t="shared" ref="N37:N43" si="0">K37/M37</f>
        <v>16948.665227806294</v>
      </c>
    </row>
    <row r="38" spans="1:14">
      <c r="A38" t="s">
        <v>168</v>
      </c>
      <c r="B38" s="872" t="str">
        <f>VLOOKUP(A38,EQUIPOS!A8:D154,3,FALSE)</f>
        <v>Compactador tipo  POTENCIA: 105 HP, PESO: 6 ton</v>
      </c>
      <c r="C38" s="873"/>
      <c r="D38" s="873"/>
      <c r="E38" s="873"/>
      <c r="F38" s="873"/>
      <c r="G38" s="873"/>
      <c r="H38" s="874"/>
      <c r="I38" s="274"/>
      <c r="J38" s="275"/>
      <c r="K38" s="276">
        <f>VLOOKUP(A38,EQUIPOS!A8:D165,4,FALSE)</f>
        <v>122671.55610683006</v>
      </c>
      <c r="L38" s="277"/>
      <c r="M38" s="278">
        <v>9</v>
      </c>
      <c r="N38" s="279">
        <f t="shared" si="0"/>
        <v>13630.172900758895</v>
      </c>
    </row>
    <row r="39" spans="1:14">
      <c r="A39" t="s">
        <v>173</v>
      </c>
      <c r="B39" s="872" t="str">
        <f>VLOOKUP(A39,EQUIPOS!A9:D154,3,FALSE)</f>
        <v>Compactador neumático de Potencia 70 HP, peso de 13 ton</v>
      </c>
      <c r="C39" s="873"/>
      <c r="D39" s="873"/>
      <c r="E39" s="873"/>
      <c r="F39" s="873"/>
      <c r="G39" s="873"/>
      <c r="H39" s="874"/>
      <c r="I39" s="274"/>
      <c r="J39" s="275"/>
      <c r="K39" s="276">
        <f>VLOOKUP(A39,EQUIPOS!A9:D166,4,FALSE)</f>
        <v>122671.55610683006</v>
      </c>
      <c r="L39" s="277"/>
      <c r="M39" s="278">
        <v>9</v>
      </c>
      <c r="N39" s="279">
        <f t="shared" si="0"/>
        <v>13630.172900758895</v>
      </c>
    </row>
    <row r="40" spans="1:14">
      <c r="A40" t="s">
        <v>286</v>
      </c>
      <c r="B40" s="872" t="str">
        <f>VLOOKUP(A40,EQUIPOS!A10:D154,3,FALSE)</f>
        <v>Planta de asfalto en frio</v>
      </c>
      <c r="C40" s="873"/>
      <c r="D40" s="873"/>
      <c r="E40" s="873"/>
      <c r="F40" s="873"/>
      <c r="G40" s="873"/>
      <c r="H40" s="874"/>
      <c r="I40" s="274"/>
      <c r="J40" s="275"/>
      <c r="K40" s="276">
        <f>VLOOKUP(A40,EQUIPOS!A10:D167,4,FALSE)</f>
        <v>263966.44567562139</v>
      </c>
      <c r="L40" s="277"/>
      <c r="M40" s="278">
        <v>9</v>
      </c>
      <c r="N40" s="279">
        <f t="shared" si="0"/>
        <v>29329.605075069045</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9</v>
      </c>
      <c r="N42" s="279">
        <f t="shared" si="0"/>
        <v>26866.009832229523</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9</v>
      </c>
      <c r="N43" s="279">
        <f t="shared" si="0"/>
        <v>5723.9666422851369</v>
      </c>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N77*M46</f>
        <v>971.8939014389166</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117311.28114467589</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VLOOKUP(A53,MATERIALES!A4:D640,2,FALSE)</f>
        <v>m3</v>
      </c>
      <c r="K53" s="289">
        <v>1.4</v>
      </c>
      <c r="L53" s="274"/>
      <c r="M53" s="409">
        <f>VLOOKUP(A53,MATERIALES!A5:D396,4,FALSE)</f>
        <v>42589.568876633857</v>
      </c>
      <c r="N53" s="279">
        <f>K53*M53</f>
        <v>59625.396427287393</v>
      </c>
    </row>
    <row r="54" spans="1:14">
      <c r="A54" s="114" t="s">
        <v>774</v>
      </c>
      <c r="B54" s="49" t="str">
        <f>VLOOKUP(A54,MATERIALES!A6:D373,3,FALSE)</f>
        <v>Agua</v>
      </c>
      <c r="C54" s="288"/>
      <c r="D54" s="288"/>
      <c r="E54" s="288"/>
      <c r="F54" s="288"/>
      <c r="G54" s="288"/>
      <c r="H54" s="288"/>
      <c r="I54" s="275"/>
      <c r="J54" s="231" t="str">
        <f>VLOOKUP(A54,MATERIALES!A5:D641,2,FALSE)</f>
        <v>lt</v>
      </c>
      <c r="K54" s="289">
        <v>25</v>
      </c>
      <c r="L54" s="274"/>
      <c r="M54" s="409">
        <f>VLOOKUP(A54,MATERIALES!A6:D397,4,FALSE)</f>
        <v>65.035526800225909</v>
      </c>
      <c r="N54" s="279">
        <f>K54*M54</f>
        <v>1625.8881700056477</v>
      </c>
    </row>
    <row r="55" spans="1:14" ht="15.75" thickBot="1">
      <c r="B55" s="49"/>
      <c r="C55" s="288"/>
      <c r="D55" s="288"/>
      <c r="E55" s="288"/>
      <c r="F55" s="288"/>
      <c r="G55" s="288"/>
      <c r="H55" s="288"/>
      <c r="I55" s="275"/>
      <c r="J55" s="231"/>
      <c r="K55" s="289"/>
      <c r="L55" s="274"/>
      <c r="M55" s="290"/>
      <c r="N55" s="291"/>
    </row>
    <row r="56" spans="1:14" ht="15.75" thickBot="1">
      <c r="B56" s="823" t="s">
        <v>953</v>
      </c>
      <c r="C56" s="824"/>
      <c r="D56" s="824"/>
      <c r="E56" s="824"/>
      <c r="F56" s="824"/>
      <c r="G56" s="824"/>
      <c r="H56" s="824"/>
      <c r="I56" s="824"/>
      <c r="J56" s="824"/>
      <c r="K56" s="824"/>
      <c r="L56" s="824"/>
      <c r="M56" s="825"/>
      <c r="N56" s="401">
        <f>SUM(N53:N55)</f>
        <v>61251.284597293037</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9" t="s">
        <v>961</v>
      </c>
      <c r="M60" s="888"/>
      <c r="N60" s="82" t="s">
        <v>951</v>
      </c>
    </row>
    <row r="61" spans="1:14">
      <c r="A61" t="s">
        <v>1347</v>
      </c>
      <c r="B61" s="52" t="str">
        <f>VLOOKUP(A61,TRANSPORTE!A5:D117,3,FALSE)</f>
        <v>Transporte de Mezcla en Frio MDF-38</v>
      </c>
      <c r="C61" s="324"/>
      <c r="D61" s="324"/>
      <c r="E61" s="324"/>
      <c r="F61" s="324"/>
      <c r="G61" s="324"/>
      <c r="H61" s="318" t="s">
        <v>1468</v>
      </c>
      <c r="I61" s="286">
        <v>1.25</v>
      </c>
      <c r="J61" s="293">
        <v>1</v>
      </c>
      <c r="K61" s="286">
        <f>I61*J61</f>
        <v>1.25</v>
      </c>
      <c r="L61" s="910">
        <f>VLOOKUP(A61,TRANSPORTE!A5:D117,4,FALSE)</f>
        <v>1573.7011422899911</v>
      </c>
      <c r="M61" s="911"/>
      <c r="N61" s="294">
        <f>K61*L61</f>
        <v>1967.126427862489</v>
      </c>
    </row>
    <row r="62" spans="1:14">
      <c r="A62" t="s">
        <v>1269</v>
      </c>
      <c r="B62" s="52" t="str">
        <f>VLOOKUP(A62,TRANSPORTE!A6:D117,3,FALSE)</f>
        <v>Transporte de Material Crudo de Rio</v>
      </c>
      <c r="C62" s="53"/>
      <c r="D62" s="53"/>
      <c r="E62" s="53"/>
      <c r="F62" s="53"/>
      <c r="G62" s="53"/>
      <c r="H62" s="318" t="s">
        <v>1468</v>
      </c>
      <c r="I62" s="286">
        <v>1.4</v>
      </c>
      <c r="J62" s="293">
        <v>1</v>
      </c>
      <c r="K62" s="286">
        <f>I62*J62</f>
        <v>1.4</v>
      </c>
      <c r="L62" s="910">
        <f>VLOOKUP(A62,TRANSPORTE!A6:D117,4,FALSE)</f>
        <v>1131.4191219078368</v>
      </c>
      <c r="M62" s="911"/>
      <c r="N62" s="294">
        <f>K62*L62</f>
        <v>1583.9867706709715</v>
      </c>
    </row>
    <row r="63" spans="1:14">
      <c r="B63" s="52"/>
      <c r="C63" s="53"/>
      <c r="D63" s="53"/>
      <c r="E63" s="53"/>
      <c r="F63" s="53"/>
      <c r="G63" s="53"/>
      <c r="H63" s="295"/>
      <c r="I63" s="286"/>
      <c r="J63" s="286"/>
      <c r="K63" s="286"/>
      <c r="L63" s="296"/>
      <c r="M63" s="297"/>
      <c r="N63" s="298"/>
    </row>
    <row r="64" spans="1:14">
      <c r="B64" s="52"/>
      <c r="C64" s="53"/>
      <c r="D64" s="53"/>
      <c r="E64" s="53"/>
      <c r="F64" s="53"/>
      <c r="G64" s="53"/>
      <c r="H64" s="295"/>
      <c r="I64" s="286"/>
      <c r="J64" s="286"/>
      <c r="K64" s="286"/>
      <c r="L64" s="296"/>
      <c r="M64" s="297"/>
      <c r="N64" s="298"/>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901"/>
      <c r="M66" s="902"/>
      <c r="N66" s="133"/>
    </row>
    <row r="67" spans="1:15" ht="15.75" thickBot="1">
      <c r="B67" s="912" t="s">
        <v>953</v>
      </c>
      <c r="C67" s="866"/>
      <c r="D67" s="866"/>
      <c r="E67" s="866"/>
      <c r="F67" s="866"/>
      <c r="G67" s="866"/>
      <c r="H67" s="866"/>
      <c r="I67" s="866"/>
      <c r="J67" s="866"/>
      <c r="K67" s="866"/>
      <c r="L67" s="866"/>
      <c r="M67" s="867"/>
      <c r="N67" s="110">
        <f>N61+N62+N63+N64+N65</f>
        <v>3551.1131985334605</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2" t="s">
        <v>963</v>
      </c>
      <c r="C71" s="863"/>
      <c r="D71" s="863"/>
      <c r="E71" s="863"/>
      <c r="F71" s="863"/>
      <c r="G71" s="863"/>
      <c r="H71" s="863"/>
      <c r="I71" s="79" t="s">
        <v>964</v>
      </c>
      <c r="J71" s="81" t="s">
        <v>1410</v>
      </c>
      <c r="K71" s="80" t="s">
        <v>966</v>
      </c>
      <c r="L71" s="864" t="s">
        <v>950</v>
      </c>
      <c r="M71" s="865"/>
      <c r="N71" s="104" t="s">
        <v>951</v>
      </c>
    </row>
    <row r="72" spans="1:15">
      <c r="A72" t="s">
        <v>19</v>
      </c>
      <c r="B72" s="55" t="str">
        <f>VLOOKUP(A72,'MANO DE OBRA'!A8:D68,3,FALSE)</f>
        <v>Obrero (8)</v>
      </c>
      <c r="C72" s="53"/>
      <c r="D72" s="53"/>
      <c r="E72" s="53"/>
      <c r="F72" s="53"/>
      <c r="G72" s="53"/>
      <c r="H72" s="53"/>
      <c r="I72" s="299">
        <f>K72/J72*100</f>
        <v>234080.00000000003</v>
      </c>
      <c r="J72" s="300">
        <v>185</v>
      </c>
      <c r="K72" s="301">
        <f>VLOOKUP(A72,'MANO DE OBRA'!A8:D99,4,FALSE)</f>
        <v>433048</v>
      </c>
      <c r="L72" s="56"/>
      <c r="M72" s="302">
        <f>M38*8</f>
        <v>72</v>
      </c>
      <c r="N72" s="402">
        <f>K72/M72</f>
        <v>6014.5555555555557</v>
      </c>
      <c r="O72" s="112"/>
    </row>
    <row r="73" spans="1:15">
      <c r="A73"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306">
        <f>M72</f>
        <v>72</v>
      </c>
      <c r="N73" s="402">
        <f>K73/M73</f>
        <v>1481.7533835334443</v>
      </c>
    </row>
    <row r="74" spans="1:15">
      <c r="A74" t="s">
        <v>54</v>
      </c>
      <c r="B74" s="55" t="str">
        <f>VLOOKUP(A74,'MANO DE OBRA'!A9:D70,3,FALSE)</f>
        <v>Rastrilleros (2)</v>
      </c>
      <c r="C74" s="53"/>
      <c r="D74" s="53"/>
      <c r="E74" s="53"/>
      <c r="F74" s="53"/>
      <c r="G74" s="53"/>
      <c r="H74" s="53"/>
      <c r="I74" s="299">
        <f>K74/J74*100</f>
        <v>86502.359687357821</v>
      </c>
      <c r="J74" s="300">
        <v>185</v>
      </c>
      <c r="K74" s="301">
        <f>VLOOKUP(A74,'MANO DE OBRA'!A9:D101,4,FALSE)</f>
        <v>160029.36542161196</v>
      </c>
      <c r="L74" s="56"/>
      <c r="M74" s="307">
        <f>M73</f>
        <v>72</v>
      </c>
      <c r="N74" s="402">
        <f>K74/M74</f>
        <v>2222.630075300166</v>
      </c>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SUM(N72:N76)</f>
        <v>9718.9390143891651</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N48+N56+N67+N77</f>
        <v>191832.61795489152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38366.523590978308</v>
      </c>
      <c r="M84" s="859"/>
      <c r="N84" s="57"/>
    </row>
    <row r="85" spans="1:14">
      <c r="B85" s="95" t="s">
        <v>973</v>
      </c>
      <c r="C85" s="96"/>
      <c r="D85" s="96"/>
      <c r="E85" s="96"/>
      <c r="F85" s="96"/>
      <c r="G85" s="96"/>
      <c r="H85" s="96"/>
      <c r="I85" s="93"/>
      <c r="J85" s="94"/>
      <c r="K85" s="311">
        <v>0.05</v>
      </c>
      <c r="L85" s="858">
        <f>N79*K85</f>
        <v>9591.6308977445769</v>
      </c>
      <c r="M85" s="859"/>
      <c r="N85" s="57"/>
    </row>
    <row r="86" spans="1:14" ht="15.75" thickBot="1">
      <c r="B86" s="97" t="s">
        <v>974</v>
      </c>
      <c r="C86" s="98"/>
      <c r="D86" s="98"/>
      <c r="E86" s="98"/>
      <c r="F86" s="98"/>
      <c r="G86" s="98"/>
      <c r="H86" s="98"/>
      <c r="I86" s="99"/>
      <c r="J86" s="100"/>
      <c r="K86" s="312">
        <v>0.05</v>
      </c>
      <c r="L86" s="860">
        <f>N79*K86</f>
        <v>9591.6308977445769</v>
      </c>
      <c r="M86" s="861"/>
      <c r="N86" s="57"/>
    </row>
    <row r="87" spans="1:14" ht="15.75" thickBot="1">
      <c r="B87" s="823" t="s">
        <v>953</v>
      </c>
      <c r="C87" s="824"/>
      <c r="D87" s="824"/>
      <c r="E87" s="824"/>
      <c r="F87" s="824"/>
      <c r="G87" s="824"/>
      <c r="H87" s="824"/>
      <c r="I87" s="824"/>
      <c r="J87" s="824"/>
      <c r="K87" s="824"/>
      <c r="L87" s="824"/>
      <c r="M87" s="825"/>
      <c r="N87" s="58">
        <f>L84+L85+L86</f>
        <v>57549.785386467454</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249382.40334135899</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976</v>
      </c>
      <c r="F94" s="59"/>
      <c r="G94" s="59"/>
      <c r="H94" s="59"/>
      <c r="I94" s="59"/>
      <c r="J94" s="59"/>
      <c r="K94" s="18"/>
      <c r="L94" s="18"/>
      <c r="M94" s="18"/>
      <c r="N94" s="23"/>
    </row>
    <row r="95" spans="1:14">
      <c r="B95" s="22"/>
      <c r="C95" s="18"/>
      <c r="D95" s="18"/>
      <c r="E95" s="18" t="s">
        <v>977</v>
      </c>
      <c r="F95" s="18"/>
      <c r="G95" s="18"/>
      <c r="H95" s="18"/>
      <c r="I95" s="18"/>
      <c r="J95" s="18"/>
      <c r="K95" s="18"/>
      <c r="L95" s="18"/>
      <c r="M95" s="18"/>
      <c r="N95" s="23"/>
    </row>
    <row r="96" spans="1:14">
      <c r="B96" s="22"/>
      <c r="C96" s="18"/>
      <c r="D96" s="18"/>
      <c r="E96" s="18" t="s">
        <v>978</v>
      </c>
      <c r="F96" s="18"/>
      <c r="G96" s="18"/>
      <c r="H96" s="18"/>
      <c r="I96" s="18"/>
      <c r="J96" s="18"/>
      <c r="K96" s="18"/>
      <c r="L96" s="18"/>
      <c r="M96" s="18"/>
      <c r="N96" s="23"/>
    </row>
    <row r="97" spans="2:14">
      <c r="B97" s="22"/>
      <c r="C97" s="18"/>
      <c r="D97" s="18"/>
      <c r="E97" s="18" t="s">
        <v>979</v>
      </c>
      <c r="F97" s="18"/>
      <c r="G97" s="18"/>
      <c r="H97" s="18"/>
      <c r="I97" s="18"/>
      <c r="J97" s="18"/>
      <c r="K97" s="18"/>
      <c r="L97" s="18"/>
      <c r="M97" s="18"/>
      <c r="N97" s="23"/>
    </row>
    <row r="98" spans="2:14" ht="15.75" thickBot="1">
      <c r="B98" s="22"/>
      <c r="C98" s="18"/>
      <c r="D98" s="18"/>
      <c r="E98" s="18"/>
      <c r="F98" s="18" t="s">
        <v>980</v>
      </c>
      <c r="G98" s="18"/>
      <c r="H98" s="18"/>
      <c r="I98" s="18"/>
      <c r="J98" s="18"/>
      <c r="K98" s="18"/>
      <c r="L98" s="18"/>
      <c r="M98" s="18"/>
      <c r="N98" s="23"/>
    </row>
    <row r="99" spans="2:14">
      <c r="B99" s="234" t="s">
        <v>2216</v>
      </c>
      <c r="C99" s="235"/>
      <c r="D99" s="235"/>
      <c r="E99" s="235"/>
      <c r="F99" s="235"/>
      <c r="G99" s="235"/>
      <c r="H99" s="235"/>
      <c r="I99" s="235"/>
      <c r="J99" s="235"/>
      <c r="K99" s="235"/>
      <c r="L99" s="235"/>
      <c r="M99" s="235"/>
      <c r="N99" s="236"/>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c r="B102" s="237"/>
      <c r="C102" s="238"/>
      <c r="D102" s="238"/>
      <c r="E102" s="238"/>
      <c r="F102" s="238"/>
      <c r="G102" s="238"/>
      <c r="H102" s="238"/>
      <c r="I102" s="238"/>
      <c r="J102" s="238"/>
      <c r="K102" s="238"/>
      <c r="L102" s="238"/>
      <c r="M102" s="238"/>
      <c r="N102" s="239"/>
    </row>
    <row r="103" spans="2:14" ht="15.75" thickBot="1">
      <c r="B103" s="240"/>
      <c r="C103" s="241"/>
      <c r="D103" s="241"/>
      <c r="E103" s="241"/>
      <c r="F103" s="241"/>
      <c r="G103" s="241"/>
      <c r="H103" s="241"/>
      <c r="I103" s="241"/>
      <c r="J103" s="241"/>
      <c r="K103" s="241"/>
      <c r="L103" s="241"/>
      <c r="M103" s="241"/>
      <c r="N103" s="242"/>
    </row>
    <row r="104" spans="2:14">
      <c r="B104" s="243"/>
      <c r="C104" s="244"/>
      <c r="D104" s="244"/>
      <c r="E104" s="244"/>
      <c r="F104" s="244"/>
      <c r="G104" s="244"/>
      <c r="H104" s="244"/>
      <c r="I104" s="244"/>
      <c r="J104" s="244"/>
      <c r="K104" s="244"/>
      <c r="L104" s="244"/>
      <c r="M104" s="244"/>
      <c r="N104" s="245"/>
    </row>
    <row r="105" spans="2:14">
      <c r="B105" s="229" t="s">
        <v>2217</v>
      </c>
      <c r="C105" s="37"/>
      <c r="D105" s="37"/>
      <c r="E105" s="37"/>
      <c r="F105" s="37"/>
      <c r="G105" s="37"/>
      <c r="H105" s="37"/>
      <c r="I105" s="37"/>
      <c r="J105" s="37"/>
      <c r="K105" s="37"/>
      <c r="L105" s="37"/>
      <c r="M105" s="37"/>
      <c r="N105" s="38"/>
    </row>
    <row r="106" spans="2:14" ht="15" customHeight="1">
      <c r="B106" s="826" t="s">
        <v>2218</v>
      </c>
      <c r="C106" s="827"/>
      <c r="D106" s="827"/>
      <c r="E106" s="827"/>
      <c r="F106" s="827"/>
      <c r="G106" s="827"/>
      <c r="H106" s="827"/>
      <c r="I106" s="827"/>
      <c r="J106" s="827"/>
      <c r="K106" s="827"/>
      <c r="L106" s="827"/>
      <c r="M106" s="827"/>
      <c r="N106" s="828"/>
    </row>
    <row r="107" spans="2:14" ht="15" customHeight="1">
      <c r="B107" s="826"/>
      <c r="C107" s="827"/>
      <c r="D107" s="827"/>
      <c r="E107" s="827"/>
      <c r="F107" s="827"/>
      <c r="G107" s="827"/>
      <c r="H107" s="827"/>
      <c r="I107" s="827"/>
      <c r="J107" s="827"/>
      <c r="K107" s="827"/>
      <c r="L107" s="827"/>
      <c r="M107" s="827"/>
      <c r="N107" s="828"/>
    </row>
    <row r="108" spans="2:14" ht="30" customHeight="1">
      <c r="B108" s="829" t="s">
        <v>2219</v>
      </c>
      <c r="C108" s="830"/>
      <c r="D108" s="830"/>
      <c r="E108" s="830"/>
      <c r="F108" s="830"/>
      <c r="G108" s="830"/>
      <c r="H108" s="830"/>
      <c r="I108" s="830"/>
      <c r="J108" s="830"/>
      <c r="K108" s="830"/>
      <c r="L108" s="830"/>
      <c r="M108" s="830"/>
      <c r="N108" s="831"/>
    </row>
    <row r="109" spans="2:14">
      <c r="B109" s="829"/>
      <c r="C109" s="830"/>
      <c r="D109" s="830"/>
      <c r="E109" s="830"/>
      <c r="F109" s="830"/>
      <c r="G109" s="830"/>
      <c r="H109" s="830"/>
      <c r="I109" s="830"/>
      <c r="J109" s="830"/>
      <c r="K109" s="830"/>
      <c r="L109" s="830"/>
      <c r="M109" s="830"/>
      <c r="N109" s="831"/>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29"/>
      <c r="C113" s="37"/>
      <c r="D113" s="37"/>
      <c r="E113" s="37"/>
      <c r="F113" s="37"/>
      <c r="G113" s="37"/>
      <c r="H113" s="37"/>
      <c r="I113" s="37"/>
      <c r="J113" s="37"/>
      <c r="K113" s="37"/>
      <c r="L113" s="37"/>
      <c r="M113" s="37"/>
      <c r="N113" s="38"/>
    </row>
    <row r="114" spans="2:14">
      <c r="B114" s="22"/>
      <c r="C114" s="18"/>
      <c r="D114" s="18"/>
      <c r="E114" s="18" t="s">
        <v>976</v>
      </c>
      <c r="F114" s="59"/>
      <c r="G114" s="59"/>
      <c r="H114" s="18"/>
      <c r="I114" s="18"/>
      <c r="J114" s="18"/>
      <c r="K114" s="18"/>
      <c r="L114" s="18"/>
      <c r="M114" s="18"/>
      <c r="N114" s="23"/>
    </row>
    <row r="115" spans="2:14">
      <c r="B115" s="22"/>
      <c r="C115" s="18"/>
      <c r="D115" s="18"/>
      <c r="E115" s="60" t="s">
        <v>977</v>
      </c>
      <c r="F115" s="18"/>
      <c r="G115" s="18"/>
      <c r="H115" s="60"/>
      <c r="I115" s="60"/>
      <c r="J115" s="60"/>
      <c r="K115" s="18"/>
      <c r="L115" s="18"/>
      <c r="M115" s="18"/>
      <c r="N115" s="23"/>
    </row>
    <row r="116" spans="2:14">
      <c r="B116" s="22"/>
      <c r="C116" s="18"/>
      <c r="D116" s="18"/>
      <c r="E116" s="61" t="s">
        <v>981</v>
      </c>
      <c r="F116" s="18"/>
      <c r="G116" s="18"/>
      <c r="H116" s="61"/>
      <c r="I116" s="61"/>
      <c r="J116" s="61"/>
      <c r="K116" s="18"/>
      <c r="L116" s="18"/>
      <c r="M116" s="18"/>
      <c r="N116" s="23"/>
    </row>
    <row r="117" spans="2:14">
      <c r="B117" s="62"/>
      <c r="C117" s="37"/>
      <c r="D117" s="37"/>
      <c r="E117" s="18" t="s">
        <v>979</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2220</v>
      </c>
      <c r="C119" s="61"/>
      <c r="D119" s="61"/>
      <c r="E119" s="18"/>
      <c r="F119" s="18"/>
      <c r="G119" s="18"/>
      <c r="H119" s="18"/>
      <c r="I119" s="18"/>
      <c r="J119" s="889"/>
      <c r="K119" s="889"/>
      <c r="L119" s="889"/>
      <c r="M119" s="889"/>
      <c r="N119" s="890"/>
    </row>
    <row r="120" spans="2:14" ht="15.75" thickBot="1">
      <c r="B120" s="268" t="s">
        <v>2221</v>
      </c>
      <c r="C120" s="400"/>
      <c r="D120" s="400"/>
      <c r="E120" s="63"/>
      <c r="F120" s="63"/>
      <c r="G120" s="63"/>
      <c r="H120" s="63"/>
      <c r="I120" s="63"/>
      <c r="J120" s="891"/>
      <c r="K120" s="891"/>
      <c r="L120" s="891"/>
      <c r="M120" s="891"/>
      <c r="N120" s="892"/>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1061</v>
      </c>
      <c r="C31" s="87" t="s">
        <v>1574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168</v>
      </c>
      <c r="B37" s="872" t="str">
        <f>VLOOKUP(A37,EQUIPOS!A7:D154,3,FALSE)</f>
        <v>Compactador tipo  POTENCIA: 105 HP, PESO: 6 ton</v>
      </c>
      <c r="C37" s="873"/>
      <c r="D37" s="873"/>
      <c r="E37" s="873"/>
      <c r="F37" s="873"/>
      <c r="G37" s="873"/>
      <c r="H37" s="874"/>
      <c r="I37" s="274"/>
      <c r="J37" s="275"/>
      <c r="K37" s="276">
        <f>VLOOKUP(A37,EQUIPOS!A7:D164,4,FALSE)</f>
        <v>122671.55610683006</v>
      </c>
      <c r="L37" s="277"/>
      <c r="M37" s="278">
        <v>9</v>
      </c>
      <c r="N37" s="279">
        <f t="shared" ref="N37:N43" si="0">K37/M37</f>
        <v>13630.172900758895</v>
      </c>
    </row>
    <row r="38" spans="1:14">
      <c r="A38" t="s">
        <v>173</v>
      </c>
      <c r="B38" s="872" t="str">
        <f>VLOOKUP(A38,EQUIPOS!A8:D154,3,FALSE)</f>
        <v>Compactador neumático de Potencia 70 HP, peso de 13 ton</v>
      </c>
      <c r="C38" s="873"/>
      <c r="D38" s="873"/>
      <c r="E38" s="873"/>
      <c r="F38" s="873"/>
      <c r="G38" s="873"/>
      <c r="H38" s="874"/>
      <c r="I38" s="274"/>
      <c r="J38" s="275"/>
      <c r="K38" s="276">
        <f>VLOOKUP(A38,EQUIPOS!A8:D165,4,FALSE)</f>
        <v>122671.55610683006</v>
      </c>
      <c r="L38" s="277"/>
      <c r="M38" s="278">
        <v>9</v>
      </c>
      <c r="N38" s="279">
        <f t="shared" si="0"/>
        <v>13630.172900758895</v>
      </c>
    </row>
    <row r="39" spans="1:14">
      <c r="A39" t="s">
        <v>286</v>
      </c>
      <c r="B39" s="872" t="str">
        <f>VLOOKUP(A39,EQUIPOS!A9:D154,3,FALSE)</f>
        <v>Planta de asfalto en frio</v>
      </c>
      <c r="C39" s="873"/>
      <c r="D39" s="873"/>
      <c r="E39" s="873"/>
      <c r="F39" s="873"/>
      <c r="G39" s="873"/>
      <c r="H39" s="874"/>
      <c r="I39" s="274"/>
      <c r="J39" s="275"/>
      <c r="K39" s="276">
        <f>VLOOKUP(A39,EQUIPOS!A9:D166,4,FALSE)</f>
        <v>263966.44567562139</v>
      </c>
      <c r="L39" s="277"/>
      <c r="M39" s="278">
        <v>9</v>
      </c>
      <c r="N39" s="279">
        <f t="shared" si="0"/>
        <v>29329.605075069045</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9</v>
      </c>
      <c r="N42" s="279">
        <f t="shared" si="0"/>
        <v>26866.009832229523</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9</v>
      </c>
      <c r="N43" s="279">
        <f t="shared" si="0"/>
        <v>5723.9666422851369</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9"/>
      <c r="F46" s="873"/>
      <c r="G46" s="873"/>
      <c r="H46" s="874"/>
      <c r="I46" s="42"/>
      <c r="J46" s="43"/>
      <c r="K46" s="281"/>
      <c r="L46" s="283"/>
      <c r="M46" s="284"/>
      <c r="N46" s="285"/>
    </row>
    <row r="47" spans="1:14">
      <c r="B47" s="880" t="s">
        <v>952</v>
      </c>
      <c r="C47" s="881"/>
      <c r="D47" s="881"/>
      <c r="E47" s="44"/>
      <c r="F47" s="45"/>
      <c r="G47" s="45"/>
      <c r="H47" s="46"/>
      <c r="I47" s="42"/>
      <c r="J47" s="43"/>
      <c r="K47" s="286"/>
      <c r="L47" s="283"/>
      <c r="M47" s="408">
        <v>0.1</v>
      </c>
      <c r="N47" s="351">
        <f>N81*M47</f>
        <v>971.8939014389166</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117311.28114467589</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VLOOKUP(A54,MATERIALES!A4:D640,2,FALSE)</f>
        <v>m3</v>
      </c>
      <c r="K54" s="289">
        <v>1.4</v>
      </c>
      <c r="L54" s="274"/>
      <c r="M54" s="409">
        <f>VLOOKUP(A54,MATERIALES!A5:D396,4,FALSE)</f>
        <v>42589.568876633857</v>
      </c>
      <c r="N54" s="279">
        <f>K54*M54</f>
        <v>59625.396427287393</v>
      </c>
    </row>
    <row r="55" spans="1:14">
      <c r="A55" s="114" t="s">
        <v>774</v>
      </c>
      <c r="B55" s="49" t="str">
        <f>VLOOKUP(A55,MATERIALES!A6:D373,3,FALSE)</f>
        <v>Agua</v>
      </c>
      <c r="C55" s="288"/>
      <c r="D55" s="288"/>
      <c r="E55" s="288"/>
      <c r="F55" s="288"/>
      <c r="G55" s="288"/>
      <c r="H55" s="288"/>
      <c r="I55" s="275"/>
      <c r="J55" s="231" t="str">
        <f>VLOOKUP(A55,MATERIALES!A5:D641,2,FALSE)</f>
        <v>lt</v>
      </c>
      <c r="K55" s="289">
        <v>25</v>
      </c>
      <c r="L55" s="274"/>
      <c r="M55" s="409">
        <f>VLOOKUP(A55,MATERIALES!A6:D397,4,FALSE)</f>
        <v>65.035526800225909</v>
      </c>
      <c r="N55" s="279">
        <f>K55*M55</f>
        <v>1625.8881700056477</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61251.284597293037</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1131.4191219078368</v>
      </c>
      <c r="M64" s="911"/>
      <c r="N64" s="294">
        <f>K64*L64</f>
        <v>1583.9867706709715</v>
      </c>
    </row>
    <row r="65" spans="1:15">
      <c r="A65" t="s">
        <v>1369</v>
      </c>
      <c r="B65" s="52" t="str">
        <f>VLOOKUP(A65,TRANSPORTE!A6:D117,3,FALSE)</f>
        <v>Transporte de Mezcla densa En Frio MDF-25</v>
      </c>
      <c r="C65" s="53"/>
      <c r="D65" s="53"/>
      <c r="E65" s="53"/>
      <c r="F65" s="53"/>
      <c r="G65" s="53"/>
      <c r="H65" s="318" t="s">
        <v>1468</v>
      </c>
      <c r="I65" s="286">
        <v>1.25</v>
      </c>
      <c r="J65" s="293">
        <v>1</v>
      </c>
      <c r="K65" s="286">
        <f>I65*J65</f>
        <v>1.25</v>
      </c>
      <c r="L65" s="910">
        <f>VLOOKUP(A65,TRANSPORTE!A6:D117,4,FALSE)</f>
        <v>1573.7011422899911</v>
      </c>
      <c r="M65" s="911"/>
      <c r="N65" s="294">
        <f>K65*L65</f>
        <v>1967.126427862489</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3551.1131985334605</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72</v>
      </c>
      <c r="N75" s="402">
        <f>K75/M75</f>
        <v>6014.5555555555557</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72</v>
      </c>
      <c r="N76" s="402">
        <f>K76/M76</f>
        <v>1481.7533835334443</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72</v>
      </c>
      <c r="N77" s="402">
        <f>K77/M77</f>
        <v>2222.630075300166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9718.9390143891651</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191832.61795489152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38366.523590978308</v>
      </c>
      <c r="M88" s="859"/>
      <c r="N88" s="57"/>
    </row>
    <row r="89" spans="1:14">
      <c r="B89" s="95" t="s">
        <v>973</v>
      </c>
      <c r="C89" s="96"/>
      <c r="D89" s="96"/>
      <c r="E89" s="96"/>
      <c r="F89" s="96"/>
      <c r="G89" s="96"/>
      <c r="H89" s="96"/>
      <c r="I89" s="93"/>
      <c r="J89" s="94"/>
      <c r="K89" s="311">
        <v>0.05</v>
      </c>
      <c r="L89" s="858">
        <f>N83*K89</f>
        <v>9591.6308977445769</v>
      </c>
      <c r="M89" s="859"/>
      <c r="N89" s="57"/>
    </row>
    <row r="90" spans="1:14" ht="15.75" thickBot="1">
      <c r="B90" s="97" t="s">
        <v>974</v>
      </c>
      <c r="C90" s="98"/>
      <c r="D90" s="98"/>
      <c r="E90" s="98"/>
      <c r="F90" s="98"/>
      <c r="G90" s="98"/>
      <c r="H90" s="98"/>
      <c r="I90" s="99"/>
      <c r="J90" s="100"/>
      <c r="K90" s="312">
        <v>0.05</v>
      </c>
      <c r="L90" s="860">
        <f>N83*K90</f>
        <v>9591.6308977445769</v>
      </c>
      <c r="M90" s="861"/>
      <c r="N90" s="57"/>
    </row>
    <row r="91" spans="1:14" ht="15.75" thickBot="1">
      <c r="B91" s="823" t="s">
        <v>953</v>
      </c>
      <c r="C91" s="824"/>
      <c r="D91" s="824"/>
      <c r="E91" s="824"/>
      <c r="F91" s="824"/>
      <c r="G91" s="824"/>
      <c r="H91" s="824"/>
      <c r="I91" s="824"/>
      <c r="J91" s="824"/>
      <c r="K91" s="824"/>
      <c r="L91" s="824"/>
      <c r="M91" s="825"/>
      <c r="N91" s="58">
        <f>L88+L89+L90</f>
        <v>57549.785386467454</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249382.40334135899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1062</v>
      </c>
      <c r="C31" s="87" t="s">
        <v>1575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168</v>
      </c>
      <c r="B37" s="872" t="str">
        <f>VLOOKUP(A37,EQUIPOS!A7:D154,3,FALSE)</f>
        <v>Compactador tipo  POTENCIA: 105 HP, PESO: 6 ton</v>
      </c>
      <c r="C37" s="873"/>
      <c r="D37" s="873"/>
      <c r="E37" s="873"/>
      <c r="F37" s="873"/>
      <c r="G37" s="873"/>
      <c r="H37" s="874"/>
      <c r="I37" s="274"/>
      <c r="J37" s="275"/>
      <c r="K37" s="276">
        <f>VLOOKUP(A37,EQUIPOS!A7:D164,4,FALSE)</f>
        <v>122671.55610683006</v>
      </c>
      <c r="L37" s="277"/>
      <c r="M37" s="278">
        <v>9</v>
      </c>
      <c r="N37" s="279">
        <f t="shared" ref="N37:N43" si="0">K37/M37</f>
        <v>13630.172900758895</v>
      </c>
    </row>
    <row r="38" spans="1:14">
      <c r="A38" t="s">
        <v>173</v>
      </c>
      <c r="B38" s="872" t="str">
        <f>VLOOKUP(A38,EQUIPOS!A8:D154,3,FALSE)</f>
        <v>Compactador neumático de Potencia 70 HP, peso de 13 ton</v>
      </c>
      <c r="C38" s="873"/>
      <c r="D38" s="873"/>
      <c r="E38" s="873"/>
      <c r="F38" s="873"/>
      <c r="G38" s="873"/>
      <c r="H38" s="874"/>
      <c r="I38" s="274"/>
      <c r="J38" s="275"/>
      <c r="K38" s="276">
        <f>VLOOKUP(A38,EQUIPOS!A8:D165,4,FALSE)</f>
        <v>122671.55610683006</v>
      </c>
      <c r="L38" s="277"/>
      <c r="M38" s="278">
        <v>9</v>
      </c>
      <c r="N38" s="279">
        <f t="shared" si="0"/>
        <v>13630.172900758895</v>
      </c>
    </row>
    <row r="39" spans="1:14">
      <c r="A39" t="s">
        <v>286</v>
      </c>
      <c r="B39" s="872" t="str">
        <f>VLOOKUP(A39,EQUIPOS!A9:D154,3,FALSE)</f>
        <v>Planta de asfalto en frio</v>
      </c>
      <c r="C39" s="873"/>
      <c r="D39" s="873"/>
      <c r="E39" s="873"/>
      <c r="F39" s="873"/>
      <c r="G39" s="873"/>
      <c r="H39" s="874"/>
      <c r="I39" s="274"/>
      <c r="J39" s="275"/>
      <c r="K39" s="276">
        <f>VLOOKUP(A39,EQUIPOS!A9:D166,4,FALSE)</f>
        <v>263966.44567562139</v>
      </c>
      <c r="L39" s="277"/>
      <c r="M39" s="278">
        <v>9</v>
      </c>
      <c r="N39" s="279">
        <f t="shared" si="0"/>
        <v>29329.605075069045</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9</v>
      </c>
      <c r="N42" s="279">
        <f t="shared" si="0"/>
        <v>26866.009832229523</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9</v>
      </c>
      <c r="N43" s="279">
        <f t="shared" si="0"/>
        <v>5723.9666422851369</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9"/>
      <c r="F46" s="873"/>
      <c r="G46" s="873"/>
      <c r="H46" s="874"/>
      <c r="I46" s="42"/>
      <c r="J46" s="43"/>
      <c r="K46" s="281"/>
      <c r="L46" s="283"/>
      <c r="M46" s="284"/>
      <c r="N46" s="285"/>
    </row>
    <row r="47" spans="1:14">
      <c r="B47" s="880" t="s">
        <v>952</v>
      </c>
      <c r="C47" s="881"/>
      <c r="D47" s="881"/>
      <c r="E47" s="44"/>
      <c r="F47" s="45"/>
      <c r="G47" s="45"/>
      <c r="H47" s="46"/>
      <c r="I47" s="42"/>
      <c r="J47" s="43"/>
      <c r="K47" s="286"/>
      <c r="L47" s="283"/>
      <c r="M47" s="408">
        <v>0.1</v>
      </c>
      <c r="N47" s="351">
        <f>N81*M47</f>
        <v>971.8939014389166</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117311.28114467589</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42589.568876633857</v>
      </c>
      <c r="N54" s="279">
        <f>K54*M54</f>
        <v>59625.396427287393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65.035526800225909</v>
      </c>
      <c r="N55" s="279">
        <f>K55*M55</f>
        <v>1625.8881700056477</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18">
        <f>SUM(N54:N58)</f>
        <v>61251.284597293037</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v>1.4</v>
      </c>
      <c r="L64" s="910">
        <f>VLOOKUP(A64,TRANSPORTE!A5:D117,4,FALSE)</f>
        <v>1131.4191219078368</v>
      </c>
      <c r="M64" s="911"/>
      <c r="N64" s="294">
        <f>K64*L64</f>
        <v>1583.9867706709715</v>
      </c>
    </row>
    <row r="65" spans="1:15">
      <c r="A65" t="s">
        <v>1349</v>
      </c>
      <c r="B65" s="52" t="str">
        <f>VLOOKUP(A65,TRANSPORTE!A6:D117,3,FALSE)</f>
        <v>Transporte de Mezcla en Frio DMF-19</v>
      </c>
      <c r="C65" s="53"/>
      <c r="D65" s="53"/>
      <c r="E65" s="53"/>
      <c r="F65" s="53"/>
      <c r="G65" s="53"/>
      <c r="H65" s="318" t="s">
        <v>1468</v>
      </c>
      <c r="I65" s="286">
        <v>1.25</v>
      </c>
      <c r="J65" s="293">
        <v>1</v>
      </c>
      <c r="K65" s="286">
        <v>1.25</v>
      </c>
      <c r="L65" s="910">
        <f>VLOOKUP(A65,TRANSPORTE!A6:D117,4,FALSE)</f>
        <v>1573.7011422899911</v>
      </c>
      <c r="M65" s="911"/>
      <c r="N65" s="294">
        <f>K65*L65</f>
        <v>1967.126427862489</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3551.1131985334605</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72</v>
      </c>
      <c r="N75" s="402">
        <f>K75/M75</f>
        <v>6014.5555555555557</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72</v>
      </c>
      <c r="N76" s="402">
        <f>K76/M76</f>
        <v>1481.7533835334443</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6">
        <v>72</v>
      </c>
      <c r="N77" s="402">
        <f>K77/M77</f>
        <v>2222.630075300166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9718.9390143891651</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191832.61795489152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38366.523590978308</v>
      </c>
      <c r="M88" s="859"/>
      <c r="N88" s="57"/>
    </row>
    <row r="89" spans="1:14">
      <c r="B89" s="95" t="s">
        <v>973</v>
      </c>
      <c r="C89" s="96"/>
      <c r="D89" s="96"/>
      <c r="E89" s="96"/>
      <c r="F89" s="96"/>
      <c r="G89" s="96"/>
      <c r="H89" s="96"/>
      <c r="I89" s="93"/>
      <c r="J89" s="94"/>
      <c r="K89" s="311">
        <v>0.05</v>
      </c>
      <c r="L89" s="858">
        <f>N83*K89</f>
        <v>9591.6308977445769</v>
      </c>
      <c r="M89" s="859"/>
      <c r="N89" s="57"/>
    </row>
    <row r="90" spans="1:14" ht="15.75" thickBot="1">
      <c r="B90" s="97" t="s">
        <v>974</v>
      </c>
      <c r="C90" s="98"/>
      <c r="D90" s="98"/>
      <c r="E90" s="98"/>
      <c r="F90" s="98"/>
      <c r="G90" s="98"/>
      <c r="H90" s="98"/>
      <c r="I90" s="99"/>
      <c r="J90" s="100"/>
      <c r="K90" s="312">
        <v>0.05</v>
      </c>
      <c r="L90" s="860">
        <f>N83*K90</f>
        <v>9591.6308977445769</v>
      </c>
      <c r="M90" s="861"/>
      <c r="N90" s="57"/>
    </row>
    <row r="91" spans="1:14" ht="15.75" thickBot="1">
      <c r="B91" s="823" t="s">
        <v>953</v>
      </c>
      <c r="C91" s="824"/>
      <c r="D91" s="824"/>
      <c r="E91" s="824"/>
      <c r="F91" s="824"/>
      <c r="G91" s="824"/>
      <c r="H91" s="824"/>
      <c r="I91" s="824"/>
      <c r="J91" s="824"/>
      <c r="K91" s="824"/>
      <c r="L91" s="824"/>
      <c r="M91" s="825"/>
      <c r="N91" s="58">
        <f>L88+L89+L90</f>
        <v>57549.785386467454</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58">
        <f>N83+N91</f>
        <v>249382.40334135899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1063</v>
      </c>
      <c r="C31" s="87" t="s">
        <v>1576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168</v>
      </c>
      <c r="B37" s="872" t="str">
        <f>VLOOKUP(A37,EQUIPOS!A7:D154,3,FALSE)</f>
        <v>Compactador tipo  POTENCIA: 105 HP, PESO: 6 ton</v>
      </c>
      <c r="C37" s="873"/>
      <c r="D37" s="873"/>
      <c r="E37" s="873"/>
      <c r="F37" s="873"/>
      <c r="G37" s="873"/>
      <c r="H37" s="874"/>
      <c r="I37" s="274"/>
      <c r="J37" s="275"/>
      <c r="K37" s="276">
        <f>VLOOKUP(A37,EQUIPOS!A7:D164,4,FALSE)</f>
        <v>122671.55610683006</v>
      </c>
      <c r="L37" s="277"/>
      <c r="M37" s="278">
        <v>7</v>
      </c>
      <c r="N37" s="279">
        <f t="shared" ref="N37:N43" si="0">K37/M37</f>
        <v>17524.508015261436</v>
      </c>
    </row>
    <row r="38" spans="1:14">
      <c r="A38" t="s">
        <v>173</v>
      </c>
      <c r="B38" s="872" t="str">
        <f>VLOOKUP(A38,EQUIPOS!A8:D154,3,FALSE)</f>
        <v>Compactador neumático de Potencia 70 HP, peso de 13 ton</v>
      </c>
      <c r="C38" s="873"/>
      <c r="D38" s="873"/>
      <c r="E38" s="873"/>
      <c r="F38" s="873"/>
      <c r="G38" s="873"/>
      <c r="H38" s="874"/>
      <c r="I38" s="274"/>
      <c r="J38" s="275"/>
      <c r="K38" s="276">
        <f>VLOOKUP(A38,EQUIPOS!A8:D165,4,FALSE)</f>
        <v>122671.55610683006</v>
      </c>
      <c r="L38" s="277"/>
      <c r="M38" s="278">
        <v>7</v>
      </c>
      <c r="N38" s="279">
        <f t="shared" si="0"/>
        <v>17524.508015261436</v>
      </c>
    </row>
    <row r="39" spans="1:14">
      <c r="A39" t="s">
        <v>286</v>
      </c>
      <c r="B39" s="872" t="str">
        <f>VLOOKUP(A39,EQUIPOS!A9:D154,3,FALSE)</f>
        <v>Planta de asfalto en frio</v>
      </c>
      <c r="C39" s="873"/>
      <c r="D39" s="873"/>
      <c r="E39" s="873"/>
      <c r="F39" s="873"/>
      <c r="G39" s="873"/>
      <c r="H39" s="874"/>
      <c r="I39" s="274"/>
      <c r="J39" s="275"/>
      <c r="K39" s="276">
        <f>VLOOKUP(A39,EQUIPOS!A9:D166,4,FALSE)</f>
        <v>263966.44567562139</v>
      </c>
      <c r="L39" s="277"/>
      <c r="M39" s="278">
        <v>9</v>
      </c>
      <c r="N39" s="279">
        <f t="shared" si="0"/>
        <v>29329.605075069045</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7</v>
      </c>
      <c r="N42" s="279">
        <f t="shared" si="0"/>
        <v>34542.012641437956</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9</v>
      </c>
      <c r="N43" s="279">
        <f t="shared" si="0"/>
        <v>5723.9666422851369</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9"/>
      <c r="F46" s="873"/>
      <c r="G46" s="873"/>
      <c r="H46" s="874"/>
      <c r="I46" s="42"/>
      <c r="J46" s="43"/>
      <c r="K46" s="281"/>
      <c r="L46" s="283"/>
      <c r="M46" s="284"/>
      <c r="N46" s="285"/>
    </row>
    <row r="47" spans="1:14">
      <c r="B47" s="880" t="s">
        <v>952</v>
      </c>
      <c r="C47" s="881"/>
      <c r="D47" s="881"/>
      <c r="E47" s="44"/>
      <c r="F47" s="45"/>
      <c r="G47" s="45"/>
      <c r="H47" s="46"/>
      <c r="I47" s="42"/>
      <c r="J47" s="43"/>
      <c r="K47" s="286"/>
      <c r="L47" s="283"/>
      <c r="M47" s="408">
        <v>0.1</v>
      </c>
      <c r="N47" s="351">
        <f>N81*M47</f>
        <v>1110.7358873587618</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132914.79616880926</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42589.568876633857</v>
      </c>
      <c r="N54" s="279">
        <f>K54*M54</f>
        <v>59625.396427287393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65.035526800225909</v>
      </c>
      <c r="N55" s="279">
        <f>K55*M55</f>
        <v>1625.8881700056477</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61251.284597293037</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1131.4191219078368</v>
      </c>
      <c r="M64" s="911"/>
      <c r="N64" s="294">
        <f>K64*L64</f>
        <v>1583.9867706709715</v>
      </c>
    </row>
    <row r="65" spans="1:15">
      <c r="A65" t="s">
        <v>1343</v>
      </c>
      <c r="B65" s="52" t="str">
        <f>VLOOKUP(A65,TRANSPORTE!A5:D117,3,FALSE)</f>
        <v>Transporte de Mezcla Densa para Bacheo</v>
      </c>
      <c r="C65" s="53"/>
      <c r="D65" s="53"/>
      <c r="E65" s="53"/>
      <c r="F65" s="53"/>
      <c r="G65" s="53"/>
      <c r="H65" s="318" t="s">
        <v>1468</v>
      </c>
      <c r="I65" s="286">
        <v>1.25</v>
      </c>
      <c r="J65" s="286">
        <v>1</v>
      </c>
      <c r="K65" s="286">
        <f>I65*J65</f>
        <v>1.25</v>
      </c>
      <c r="L65" s="296"/>
      <c r="M65" s="297">
        <f>VLOOKUP(A64,TRANSPORTE!A5:D117,4,FALSE)</f>
        <v>1131.4191219078368</v>
      </c>
      <c r="N65" s="419">
        <f>K65*M65</f>
        <v>1414.273902384796</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2998.2606730557673</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63</v>
      </c>
      <c r="N75" s="402">
        <f>K75/M75</f>
        <v>6873.7777777777774</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63</v>
      </c>
      <c r="N76" s="402">
        <f>K76/M76</f>
        <v>1693.4324383239361</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63</v>
      </c>
      <c r="N77" s="402">
        <f>K77/M77</f>
        <v>2540.1486574859041</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11107.358873587618</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208271.7003127457</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41654.340062549141</v>
      </c>
      <c r="M88" s="859"/>
      <c r="N88" s="57"/>
    </row>
    <row r="89" spans="1:14">
      <c r="B89" s="95" t="s">
        <v>973</v>
      </c>
      <c r="C89" s="96"/>
      <c r="D89" s="96"/>
      <c r="E89" s="96"/>
      <c r="F89" s="96"/>
      <c r="G89" s="96"/>
      <c r="H89" s="96"/>
      <c r="I89" s="93"/>
      <c r="J89" s="94"/>
      <c r="K89" s="311">
        <v>0.05</v>
      </c>
      <c r="L89" s="858">
        <f>N83*K89</f>
        <v>10413.585015637285</v>
      </c>
      <c r="M89" s="859"/>
      <c r="N89" s="57"/>
    </row>
    <row r="90" spans="1:14" ht="15.75" thickBot="1">
      <c r="B90" s="97" t="s">
        <v>974</v>
      </c>
      <c r="C90" s="98"/>
      <c r="D90" s="98"/>
      <c r="E90" s="98"/>
      <c r="F90" s="98"/>
      <c r="G90" s="98"/>
      <c r="H90" s="98"/>
      <c r="I90" s="99"/>
      <c r="J90" s="100"/>
      <c r="K90" s="312">
        <v>0.05</v>
      </c>
      <c r="L90" s="860">
        <f>N83*K90</f>
        <v>10413.585015637285</v>
      </c>
      <c r="M90" s="861"/>
      <c r="N90" s="57"/>
    </row>
    <row r="91" spans="1:14" ht="15.75" thickBot="1">
      <c r="B91" s="823" t="s">
        <v>953</v>
      </c>
      <c r="C91" s="824"/>
      <c r="D91" s="824"/>
      <c r="E91" s="824"/>
      <c r="F91" s="824"/>
      <c r="G91" s="824"/>
      <c r="H91" s="824"/>
      <c r="I91" s="824"/>
      <c r="J91" s="824"/>
      <c r="K91" s="824"/>
      <c r="L91" s="824"/>
      <c r="M91" s="825"/>
      <c r="N91" s="58">
        <f>L88+L89+L90</f>
        <v>62481.510093823708</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270753.21040656941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1064</v>
      </c>
      <c r="C31" s="87" t="s">
        <v>1577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9</v>
      </c>
      <c r="N37" s="279">
        <f t="shared" ref="N37:N43" si="0">K37/M37</f>
        <v>13630.172900758895</v>
      </c>
    </row>
    <row r="38" spans="1:14">
      <c r="A38" t="s">
        <v>168</v>
      </c>
      <c r="B38" s="872" t="str">
        <f>VLOOKUP(A38,EQUIPOS!A8:D154,3,FALSE)</f>
        <v>Compactador tipo  POTENCIA: 105 HP, PESO: 6 ton</v>
      </c>
      <c r="C38" s="873"/>
      <c r="D38" s="873"/>
      <c r="E38" s="873"/>
      <c r="F38" s="873"/>
      <c r="G38" s="873"/>
      <c r="H38" s="874"/>
      <c r="I38" s="274"/>
      <c r="J38" s="275"/>
      <c r="K38" s="276">
        <f>VLOOKUP(A38,EQUIPOS!A8:D165,4,FALSE)</f>
        <v>122671.55610683006</v>
      </c>
      <c r="L38" s="277"/>
      <c r="M38" s="278">
        <v>9</v>
      </c>
      <c r="N38" s="279">
        <f t="shared" si="0"/>
        <v>13630.172900758895</v>
      </c>
    </row>
    <row r="39" spans="1:14">
      <c r="A39" t="s">
        <v>286</v>
      </c>
      <c r="B39" s="872" t="str">
        <f>VLOOKUP(A39,EQUIPOS!A9:D154,3,FALSE)</f>
        <v>Planta de asfalto en frio</v>
      </c>
      <c r="C39" s="873"/>
      <c r="D39" s="873"/>
      <c r="E39" s="873"/>
      <c r="F39" s="873"/>
      <c r="G39" s="873"/>
      <c r="H39" s="874"/>
      <c r="I39" s="274"/>
      <c r="J39" s="275"/>
      <c r="K39" s="276">
        <f>VLOOKUP(A39,EQUIPOS!A9:D166,4,FALSE)</f>
        <v>263966.44567562139</v>
      </c>
      <c r="L39" s="277"/>
      <c r="M39" s="278">
        <v>9</v>
      </c>
      <c r="N39" s="279">
        <f t="shared" si="0"/>
        <v>29329.605075069045</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9</v>
      </c>
      <c r="N42" s="279">
        <f t="shared" si="0"/>
        <v>26866.009832229523</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9</v>
      </c>
      <c r="N43" s="279">
        <f t="shared" si="0"/>
        <v>5723.9666422851369</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3"/>
      <c r="F46" s="873"/>
      <c r="G46" s="873"/>
      <c r="H46" s="874"/>
      <c r="I46" s="42"/>
      <c r="J46" s="43"/>
      <c r="K46" s="281"/>
      <c r="L46" s="283"/>
      <c r="M46" s="284"/>
      <c r="N46" s="285"/>
    </row>
    <row r="47" spans="1:14">
      <c r="B47" s="880" t="s">
        <v>952</v>
      </c>
      <c r="C47" s="958"/>
      <c r="D47" s="958"/>
      <c r="E47" s="44"/>
      <c r="F47" s="45"/>
      <c r="G47" s="45"/>
      <c r="H47" s="46"/>
      <c r="I47" s="42"/>
      <c r="J47" s="43"/>
      <c r="K47" s="286"/>
      <c r="L47" s="283"/>
      <c r="M47" s="408">
        <v>0.1</v>
      </c>
      <c r="N47" s="351">
        <f>N81*M47</f>
        <v>971.8939014389166</v>
      </c>
    </row>
    <row r="48" spans="1:14" ht="15.75" thickBot="1">
      <c r="B48" s="959"/>
      <c r="C48" s="960"/>
      <c r="D48" s="960"/>
      <c r="E48" s="960"/>
      <c r="F48" s="960"/>
      <c r="G48" s="960"/>
      <c r="H48" s="961"/>
      <c r="I48" s="882"/>
      <c r="J48" s="883"/>
      <c r="K48" s="47"/>
      <c r="L48" s="884"/>
      <c r="M48" s="962"/>
      <c r="N48" s="111"/>
    </row>
    <row r="49" spans="1:14" ht="15.75" thickBot="1">
      <c r="B49" s="823" t="s">
        <v>953</v>
      </c>
      <c r="C49" s="824"/>
      <c r="D49" s="824"/>
      <c r="E49" s="824"/>
      <c r="F49" s="824"/>
      <c r="G49" s="824"/>
      <c r="H49" s="824"/>
      <c r="I49" s="824"/>
      <c r="J49" s="824"/>
      <c r="K49" s="824"/>
      <c r="L49" s="824"/>
      <c r="M49" s="825"/>
      <c r="N49" s="401">
        <f>SUM(N36:N48)</f>
        <v>117311.28114467589</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42589.568876633857</v>
      </c>
      <c r="N54" s="279">
        <f>K54*M54</f>
        <v>59625.396427287393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65.035526800225909</v>
      </c>
      <c r="N55" s="279">
        <f>K55*M55</f>
        <v>1625.8881700056477</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61251.284597293037</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1131.4191219078368</v>
      </c>
      <c r="M64" s="911"/>
      <c r="N64" s="294">
        <f>K64*L64</f>
        <v>1583.9867706709715</v>
      </c>
    </row>
    <row r="65" spans="1:15">
      <c r="A65" t="s">
        <v>1350</v>
      </c>
      <c r="B65" s="52" t="str">
        <f>VLOOKUP(A65,TRANSPORTE!A6:D117,3,FALSE)</f>
        <v>Transporte de Mezcla en Frio  MAF-19</v>
      </c>
      <c r="C65" s="53"/>
      <c r="D65" s="53"/>
      <c r="E65" s="53"/>
      <c r="F65" s="53"/>
      <c r="G65" s="53"/>
      <c r="H65" s="318" t="s">
        <v>1468</v>
      </c>
      <c r="I65" s="286">
        <v>1.25</v>
      </c>
      <c r="J65" s="293">
        <v>1</v>
      </c>
      <c r="K65" s="286">
        <f>I65*J65</f>
        <v>1.25</v>
      </c>
      <c r="L65" s="910">
        <f>VLOOKUP(A65,TRANSPORTE!A6:D117,4,FALSE)</f>
        <v>1573.7011422899911</v>
      </c>
      <c r="M65" s="911"/>
      <c r="N65" s="294">
        <f>K65*L65</f>
        <v>1967.126427862489</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3551.1131985334605</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72</v>
      </c>
      <c r="N75" s="402">
        <f>K75/M75</f>
        <v>6014.5555555555557</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72</v>
      </c>
      <c r="N76" s="402">
        <f>K76/M76</f>
        <v>1481.7533835334443</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6">
        <v>72</v>
      </c>
      <c r="N77" s="402">
        <f>K77/M77</f>
        <v>2222.630075300166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9718.9390143891651</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191832.61795489152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38366.523590978308</v>
      </c>
      <c r="M88" s="859"/>
      <c r="N88" s="57"/>
    </row>
    <row r="89" spans="1:14">
      <c r="B89" s="95" t="s">
        <v>973</v>
      </c>
      <c r="C89" s="96"/>
      <c r="D89" s="96"/>
      <c r="E89" s="96"/>
      <c r="F89" s="96"/>
      <c r="G89" s="96"/>
      <c r="H89" s="96"/>
      <c r="I89" s="93"/>
      <c r="J89" s="94"/>
      <c r="K89" s="311">
        <v>0.05</v>
      </c>
      <c r="L89" s="858">
        <f>N83*K89</f>
        <v>9591.6308977445769</v>
      </c>
      <c r="M89" s="859"/>
      <c r="N89" s="57"/>
    </row>
    <row r="90" spans="1:14" ht="15.75" thickBot="1">
      <c r="B90" s="97" t="s">
        <v>974</v>
      </c>
      <c r="C90" s="98"/>
      <c r="D90" s="98"/>
      <c r="E90" s="98"/>
      <c r="F90" s="98"/>
      <c r="G90" s="98"/>
      <c r="H90" s="98"/>
      <c r="I90" s="99"/>
      <c r="J90" s="100"/>
      <c r="K90" s="312">
        <v>0.05</v>
      </c>
      <c r="L90" s="860">
        <f>N83*K90</f>
        <v>9591.6308977445769</v>
      </c>
      <c r="M90" s="861"/>
      <c r="N90" s="57"/>
    </row>
    <row r="91" spans="1:14" ht="15.75" thickBot="1">
      <c r="B91" s="823" t="s">
        <v>953</v>
      </c>
      <c r="C91" s="824"/>
      <c r="D91" s="824"/>
      <c r="E91" s="824"/>
      <c r="F91" s="824"/>
      <c r="G91" s="824"/>
      <c r="H91" s="824"/>
      <c r="I91" s="824"/>
      <c r="J91" s="824"/>
      <c r="K91" s="824"/>
      <c r="L91" s="824"/>
      <c r="M91" s="825"/>
      <c r="N91" s="58">
        <f>L88+L89+L90</f>
        <v>57549.785386467454</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249382.40334135899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1065</v>
      </c>
      <c r="C31" s="87" t="s">
        <v>1578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9</v>
      </c>
      <c r="N37" s="279">
        <f t="shared" ref="N37:N43" si="0">K37/M37</f>
        <v>13630.172900758895</v>
      </c>
    </row>
    <row r="38" spans="1:14">
      <c r="A38" t="s">
        <v>168</v>
      </c>
      <c r="B38" s="872" t="str">
        <f>VLOOKUP(A38,EQUIPOS!A8:D154,3,FALSE)</f>
        <v>Compactador tipo  POTENCIA: 105 HP, PESO: 6 ton</v>
      </c>
      <c r="C38" s="873"/>
      <c r="D38" s="873"/>
      <c r="E38" s="873"/>
      <c r="F38" s="873"/>
      <c r="G38" s="873"/>
      <c r="H38" s="874"/>
      <c r="I38" s="274"/>
      <c r="J38" s="275"/>
      <c r="K38" s="276">
        <f>VLOOKUP(A38,EQUIPOS!A8:D165,4,FALSE)</f>
        <v>122671.55610683006</v>
      </c>
      <c r="L38" s="277"/>
      <c r="M38" s="278">
        <v>9</v>
      </c>
      <c r="N38" s="279">
        <f t="shared" si="0"/>
        <v>13630.172900758895</v>
      </c>
    </row>
    <row r="39" spans="1:14">
      <c r="A39" t="s">
        <v>286</v>
      </c>
      <c r="B39" s="872" t="str">
        <f>VLOOKUP(A39,EQUIPOS!A9:D154,3,FALSE)</f>
        <v>Planta de asfalto en frio</v>
      </c>
      <c r="C39" s="873"/>
      <c r="D39" s="873"/>
      <c r="E39" s="873"/>
      <c r="F39" s="873"/>
      <c r="G39" s="873"/>
      <c r="H39" s="874"/>
      <c r="I39" s="274"/>
      <c r="J39" s="275"/>
      <c r="K39" s="276">
        <f>VLOOKUP(A39,EQUIPOS!A9:D166,4,FALSE)</f>
        <v>263966.44567562139</v>
      </c>
      <c r="L39" s="277"/>
      <c r="M39" s="278">
        <v>9</v>
      </c>
      <c r="N39" s="279">
        <f t="shared" si="0"/>
        <v>29329.605075069045</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9</v>
      </c>
      <c r="N42" s="279">
        <f t="shared" si="0"/>
        <v>26866.009832229523</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9</v>
      </c>
      <c r="N43" s="279">
        <f t="shared" si="0"/>
        <v>5723.9666422851369</v>
      </c>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971.8939014389166</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117311.28114467589</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42589.568876633857</v>
      </c>
      <c r="N53" s="279">
        <f>K53*M53</f>
        <v>59625.396427287393</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65.035526800225909</v>
      </c>
      <c r="N54" s="279">
        <f>K54*M54</f>
        <v>1625.8881700056477</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61251.284597293037</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10">
        <f>VLOOKUP(A63,TRANSPORTE!A5:D117,4,FALSE)</f>
        <v>1131.4191219078368</v>
      </c>
      <c r="M63" s="911"/>
      <c r="N63" s="294">
        <f>K63*L63</f>
        <v>1583.9867706709715</v>
      </c>
    </row>
    <row r="64" spans="1:14">
      <c r="A64" t="s">
        <v>1357</v>
      </c>
      <c r="B64" s="52" t="str">
        <f>VLOOKUP(A64,TRANSPORTE!A6:D117,3,FALSE)</f>
        <v>Transporte de Mezcla Abierta en Frio MAF-25</v>
      </c>
      <c r="C64" s="53"/>
      <c r="D64" s="53"/>
      <c r="E64" s="53"/>
      <c r="F64" s="53"/>
      <c r="G64" s="53"/>
      <c r="H64" s="318" t="s">
        <v>1468</v>
      </c>
      <c r="I64" s="286">
        <v>1.25</v>
      </c>
      <c r="J64" s="293">
        <v>1</v>
      </c>
      <c r="K64" s="286">
        <f>I64*J64</f>
        <v>1.25</v>
      </c>
      <c r="L64" s="910">
        <f>VLOOKUP(A64,TRANSPORTE!A6:D117,4,FALSE)</f>
        <v>1573.7011422899911</v>
      </c>
      <c r="M64" s="911"/>
      <c r="N64" s="294">
        <f>K64*L64</f>
        <v>1967.126427862489</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3551.1131985334605</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72</v>
      </c>
      <c r="N74" s="402">
        <f>K74/M74</f>
        <v>6014.5555555555557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6">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9718.9390143891651</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191832.61795489152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38366.523590978308</v>
      </c>
      <c r="M87" s="859"/>
      <c r="N87" s="57"/>
    </row>
    <row r="88" spans="1:14">
      <c r="B88" s="95" t="s">
        <v>973</v>
      </c>
      <c r="C88" s="96"/>
      <c r="D88" s="96"/>
      <c r="E88" s="96"/>
      <c r="F88" s="96"/>
      <c r="G88" s="96"/>
      <c r="H88" s="96"/>
      <c r="I88" s="93"/>
      <c r="J88" s="94"/>
      <c r="K88" s="311">
        <v>0.05</v>
      </c>
      <c r="L88" s="858">
        <f>N82*K88</f>
        <v>9591.6308977445769</v>
      </c>
      <c r="M88" s="859"/>
      <c r="N88" s="57"/>
    </row>
    <row r="89" spans="1:14" ht="15.75" thickBot="1">
      <c r="B89" s="97" t="s">
        <v>974</v>
      </c>
      <c r="C89" s="98"/>
      <c r="D89" s="98"/>
      <c r="E89" s="98"/>
      <c r="F89" s="98"/>
      <c r="G89" s="98"/>
      <c r="H89" s="98"/>
      <c r="I89" s="99"/>
      <c r="J89" s="100"/>
      <c r="K89" s="312">
        <v>0.05</v>
      </c>
      <c r="L89" s="860">
        <f>N82*K89</f>
        <v>9591.6308977445769</v>
      </c>
      <c r="M89" s="861"/>
      <c r="N89" s="57"/>
    </row>
    <row r="90" spans="1:14" ht="15.75" thickBot="1">
      <c r="B90" s="823" t="s">
        <v>953</v>
      </c>
      <c r="C90" s="824"/>
      <c r="D90" s="824"/>
      <c r="E90" s="824"/>
      <c r="F90" s="824"/>
      <c r="G90" s="824"/>
      <c r="H90" s="824"/>
      <c r="I90" s="824"/>
      <c r="J90" s="824"/>
      <c r="K90" s="824"/>
      <c r="L90" s="824"/>
      <c r="M90" s="825"/>
      <c r="N90" s="58">
        <f>L87+L88+L89</f>
        <v>57549.785386467454</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249382.40334135899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1066</v>
      </c>
      <c r="C31" s="87" t="s">
        <v>1579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9</v>
      </c>
      <c r="N37" s="279">
        <f t="shared" ref="N37:N43" si="0">K37/M37</f>
        <v>13630.172900758895</v>
      </c>
    </row>
    <row r="38" spans="1:14">
      <c r="A38" t="s">
        <v>168</v>
      </c>
      <c r="B38" s="872" t="str">
        <f>VLOOKUP(A38,EQUIPOS!A8:D154,3,FALSE)</f>
        <v>Compactador tipo  POTENCIA: 105 HP, PESO: 6 ton</v>
      </c>
      <c r="C38" s="873"/>
      <c r="D38" s="873"/>
      <c r="E38" s="873"/>
      <c r="F38" s="873"/>
      <c r="G38" s="873"/>
      <c r="H38" s="874"/>
      <c r="I38" s="274"/>
      <c r="J38" s="275"/>
      <c r="K38" s="276">
        <f>VLOOKUP(A38,EQUIPOS!A8:D165,4,FALSE)</f>
        <v>122671.55610683006</v>
      </c>
      <c r="L38" s="277"/>
      <c r="M38" s="278">
        <v>9</v>
      </c>
      <c r="N38" s="279">
        <f t="shared" si="0"/>
        <v>13630.172900758895</v>
      </c>
    </row>
    <row r="39" spans="1:14">
      <c r="A39" t="s">
        <v>286</v>
      </c>
      <c r="B39" s="872" t="str">
        <f>VLOOKUP(A39,EQUIPOS!A9:D154,3,FALSE)</f>
        <v>Planta de asfalto en frio</v>
      </c>
      <c r="C39" s="873"/>
      <c r="D39" s="873"/>
      <c r="E39" s="873"/>
      <c r="F39" s="873"/>
      <c r="G39" s="873"/>
      <c r="H39" s="874"/>
      <c r="I39" s="274"/>
      <c r="J39" s="275"/>
      <c r="K39" s="276">
        <f>VLOOKUP(A39,EQUIPOS!A9:D166,4,FALSE)</f>
        <v>263966.44567562139</v>
      </c>
      <c r="L39" s="277"/>
      <c r="M39" s="278">
        <v>9</v>
      </c>
      <c r="N39" s="279">
        <f t="shared" si="0"/>
        <v>29329.605075069045</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9</v>
      </c>
      <c r="N42" s="279">
        <f t="shared" si="0"/>
        <v>26866.009832229523</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9</v>
      </c>
      <c r="N43" s="279">
        <f t="shared" si="0"/>
        <v>5723.9666422851369</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3"/>
      <c r="F46" s="873"/>
      <c r="G46" s="873"/>
      <c r="H46" s="874"/>
      <c r="I46" s="42"/>
      <c r="J46" s="43"/>
      <c r="K46" s="281"/>
      <c r="L46" s="283"/>
      <c r="M46" s="284"/>
      <c r="N46" s="285"/>
    </row>
    <row r="47" spans="1:14">
      <c r="B47" s="880" t="s">
        <v>952</v>
      </c>
      <c r="C47" s="958"/>
      <c r="D47" s="958"/>
      <c r="E47" s="44"/>
      <c r="F47" s="45"/>
      <c r="G47" s="45"/>
      <c r="H47" s="46"/>
      <c r="I47" s="42"/>
      <c r="J47" s="43"/>
      <c r="K47" s="286"/>
      <c r="L47" s="283"/>
      <c r="M47" s="408">
        <v>0.1</v>
      </c>
      <c r="N47" s="351">
        <f>N81*M47</f>
        <v>971.8939014389166</v>
      </c>
    </row>
    <row r="48" spans="1:14" ht="15.75" thickBot="1">
      <c r="B48" s="959"/>
      <c r="C48" s="960"/>
      <c r="D48" s="960"/>
      <c r="E48" s="960"/>
      <c r="F48" s="960"/>
      <c r="G48" s="960"/>
      <c r="H48" s="961"/>
      <c r="I48" s="882"/>
      <c r="J48" s="883"/>
      <c r="K48" s="47"/>
      <c r="L48" s="884"/>
      <c r="M48" s="962"/>
      <c r="N48" s="111"/>
    </row>
    <row r="49" spans="1:14" ht="15.75" thickBot="1">
      <c r="B49" s="823" t="s">
        <v>953</v>
      </c>
      <c r="C49" s="824"/>
      <c r="D49" s="824"/>
      <c r="E49" s="824"/>
      <c r="F49" s="824"/>
      <c r="G49" s="824"/>
      <c r="H49" s="824"/>
      <c r="I49" s="824"/>
      <c r="J49" s="824"/>
      <c r="K49" s="824"/>
      <c r="L49" s="824"/>
      <c r="M49" s="825"/>
      <c r="N49" s="401">
        <f>SUM(N36:N48)</f>
        <v>117311.28114467589</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42589.568876633857</v>
      </c>
      <c r="N54" s="279">
        <f>K54*M54</f>
        <v>59625.396427287393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65.035526800225909</v>
      </c>
      <c r="N55" s="279">
        <f>K55*M55</f>
        <v>1625.8881700056477</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61251.284597293037</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1131.4191219078368</v>
      </c>
      <c r="M64" s="911"/>
      <c r="N64" s="294">
        <f>K64*L64</f>
        <v>1583.9867706709715</v>
      </c>
    </row>
    <row r="65" spans="1:15">
      <c r="A65" t="s">
        <v>1352</v>
      </c>
      <c r="B65" s="52" t="str">
        <f>VLOOKUP(A65,TRANSPORTE!A6:D117,3,FALSE)</f>
        <v xml:space="preserve">Transporte de Mezcla Abierta en Frio MAF-38 </v>
      </c>
      <c r="C65" s="53"/>
      <c r="D65" s="53"/>
      <c r="E65" s="53"/>
      <c r="F65" s="53"/>
      <c r="G65" s="53"/>
      <c r="H65" s="318" t="s">
        <v>1468</v>
      </c>
      <c r="I65" s="286">
        <v>1.25</v>
      </c>
      <c r="J65" s="293">
        <v>1</v>
      </c>
      <c r="K65" s="286">
        <f>I65*J65</f>
        <v>1.25</v>
      </c>
      <c r="L65" s="910">
        <f>VLOOKUP(A65,TRANSPORTE!A6:D117,4,FALSE)</f>
        <v>1573.7011422899911</v>
      </c>
      <c r="M65" s="911"/>
      <c r="N65" s="294">
        <f>K65*L65</f>
        <v>1967.126427862489</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316"/>
      <c r="C69" s="317"/>
      <c r="D69" s="317"/>
      <c r="E69" s="317"/>
      <c r="F69" s="317"/>
      <c r="G69" s="317"/>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3551.1131985334605</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72</v>
      </c>
      <c r="N75" s="402">
        <f>K75/M75</f>
        <v>6014.5555555555557</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72</v>
      </c>
      <c r="N76" s="402">
        <f>K76/M76</f>
        <v>1481.7533835334443</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72</v>
      </c>
      <c r="N77" s="402">
        <f>K77/M77</f>
        <v>2222.630075300166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9718.9390143891651</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191832.61795489152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38366.523590978308</v>
      </c>
      <c r="M88" s="859"/>
      <c r="N88" s="57"/>
    </row>
    <row r="89" spans="1:14">
      <c r="B89" s="95" t="s">
        <v>973</v>
      </c>
      <c r="C89" s="96"/>
      <c r="D89" s="96"/>
      <c r="E89" s="96"/>
      <c r="F89" s="96"/>
      <c r="G89" s="96"/>
      <c r="H89" s="96"/>
      <c r="I89" s="93"/>
      <c r="J89" s="94"/>
      <c r="K89" s="311">
        <v>0.05</v>
      </c>
      <c r="L89" s="858">
        <f>N83*K89</f>
        <v>9591.6308977445769</v>
      </c>
      <c r="M89" s="859"/>
      <c r="N89" s="57"/>
    </row>
    <row r="90" spans="1:14" ht="15.75" thickBot="1">
      <c r="B90" s="97" t="s">
        <v>974</v>
      </c>
      <c r="C90" s="98"/>
      <c r="D90" s="98"/>
      <c r="E90" s="98"/>
      <c r="F90" s="98"/>
      <c r="G90" s="98"/>
      <c r="H90" s="98"/>
      <c r="I90" s="99"/>
      <c r="J90" s="100"/>
      <c r="K90" s="312">
        <v>0.05</v>
      </c>
      <c r="L90" s="860">
        <f>N83*K90</f>
        <v>9591.6308977445769</v>
      </c>
      <c r="M90" s="861"/>
      <c r="N90" s="57"/>
    </row>
    <row r="91" spans="1:14" ht="15.75" thickBot="1">
      <c r="B91" s="823" t="s">
        <v>953</v>
      </c>
      <c r="C91" s="824"/>
      <c r="D91" s="824"/>
      <c r="E91" s="824"/>
      <c r="F91" s="824"/>
      <c r="G91" s="824"/>
      <c r="H91" s="824"/>
      <c r="I91" s="824"/>
      <c r="J91" s="824"/>
      <c r="K91" s="824"/>
      <c r="L91" s="824"/>
      <c r="M91" s="825"/>
      <c r="N91" s="58">
        <f>L88+L89+L90</f>
        <v>57549.785386467454</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249382.40334135899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 customHeight="1" thickBot="1">
      <c r="A31" t="s">
        <v>1845</v>
      </c>
      <c r="B31" s="86" t="s">
        <v>1067</v>
      </c>
      <c r="C31" s="963" t="s">
        <v>1580</v>
      </c>
      <c r="D31" s="963"/>
      <c r="E31" s="963"/>
      <c r="F31" s="964"/>
      <c r="G31" s="964"/>
      <c r="H31" s="964"/>
      <c r="I31" s="964"/>
      <c r="J31" s="964"/>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7</v>
      </c>
      <c r="N37" s="279">
        <f t="shared" ref="N37:N43" si="0">K37/M37</f>
        <v>17524.508015261436</v>
      </c>
    </row>
    <row r="38" spans="1:14">
      <c r="A38" t="s">
        <v>168</v>
      </c>
      <c r="B38" s="872" t="str">
        <f>VLOOKUP(A38,EQUIPOS!A8:D154,3,FALSE)</f>
        <v>Compactador tipo  POTENCIA: 105 HP, PESO: 6 ton</v>
      </c>
      <c r="C38" s="873"/>
      <c r="D38" s="873"/>
      <c r="E38" s="873"/>
      <c r="F38" s="873"/>
      <c r="G38" s="873"/>
      <c r="H38" s="874"/>
      <c r="I38" s="274"/>
      <c r="J38" s="275"/>
      <c r="K38" s="276">
        <f>VLOOKUP(A38,EQUIPOS!A8:D165,4,FALSE)</f>
        <v>122671.55610683006</v>
      </c>
      <c r="L38" s="277"/>
      <c r="M38" s="278">
        <v>7</v>
      </c>
      <c r="N38" s="279">
        <f t="shared" si="0"/>
        <v>17524.508015261436</v>
      </c>
    </row>
    <row r="39" spans="1:14">
      <c r="A39" t="s">
        <v>286</v>
      </c>
      <c r="B39" s="872" t="str">
        <f>VLOOKUP(A39,EQUIPOS!A9:D154,3,FALSE)</f>
        <v>Planta de asfalto en frio</v>
      </c>
      <c r="C39" s="873"/>
      <c r="D39" s="873"/>
      <c r="E39" s="873"/>
      <c r="F39" s="873"/>
      <c r="G39" s="873"/>
      <c r="H39" s="874"/>
      <c r="I39" s="274"/>
      <c r="J39" s="275"/>
      <c r="K39" s="276">
        <f>VLOOKUP(A39,EQUIPOS!A9:D166,4,FALSE)</f>
        <v>263966.44567562139</v>
      </c>
      <c r="L39" s="277"/>
      <c r="M39" s="278">
        <v>9</v>
      </c>
      <c r="N39" s="279">
        <f t="shared" si="0"/>
        <v>29329.605075069045</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7</v>
      </c>
      <c r="N42" s="279">
        <f t="shared" si="0"/>
        <v>34542.012641437956</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9</v>
      </c>
      <c r="N43" s="279">
        <f t="shared" si="0"/>
        <v>5723.9666422851369</v>
      </c>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1110.7358873587618</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132914.79616880926</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42589.568876633857</v>
      </c>
      <c r="N53" s="279">
        <f>K53*M53</f>
        <v>59625.396427287393</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65.035526800225909</v>
      </c>
      <c r="N54" s="279">
        <f>K54*M54</f>
        <v>1625.8881700056477</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61251.284597293037</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10">
        <f>VLOOKUP(A63,TRANSPORTE!A5:D117,4,FALSE)</f>
        <v>1131.4191219078368</v>
      </c>
      <c r="M63" s="911"/>
      <c r="N63" s="294">
        <f>K63*L63</f>
        <v>1583.9867706709715</v>
      </c>
    </row>
    <row r="64" spans="1:14">
      <c r="A64" t="s">
        <v>1352</v>
      </c>
      <c r="B64" s="52" t="str">
        <f>VLOOKUP(A64,TRANSPORTE!A6:D117,3,FALSE)</f>
        <v xml:space="preserve">Transporte de Mezcla Abierta en Frio MAF-38 </v>
      </c>
      <c r="C64" s="53"/>
      <c r="D64" s="53"/>
      <c r="E64" s="53"/>
      <c r="F64" s="53"/>
      <c r="G64" s="53"/>
      <c r="H64" s="318" t="s">
        <v>1468</v>
      </c>
      <c r="I64" s="286">
        <v>1.25</v>
      </c>
      <c r="J64" s="293">
        <v>1</v>
      </c>
      <c r="K64" s="286">
        <f>I64*J64</f>
        <v>1.25</v>
      </c>
      <c r="L64" s="910">
        <f>VLOOKUP(A64,TRANSPORTE!A6:D117,4,FALSE)</f>
        <v>1573.7011422899911</v>
      </c>
      <c r="M64" s="911"/>
      <c r="N64" s="294">
        <f>K64*L64</f>
        <v>1967.126427862489</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316"/>
      <c r="C68" s="317"/>
      <c r="D68" s="317"/>
      <c r="E68" s="317"/>
      <c r="F68" s="317"/>
      <c r="G68" s="317"/>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3551.1131985334605</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63</v>
      </c>
      <c r="N74" s="402">
        <f>K74/M74</f>
        <v>6873.7777777777774</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63</v>
      </c>
      <c r="N75" s="402">
        <f>K75/M75</f>
        <v>1693.4324383239361</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63</v>
      </c>
      <c r="N76" s="402">
        <f>K76/M76</f>
        <v>2540.1486574859041</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11107.358873587618</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208824.55283822338</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41764.910567644678</v>
      </c>
      <c r="M87" s="859"/>
      <c r="N87" s="57"/>
    </row>
    <row r="88" spans="1:14">
      <c r="B88" s="95" t="s">
        <v>973</v>
      </c>
      <c r="C88" s="96"/>
      <c r="D88" s="96"/>
      <c r="E88" s="96"/>
      <c r="F88" s="96"/>
      <c r="G88" s="96"/>
      <c r="H88" s="96"/>
      <c r="I88" s="93"/>
      <c r="J88" s="94"/>
      <c r="K88" s="311">
        <v>0.05</v>
      </c>
      <c r="L88" s="858">
        <f>N82*K88</f>
        <v>10441.227641911169</v>
      </c>
      <c r="M88" s="859"/>
      <c r="N88" s="57"/>
    </row>
    <row r="89" spans="1:14" ht="15.75" thickBot="1">
      <c r="B89" s="97" t="s">
        <v>974</v>
      </c>
      <c r="C89" s="98"/>
      <c r="D89" s="98"/>
      <c r="E89" s="98"/>
      <c r="F89" s="98"/>
      <c r="G89" s="98"/>
      <c r="H89" s="98"/>
      <c r="I89" s="99"/>
      <c r="J89" s="100"/>
      <c r="K89" s="312">
        <v>0.05</v>
      </c>
      <c r="L89" s="860">
        <f>N82*K89</f>
        <v>10441.227641911169</v>
      </c>
      <c r="M89" s="861"/>
      <c r="N89" s="57"/>
    </row>
    <row r="90" spans="1:14" ht="15.75" thickBot="1">
      <c r="B90" s="823" t="s">
        <v>953</v>
      </c>
      <c r="C90" s="824"/>
      <c r="D90" s="824"/>
      <c r="E90" s="824"/>
      <c r="F90" s="824"/>
      <c r="G90" s="824"/>
      <c r="H90" s="824"/>
      <c r="I90" s="824"/>
      <c r="J90" s="824"/>
      <c r="K90" s="824"/>
      <c r="L90" s="824"/>
      <c r="M90" s="825"/>
      <c r="N90" s="58">
        <f>L87+L88+L89</f>
        <v>62647.365851467024</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271471.91868969041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1068</v>
      </c>
      <c r="C31" s="87" t="s">
        <v>2067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10</v>
      </c>
      <c r="N37" s="279">
        <f t="shared" ref="N37:N43" si="0">K37/M37</f>
        <v>12267.155610683007</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102226.29675569171</v>
      </c>
      <c r="L38" s="277"/>
      <c r="M38" s="278">
        <v>10</v>
      </c>
      <c r="N38" s="279">
        <f t="shared" si="0"/>
        <v>10222.629675569171</v>
      </c>
    </row>
    <row r="39" spans="1:14">
      <c r="A39" t="s">
        <v>284</v>
      </c>
      <c r="B39" s="872" t="str">
        <f>VLOOKUP(A39,EQUIPOS!A9:D154,3,FALSE)</f>
        <v>Planta de asfalto en caliente</v>
      </c>
      <c r="C39" s="873"/>
      <c r="D39" s="873"/>
      <c r="E39" s="873"/>
      <c r="F39" s="873"/>
      <c r="G39" s="873"/>
      <c r="H39" s="874"/>
      <c r="I39" s="274"/>
      <c r="J39" s="275"/>
      <c r="K39" s="276">
        <f>VLOOKUP(A39,EQUIPOS!A9:D166,4,FALSE)</f>
        <v>638279.52028121578</v>
      </c>
      <c r="L39" s="277"/>
      <c r="M39" s="278">
        <v>10</v>
      </c>
      <c r="N39" s="279">
        <f t="shared" si="0"/>
        <v>63827.952028121581</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10</v>
      </c>
      <c r="N42" s="279">
        <f t="shared" si="0"/>
        <v>24179.40884900657</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10</v>
      </c>
      <c r="N43" s="279">
        <f t="shared" si="0"/>
        <v>5151.5699780566229</v>
      </c>
    </row>
    <row r="44" spans="1:14">
      <c r="B44" s="327"/>
      <c r="C44" s="328"/>
      <c r="D44" s="328"/>
      <c r="E44" s="328"/>
      <c r="F44" s="328"/>
      <c r="G44" s="328"/>
      <c r="H44" s="329"/>
      <c r="I44" s="274"/>
      <c r="J44" s="275"/>
      <c r="K44" s="276"/>
      <c r="L44" s="277"/>
      <c r="M44" s="278"/>
      <c r="N44" s="279"/>
    </row>
    <row r="45" spans="1:14">
      <c r="B45" s="327"/>
      <c r="C45" s="328"/>
      <c r="D45" s="328"/>
      <c r="E45" s="328"/>
      <c r="F45" s="328"/>
      <c r="G45" s="328"/>
      <c r="H45" s="329"/>
      <c r="I45" s="274"/>
      <c r="J45" s="275"/>
      <c r="K45" s="276"/>
      <c r="L45" s="277"/>
      <c r="M45" s="278"/>
      <c r="N45" s="279"/>
    </row>
    <row r="46" spans="1:14">
      <c r="B46" s="327"/>
      <c r="C46" s="328"/>
      <c r="D46" s="328"/>
      <c r="E46" s="328"/>
      <c r="F46" s="328"/>
      <c r="G46" s="328"/>
      <c r="H46" s="329"/>
      <c r="I46" s="274"/>
      <c r="J46" s="275"/>
      <c r="K46" s="276"/>
      <c r="L46" s="277"/>
      <c r="M46" s="278"/>
      <c r="N46" s="279"/>
    </row>
    <row r="47" spans="1:14">
      <c r="B47" s="872"/>
      <c r="C47" s="873"/>
      <c r="D47" s="873"/>
      <c r="E47" s="873"/>
      <c r="F47" s="873"/>
      <c r="G47" s="873"/>
      <c r="H47" s="874"/>
      <c r="I47" s="875"/>
      <c r="J47" s="876"/>
      <c r="K47" s="276"/>
      <c r="L47" s="877"/>
      <c r="M47" s="878"/>
      <c r="N47" s="279"/>
    </row>
    <row r="48" spans="1:14">
      <c r="B48" s="872"/>
      <c r="C48" s="873"/>
      <c r="D48" s="873"/>
      <c r="E48" s="879"/>
      <c r="F48" s="873"/>
      <c r="G48" s="873"/>
      <c r="H48" s="874"/>
      <c r="I48" s="42"/>
      <c r="J48" s="43"/>
      <c r="K48" s="281"/>
      <c r="L48" s="283"/>
      <c r="M48" s="284"/>
      <c r="N48" s="285"/>
    </row>
    <row r="49" spans="1:14">
      <c r="B49" s="880" t="s">
        <v>952</v>
      </c>
      <c r="C49" s="881"/>
      <c r="D49" s="881"/>
      <c r="E49" s="44"/>
      <c r="F49" s="45"/>
      <c r="G49" s="45"/>
      <c r="H49" s="46"/>
      <c r="I49" s="42"/>
      <c r="J49" s="43"/>
      <c r="K49" s="286"/>
      <c r="L49" s="283"/>
      <c r="M49" s="408">
        <v>0.1</v>
      </c>
      <c r="N49" s="351">
        <f>N83*M49</f>
        <v>874.7045112950251</v>
      </c>
    </row>
    <row r="50" spans="1:14" ht="15.75" thickBot="1">
      <c r="B50" s="872"/>
      <c r="C50" s="873"/>
      <c r="D50" s="873"/>
      <c r="E50" s="873"/>
      <c r="F50" s="873"/>
      <c r="G50" s="873"/>
      <c r="H50" s="874"/>
      <c r="I50" s="882"/>
      <c r="J50" s="883"/>
      <c r="K50" s="47"/>
      <c r="L50" s="884"/>
      <c r="M50" s="885"/>
      <c r="N50" s="111"/>
    </row>
    <row r="51" spans="1:14" ht="15.75" thickBot="1">
      <c r="B51" s="823" t="s">
        <v>953</v>
      </c>
      <c r="C51" s="824"/>
      <c r="D51" s="824"/>
      <c r="E51" s="824"/>
      <c r="F51" s="824"/>
      <c r="G51" s="824"/>
      <c r="H51" s="824"/>
      <c r="I51" s="824"/>
      <c r="J51" s="824"/>
      <c r="K51" s="824"/>
      <c r="L51" s="824"/>
      <c r="M51" s="825"/>
      <c r="N51" s="401">
        <f>SUM(N36:N50)</f>
        <v>143682.88054486745</v>
      </c>
    </row>
    <row r="52" spans="1:14">
      <c r="B52" s="287"/>
      <c r="C52" s="40"/>
      <c r="D52" s="40"/>
      <c r="E52" s="40"/>
      <c r="F52" s="40"/>
      <c r="G52" s="40"/>
      <c r="H52" s="40"/>
      <c r="I52" s="40"/>
      <c r="J52" s="40"/>
      <c r="K52" s="40"/>
      <c r="L52" s="40"/>
      <c r="M52" s="40"/>
      <c r="N52" s="41"/>
    </row>
    <row r="53" spans="1:14">
      <c r="B53" s="70" t="s">
        <v>954</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68" t="s">
        <v>944</v>
      </c>
      <c r="C55" s="869"/>
      <c r="D55" s="869"/>
      <c r="E55" s="869"/>
      <c r="F55" s="869"/>
      <c r="G55" s="869"/>
      <c r="H55" s="869"/>
      <c r="I55" s="903"/>
      <c r="J55" s="322" t="s">
        <v>945</v>
      </c>
      <c r="K55" s="91" t="s">
        <v>946</v>
      </c>
      <c r="L55" s="904" t="s">
        <v>955</v>
      </c>
      <c r="M55" s="903"/>
      <c r="N55" s="92" t="s">
        <v>951</v>
      </c>
    </row>
    <row r="56" spans="1:14">
      <c r="A56" t="s">
        <v>772</v>
      </c>
      <c r="B56" s="49" t="str">
        <f>VLOOKUP(A56,MATERIALES!A5:D373,3,FALSE)</f>
        <v>Agregado Petreo para Triturar (Crudo)</v>
      </c>
      <c r="C56" s="288"/>
      <c r="D56" s="288"/>
      <c r="E56" s="288"/>
      <c r="F56" s="288"/>
      <c r="G56" s="288"/>
      <c r="H56" s="288"/>
      <c r="I56" s="275"/>
      <c r="J56" s="231" t="str">
        <f>VLOOKUP(A56,MATERIALES!A10:D648,2,FALSE)</f>
        <v>m3</v>
      </c>
      <c r="K56" s="289">
        <v>1.4</v>
      </c>
      <c r="L56" s="274"/>
      <c r="M56" s="409">
        <f>VLOOKUP(A56,MATERIALES!A5:D396,4,FALSE)</f>
        <v>42589.568876633857</v>
      </c>
      <c r="N56" s="279">
        <f>K56*M56</f>
        <v>59625.396427287393</v>
      </c>
    </row>
    <row r="57" spans="1:14">
      <c r="A57" s="114" t="s">
        <v>774</v>
      </c>
      <c r="B57" s="49" t="str">
        <f>VLOOKUP(A57,MATERIALES!A6:D373,3,FALSE)</f>
        <v>Agua</v>
      </c>
      <c r="C57" s="288"/>
      <c r="D57" s="288"/>
      <c r="E57" s="288"/>
      <c r="F57" s="288"/>
      <c r="G57" s="288"/>
      <c r="H57" s="288"/>
      <c r="I57" s="275"/>
      <c r="J57" s="231" t="str">
        <f>VLOOKUP(A57,MATERIALES!A11:D649,2,FALSE)</f>
        <v>lt</v>
      </c>
      <c r="K57" s="289">
        <v>25</v>
      </c>
      <c r="L57" s="274"/>
      <c r="M57" s="409">
        <f>VLOOKUP(A57,MATERIALES!A6:D397,4,FALSE)</f>
        <v>65.035526800225909</v>
      </c>
      <c r="N57" s="279">
        <f>K57*M57</f>
        <v>1625.8881700056477</v>
      </c>
    </row>
    <row r="58" spans="1:14">
      <c r="B58" s="49"/>
      <c r="C58" s="288"/>
      <c r="D58" s="288"/>
      <c r="E58" s="288"/>
      <c r="F58" s="288"/>
      <c r="G58" s="288"/>
      <c r="H58" s="288"/>
      <c r="I58" s="275"/>
      <c r="J58" s="231"/>
      <c r="K58" s="289"/>
      <c r="L58" s="274"/>
      <c r="M58" s="290"/>
      <c r="N58" s="291"/>
    </row>
    <row r="59" spans="1:14">
      <c r="B59" s="49"/>
      <c r="C59" s="288"/>
      <c r="D59" s="288"/>
      <c r="E59" s="288"/>
      <c r="F59" s="288"/>
      <c r="G59" s="288"/>
      <c r="H59" s="288"/>
      <c r="I59" s="275"/>
      <c r="J59" s="231"/>
      <c r="K59" s="289"/>
      <c r="L59" s="274"/>
      <c r="M59" s="290"/>
      <c r="N59" s="291"/>
    </row>
    <row r="60" spans="1:14" ht="15.75" thickBot="1">
      <c r="B60" s="905"/>
      <c r="C60" s="906"/>
      <c r="D60" s="906"/>
      <c r="E60" s="906"/>
      <c r="F60" s="906"/>
      <c r="G60" s="906"/>
      <c r="H60" s="906"/>
      <c r="I60" s="876"/>
      <c r="J60" s="48"/>
      <c r="K60" s="50"/>
      <c r="L60" s="907"/>
      <c r="M60" s="908"/>
      <c r="N60" s="51"/>
    </row>
    <row r="61" spans="1:14" ht="15.75" thickBot="1">
      <c r="B61" s="823" t="s">
        <v>953</v>
      </c>
      <c r="C61" s="824"/>
      <c r="D61" s="824"/>
      <c r="E61" s="824"/>
      <c r="F61" s="824"/>
      <c r="G61" s="824"/>
      <c r="H61" s="824"/>
      <c r="I61" s="824"/>
      <c r="J61" s="824"/>
      <c r="K61" s="824"/>
      <c r="L61" s="824"/>
      <c r="M61" s="825"/>
      <c r="N61" s="401">
        <f>SUM(N56:N60)</f>
        <v>61251.284597293037</v>
      </c>
    </row>
    <row r="62" spans="1:14">
      <c r="B62" s="39"/>
      <c r="C62" s="40"/>
      <c r="D62" s="40"/>
      <c r="E62" s="40"/>
      <c r="F62" s="40"/>
      <c r="G62" s="40"/>
      <c r="H62" s="40"/>
      <c r="I62" s="40"/>
      <c r="J62" s="40"/>
      <c r="K62" s="40"/>
      <c r="L62" s="40"/>
      <c r="M62" s="40"/>
      <c r="N62" s="41"/>
    </row>
    <row r="63" spans="1:14">
      <c r="B63" s="70" t="s">
        <v>956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0" t="s">
        <v>957</v>
      </c>
      <c r="C65" s="321"/>
      <c r="D65" s="321"/>
      <c r="E65" s="321"/>
      <c r="F65" s="321"/>
      <c r="G65" s="321"/>
      <c r="H65" s="79" t="s">
        <v>945</v>
      </c>
      <c r="I65" s="80" t="s">
        <v>958</v>
      </c>
      <c r="J65" s="81" t="s">
        <v>959</v>
      </c>
      <c r="K65" s="79" t="s">
        <v>960</v>
      </c>
      <c r="L65" s="909" t="s">
        <v>961</v>
      </c>
      <c r="M65" s="888"/>
      <c r="N65" s="82" t="s">
        <v>951</v>
      </c>
    </row>
    <row r="66" spans="1:15">
      <c r="A66" t="s">
        <v>1269</v>
      </c>
      <c r="B66" s="52" t="str">
        <f>VLOOKUP(A66,TRANSPORTE!A5:D117,3,FALSE)</f>
        <v>Transporte de Material Crudo de Rio</v>
      </c>
      <c r="C66" s="324"/>
      <c r="D66" s="324"/>
      <c r="E66" s="324"/>
      <c r="F66" s="324"/>
      <c r="G66" s="324"/>
      <c r="H66" s="318" t="s">
        <v>1468</v>
      </c>
      <c r="I66" s="286">
        <v>1.4</v>
      </c>
      <c r="J66" s="293">
        <v>1</v>
      </c>
      <c r="K66" s="286">
        <f>I66*J66</f>
        <v>1.4</v>
      </c>
      <c r="L66" s="910">
        <f>VLOOKUP(A66,TRANSPORTE!A5:D117,4,FALSE)</f>
        <v>1131.4191219078368</v>
      </c>
      <c r="M66" s="911"/>
      <c r="N66" s="294">
        <f>K66*L66</f>
        <v>1583.9867706709715</v>
      </c>
    </row>
    <row r="67" spans="1:15">
      <c r="A67" t="s">
        <v>1364</v>
      </c>
      <c r="B67" s="52" t="str">
        <f>VLOOKUP(A67,TRANSPORTE!A6:D117,3,FALSE)</f>
        <v>Transporte de Mezcla densa en Caliente MDC-25</v>
      </c>
      <c r="C67" s="53"/>
      <c r="D67" s="53"/>
      <c r="E67" s="53"/>
      <c r="F67" s="53"/>
      <c r="G67" s="53"/>
      <c r="H67" s="318" t="s">
        <v>1468</v>
      </c>
      <c r="I67" s="286">
        <v>1.25</v>
      </c>
      <c r="J67" s="293">
        <v>1</v>
      </c>
      <c r="K67" s="286">
        <f>I67*J67</f>
        <v>1.25</v>
      </c>
      <c r="L67" s="910">
        <f>VLOOKUP(A67,TRANSPORTE!A6:D117,4,FALSE)</f>
        <v>1573.7011422899911</v>
      </c>
      <c r="M67" s="911"/>
      <c r="N67" s="294">
        <f>K67*L67</f>
        <v>1967.126427862489</v>
      </c>
    </row>
    <row r="68" spans="1:15">
      <c r="B68" s="52"/>
      <c r="C68" s="53"/>
      <c r="D68" s="53"/>
      <c r="E68" s="53"/>
      <c r="F68" s="53"/>
      <c r="G68" s="53"/>
      <c r="H68" s="295"/>
      <c r="I68" s="286"/>
      <c r="J68" s="286"/>
      <c r="K68" s="286"/>
      <c r="L68" s="296"/>
      <c r="M68" s="297"/>
      <c r="N68" s="298"/>
    </row>
    <row r="69" spans="1:15">
      <c r="B69" s="52"/>
      <c r="C69" s="53"/>
      <c r="D69" s="53"/>
      <c r="E69" s="53"/>
      <c r="F69" s="53"/>
      <c r="G69" s="53"/>
      <c r="H69" s="295"/>
      <c r="I69" s="286"/>
      <c r="J69" s="286"/>
      <c r="K69" s="286"/>
      <c r="L69" s="296"/>
      <c r="M69" s="297"/>
      <c r="N69" s="298"/>
    </row>
    <row r="70" spans="1:15">
      <c r="B70" s="52"/>
      <c r="C70" s="53"/>
      <c r="D70" s="53"/>
      <c r="E70" s="53"/>
      <c r="F70" s="53"/>
      <c r="G70" s="53"/>
      <c r="H70" s="295"/>
      <c r="I70" s="286"/>
      <c r="J70" s="286"/>
      <c r="K70" s="286"/>
      <c r="L70" s="296"/>
      <c r="M70" s="297"/>
      <c r="N70" s="298"/>
    </row>
    <row r="71" spans="1:15" ht="15.75" thickBot="1">
      <c r="B71" s="316"/>
      <c r="C71" s="317"/>
      <c r="D71" s="317"/>
      <c r="E71" s="317"/>
      <c r="F71" s="317"/>
      <c r="G71" s="317"/>
      <c r="H71" s="54"/>
      <c r="I71" s="132"/>
      <c r="J71" s="132"/>
      <c r="K71" s="132"/>
      <c r="L71" s="901"/>
      <c r="M71" s="902"/>
      <c r="N71" s="133"/>
    </row>
    <row r="72" spans="1:15" ht="15.75" thickBot="1">
      <c r="B72" s="912" t="s">
        <v>953</v>
      </c>
      <c r="C72" s="866"/>
      <c r="D72" s="866"/>
      <c r="E72" s="866"/>
      <c r="F72" s="866"/>
      <c r="G72" s="866"/>
      <c r="H72" s="866"/>
      <c r="I72" s="866"/>
      <c r="J72" s="866"/>
      <c r="K72" s="866"/>
      <c r="L72" s="866"/>
      <c r="M72" s="867"/>
      <c r="N72" s="110">
        <f>N66+N67+N68+N69+N70</f>
        <v>3551.1131985334605</v>
      </c>
    </row>
    <row r="73" spans="1:15">
      <c r="B73" s="39"/>
      <c r="C73" s="40"/>
      <c r="D73" s="40"/>
      <c r="E73" s="40"/>
      <c r="F73" s="40"/>
      <c r="G73" s="40"/>
      <c r="H73" s="40"/>
      <c r="I73" s="40"/>
      <c r="J73" s="40"/>
      <c r="K73" s="40"/>
      <c r="L73" s="40"/>
      <c r="M73" s="40"/>
      <c r="N73" s="41"/>
    </row>
    <row r="74" spans="1:15">
      <c r="B74" s="70" t="s">
        <v>962</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62" t="s">
        <v>963</v>
      </c>
      <c r="C76" s="863"/>
      <c r="D76" s="863"/>
      <c r="E76" s="863"/>
      <c r="F76" s="863"/>
      <c r="G76" s="863"/>
      <c r="H76" s="863"/>
      <c r="I76" s="79" t="s">
        <v>964</v>
      </c>
      <c r="J76" s="81" t="s">
        <v>1410</v>
      </c>
      <c r="K76" s="80" t="s">
        <v>966</v>
      </c>
      <c r="L76" s="864" t="s">
        <v>950</v>
      </c>
      <c r="M76" s="865"/>
      <c r="N76" s="104" t="s">
        <v>951</v>
      </c>
    </row>
    <row r="77" spans="1:15">
      <c r="A77" t="s">
        <v>19</v>
      </c>
      <c r="B77" s="55" t="str">
        <f>VLOOKUP(A77,'MANO DE OBRA'!A8:D68,3,FALSE)</f>
        <v>Obrero (8)</v>
      </c>
      <c r="C77" s="53"/>
      <c r="D77" s="53"/>
      <c r="E77" s="53"/>
      <c r="F77" s="53"/>
      <c r="G77" s="53"/>
      <c r="H77" s="53"/>
      <c r="I77" s="299">
        <f>K77/J77*100</f>
        <v>234080.00000000003</v>
      </c>
      <c r="J77" s="300">
        <v>185</v>
      </c>
      <c r="K77" s="301">
        <f>VLOOKUP(A77,'MANO DE OBRA'!A8:D99,4,FALSE)</f>
        <v>433048</v>
      </c>
      <c r="L77" s="56"/>
      <c r="M77" s="302">
        <v>80</v>
      </c>
      <c r="N77" s="402">
        <f>K77/M77</f>
        <v>5413.1</v>
      </c>
      <c r="O77" s="112"/>
    </row>
    <row r="78" spans="1:15">
      <c r="A78" t="s">
        <v>30</v>
      </c>
      <c r="B78" s="55" t="str">
        <f>VLOOKUP(A78,'MANO DE OBRA'!A8:D69,3,FALSE)</f>
        <v>Oficial</v>
      </c>
      <c r="C78" s="53"/>
      <c r="D78" s="53"/>
      <c r="E78" s="53"/>
      <c r="F78" s="53"/>
      <c r="G78" s="53"/>
      <c r="H78" s="53"/>
      <c r="I78" s="299">
        <f>K78/J78*100</f>
        <v>57668.23979157189</v>
      </c>
      <c r="J78" s="300">
        <v>185</v>
      </c>
      <c r="K78" s="301">
        <f>VLOOKUP(A78,'MANO DE OBRA'!A8:D100,4,FALSE)</f>
        <v>106686.24361440798</v>
      </c>
      <c r="L78" s="56"/>
      <c r="M78" s="306">
        <v>80</v>
      </c>
      <c r="N78" s="402">
        <f>K78/M78</f>
        <v>1333.5780451800997</v>
      </c>
    </row>
    <row r="79" spans="1:15">
      <c r="A79" t="s">
        <v>54</v>
      </c>
      <c r="B79" s="55" t="str">
        <f>VLOOKUP(A79,'MANO DE OBRA'!A9:D70,3,FALSE)</f>
        <v>Rastrilleros (2)</v>
      </c>
      <c r="C79" s="53"/>
      <c r="D79" s="53"/>
      <c r="E79" s="53"/>
      <c r="F79" s="53"/>
      <c r="G79" s="53"/>
      <c r="H79" s="53"/>
      <c r="I79" s="299">
        <f>K79/J79*100</f>
        <v>86502.359687357821</v>
      </c>
      <c r="J79" s="300">
        <v>185</v>
      </c>
      <c r="K79" s="301">
        <f>VLOOKUP(A79,'MANO DE OBRA'!A9:D101,4,FALSE)</f>
        <v>160029.36542161196</v>
      </c>
      <c r="L79" s="56"/>
      <c r="M79" s="307">
        <v>80</v>
      </c>
      <c r="N79" s="402">
        <f>K79/M79</f>
        <v>2000.3670677701496</v>
      </c>
    </row>
    <row r="80" spans="1:15">
      <c r="B80" s="55"/>
      <c r="C80" s="53"/>
      <c r="D80" s="53"/>
      <c r="E80" s="53"/>
      <c r="F80" s="53"/>
      <c r="G80" s="53"/>
      <c r="H80" s="53"/>
      <c r="I80" s="286"/>
      <c r="J80" s="304"/>
      <c r="K80" s="305"/>
      <c r="L80" s="325"/>
      <c r="M80" s="307"/>
      <c r="N80" s="303"/>
    </row>
    <row r="81" spans="1:14">
      <c r="B81" s="55"/>
      <c r="C81" s="53"/>
      <c r="D81" s="53"/>
      <c r="E81" s="53"/>
      <c r="F81" s="53"/>
      <c r="G81" s="53"/>
      <c r="H81" s="53"/>
      <c r="I81" s="286"/>
      <c r="J81" s="304"/>
      <c r="K81" s="305"/>
      <c r="L81" s="325"/>
      <c r="M81" s="307"/>
      <c r="N81" s="303"/>
    </row>
    <row r="82" spans="1:14" ht="15.75" thickBot="1">
      <c r="B82" s="899"/>
      <c r="C82" s="900"/>
      <c r="D82" s="900"/>
      <c r="E82" s="900"/>
      <c r="F82" s="900"/>
      <c r="G82" s="900"/>
      <c r="H82" s="900"/>
      <c r="I82" s="132"/>
      <c r="J82" s="132"/>
      <c r="K82" s="132"/>
      <c r="L82" s="913"/>
      <c r="M82" s="913"/>
      <c r="N82" s="51"/>
    </row>
    <row r="83" spans="1:14" ht="15.75" thickBot="1">
      <c r="B83" s="912" t="s">
        <v>953</v>
      </c>
      <c r="C83" s="866"/>
      <c r="D83" s="866"/>
      <c r="E83" s="866"/>
      <c r="F83" s="866"/>
      <c r="G83" s="866"/>
      <c r="H83" s="866"/>
      <c r="I83" s="866"/>
      <c r="J83" s="866"/>
      <c r="K83" s="866"/>
      <c r="L83" s="866"/>
      <c r="M83" s="867"/>
      <c r="N83" s="308">
        <f>SUM(N77:N82)</f>
        <v>8747.0451129502508</v>
      </c>
    </row>
    <row r="84" spans="1:14" ht="15.75" thickBot="1">
      <c r="B84" s="39"/>
      <c r="C84" s="40"/>
      <c r="D84" s="40"/>
      <c r="E84" s="40"/>
      <c r="F84" s="40"/>
      <c r="G84" s="40"/>
      <c r="H84" s="40"/>
      <c r="I84" s="40"/>
      <c r="J84" s="40"/>
      <c r="K84" s="40"/>
      <c r="L84" s="40"/>
      <c r="M84" s="40"/>
      <c r="N84" s="41"/>
    </row>
    <row r="85" spans="1:14" ht="15.75" thickBot="1">
      <c r="B85" s="823" t="s">
        <v>967</v>
      </c>
      <c r="C85" s="824"/>
      <c r="D85" s="824"/>
      <c r="E85" s="824"/>
      <c r="F85" s="824"/>
      <c r="G85" s="824"/>
      <c r="H85" s="824"/>
      <c r="I85" s="824"/>
      <c r="J85" s="824"/>
      <c r="K85" s="824"/>
      <c r="L85" s="824"/>
      <c r="M85" s="825"/>
      <c r="N85" s="105">
        <f>N51+N61+N72+N83</f>
        <v>217232.3234536442</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8" t="s">
        <v>969</v>
      </c>
      <c r="C89" s="869"/>
      <c r="D89" s="869"/>
      <c r="E89" s="869"/>
      <c r="F89" s="869"/>
      <c r="G89" s="869"/>
      <c r="H89" s="869"/>
      <c r="I89" s="321"/>
      <c r="J89" s="341"/>
      <c r="K89" s="309" t="s">
        <v>970</v>
      </c>
      <c r="L89" s="870" t="s">
        <v>971</v>
      </c>
      <c r="M89" s="871"/>
      <c r="N89" s="310"/>
    </row>
    <row r="90" spans="1:14">
      <c r="B90" s="856" t="s">
        <v>972</v>
      </c>
      <c r="C90" s="857"/>
      <c r="D90" s="857"/>
      <c r="E90" s="857"/>
      <c r="F90" s="857"/>
      <c r="G90" s="857"/>
      <c r="H90" s="857"/>
      <c r="I90" s="93"/>
      <c r="J90" s="94"/>
      <c r="K90" s="311">
        <v>0.2</v>
      </c>
      <c r="L90" s="858">
        <f>N85*K90</f>
        <v>43446.464690728841</v>
      </c>
      <c r="M90" s="859"/>
      <c r="N90" s="57"/>
    </row>
    <row r="91" spans="1:14">
      <c r="B91" s="95" t="s">
        <v>973</v>
      </c>
      <c r="C91" s="96"/>
      <c r="D91" s="96"/>
      <c r="E91" s="96"/>
      <c r="F91" s="96"/>
      <c r="G91" s="96"/>
      <c r="H91" s="96"/>
      <c r="I91" s="93"/>
      <c r="J91" s="94"/>
      <c r="K91" s="311">
        <v>0.05</v>
      </c>
      <c r="L91" s="858">
        <f>N85*K91</f>
        <v>10861.61617268221</v>
      </c>
      <c r="M91" s="859"/>
      <c r="N91" s="57"/>
    </row>
    <row r="92" spans="1:14" ht="15.75" thickBot="1">
      <c r="B92" s="97" t="s">
        <v>974</v>
      </c>
      <c r="C92" s="98"/>
      <c r="D92" s="98"/>
      <c r="E92" s="98"/>
      <c r="F92" s="98"/>
      <c r="G92" s="98"/>
      <c r="H92" s="98"/>
      <c r="I92" s="99"/>
      <c r="J92" s="100"/>
      <c r="K92" s="312">
        <v>0.05</v>
      </c>
      <c r="L92" s="860">
        <f>N85*K92</f>
        <v>10861.61617268221</v>
      </c>
      <c r="M92" s="861"/>
      <c r="N92" s="57"/>
    </row>
    <row r="93" spans="1:14" ht="15.75" thickBot="1">
      <c r="B93" s="823" t="s">
        <v>953</v>
      </c>
      <c r="C93" s="824"/>
      <c r="D93" s="824"/>
      <c r="E93" s="824"/>
      <c r="F93" s="824"/>
      <c r="G93" s="824"/>
      <c r="H93" s="824"/>
      <c r="I93" s="824"/>
      <c r="J93" s="824"/>
      <c r="K93" s="824"/>
      <c r="L93" s="824"/>
      <c r="M93" s="825"/>
      <c r="N93" s="58">
        <f>L90+L91+L92</f>
        <v>65169.697036093261</v>
      </c>
    </row>
    <row r="94" spans="1:14" ht="15.75" thickBot="1">
      <c r="B94" s="39"/>
      <c r="C94" s="40"/>
      <c r="D94" s="40"/>
      <c r="E94" s="40"/>
      <c r="F94" s="40"/>
      <c r="G94" s="40"/>
      <c r="H94" s="40"/>
      <c r="I94" s="40"/>
      <c r="J94" s="40"/>
      <c r="K94" s="40"/>
      <c r="L94" s="40"/>
      <c r="M94" s="40"/>
      <c r="N94" s="41"/>
    </row>
    <row r="95" spans="1:14" ht="15.75" thickBot="1">
      <c r="A95" t="s">
        <v>2016</v>
      </c>
      <c r="B95" s="823" t="s">
        <v>975</v>
      </c>
      <c r="C95" s="824"/>
      <c r="D95" s="824"/>
      <c r="E95" s="824"/>
      <c r="F95" s="824"/>
      <c r="G95" s="824"/>
      <c r="H95" s="824"/>
      <c r="I95" s="824"/>
      <c r="J95" s="824"/>
      <c r="K95" s="824"/>
      <c r="L95" s="824"/>
      <c r="M95" s="825"/>
      <c r="N95" s="195">
        <f>N85+N93</f>
        <v>282402.02048973745</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976</v>
      </c>
      <c r="F100" s="59"/>
      <c r="G100" s="59"/>
      <c r="H100" s="59"/>
      <c r="I100" s="59"/>
      <c r="J100" s="59"/>
      <c r="K100" s="18"/>
      <c r="L100" s="18"/>
      <c r="M100" s="18"/>
      <c r="N100" s="23"/>
    </row>
    <row r="101" spans="2:14">
      <c r="B101" s="22"/>
      <c r="C101" s="18"/>
      <c r="D101" s="18"/>
      <c r="E101" s="18" t="s">
        <v>977</v>
      </c>
      <c r="F101" s="18"/>
      <c r="G101" s="18"/>
      <c r="H101" s="18"/>
      <c r="I101" s="18"/>
      <c r="J101" s="18"/>
      <c r="K101" s="18"/>
      <c r="L101" s="18"/>
      <c r="M101" s="18"/>
      <c r="N101" s="23"/>
    </row>
    <row r="102" spans="2:14">
      <c r="B102" s="22"/>
      <c r="C102" s="18"/>
      <c r="D102" s="18"/>
      <c r="E102" s="18" t="s">
        <v>978</v>
      </c>
      <c r="F102" s="18"/>
      <c r="G102" s="18"/>
      <c r="H102" s="18"/>
      <c r="I102" s="18"/>
      <c r="J102" s="18"/>
      <c r="K102" s="18"/>
      <c r="L102" s="18"/>
      <c r="M102" s="18"/>
      <c r="N102" s="23"/>
    </row>
    <row r="103" spans="2:14">
      <c r="B103" s="22"/>
      <c r="C103" s="18"/>
      <c r="D103" s="18"/>
      <c r="E103" s="18" t="s">
        <v>979</v>
      </c>
      <c r="F103" s="18"/>
      <c r="G103" s="18"/>
      <c r="H103" s="18"/>
      <c r="I103" s="18"/>
      <c r="J103" s="18"/>
      <c r="K103" s="18"/>
      <c r="L103" s="18"/>
      <c r="M103" s="18"/>
      <c r="N103" s="23"/>
    </row>
    <row r="104" spans="2:14" ht="15.75" thickBot="1">
      <c r="B104" s="22"/>
      <c r="C104" s="18"/>
      <c r="D104" s="18"/>
      <c r="E104" s="18"/>
      <c r="F104" s="18" t="s">
        <v>980</v>
      </c>
      <c r="G104" s="18"/>
      <c r="H104" s="18"/>
      <c r="I104" s="18"/>
      <c r="J104" s="18"/>
      <c r="K104" s="18"/>
      <c r="L104" s="18"/>
      <c r="M104" s="18"/>
      <c r="N104" s="23"/>
    </row>
    <row r="105" spans="2:14">
      <c r="B105" s="234" t="s">
        <v>2216</v>
      </c>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ht="15.75" thickBot="1">
      <c r="B109" s="240"/>
      <c r="C109" s="241"/>
      <c r="D109" s="241"/>
      <c r="E109" s="241"/>
      <c r="F109" s="241"/>
      <c r="G109" s="241"/>
      <c r="H109" s="241"/>
      <c r="I109" s="241"/>
      <c r="J109" s="241"/>
      <c r="K109" s="241"/>
      <c r="L109" s="241"/>
      <c r="M109" s="241"/>
      <c r="N109" s="242"/>
    </row>
    <row r="110" spans="2:14">
      <c r="B110" s="243"/>
      <c r="C110" s="244"/>
      <c r="D110" s="244"/>
      <c r="E110" s="244"/>
      <c r="F110" s="244"/>
      <c r="G110" s="244"/>
      <c r="H110" s="244"/>
      <c r="I110" s="244"/>
      <c r="J110" s="244"/>
      <c r="K110" s="244"/>
      <c r="L110" s="244"/>
      <c r="M110" s="244"/>
      <c r="N110" s="245"/>
    </row>
    <row r="111" spans="2:14">
      <c r="B111" s="229" t="s">
        <v>2217</v>
      </c>
      <c r="C111" s="37"/>
      <c r="D111" s="37"/>
      <c r="E111" s="37"/>
      <c r="F111" s="37"/>
      <c r="G111" s="37"/>
      <c r="H111" s="37"/>
      <c r="I111" s="37"/>
      <c r="J111" s="37"/>
      <c r="K111" s="37"/>
      <c r="L111" s="37"/>
      <c r="M111" s="37"/>
      <c r="N111" s="38"/>
    </row>
    <row r="112" spans="2:14" ht="15" customHeight="1">
      <c r="B112" s="826" t="s">
        <v>2218</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2219</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29"/>
      <c r="C119" s="37"/>
      <c r="D119" s="37"/>
      <c r="E119" s="37"/>
      <c r="F119" s="37"/>
      <c r="G119" s="37"/>
      <c r="H119" s="37"/>
      <c r="I119" s="37"/>
      <c r="J119" s="37"/>
      <c r="K119" s="37"/>
      <c r="L119" s="37"/>
      <c r="M119" s="37"/>
      <c r="N119" s="38"/>
    </row>
    <row r="120" spans="2:14">
      <c r="B120" s="22"/>
      <c r="C120" s="18"/>
      <c r="D120" s="18"/>
      <c r="E120" s="18" t="s">
        <v>976</v>
      </c>
      <c r="F120" s="59"/>
      <c r="G120" s="59"/>
      <c r="H120" s="18"/>
      <c r="I120" s="18"/>
      <c r="J120" s="18"/>
      <c r="K120" s="18"/>
      <c r="L120" s="18"/>
      <c r="M120" s="18"/>
      <c r="N120" s="23"/>
    </row>
    <row r="121" spans="2:14">
      <c r="B121" s="22"/>
      <c r="C121" s="18"/>
      <c r="D121" s="18"/>
      <c r="E121" s="60" t="s">
        <v>977</v>
      </c>
      <c r="F121" s="18"/>
      <c r="G121" s="18"/>
      <c r="H121" s="60"/>
      <c r="I121" s="60"/>
      <c r="J121" s="60"/>
      <c r="K121" s="18"/>
      <c r="L121" s="18"/>
      <c r="M121" s="18"/>
      <c r="N121" s="23"/>
    </row>
    <row r="122" spans="2:14">
      <c r="B122" s="22"/>
      <c r="C122" s="18"/>
      <c r="D122" s="18"/>
      <c r="E122" s="61" t="s">
        <v>981</v>
      </c>
      <c r="F122" s="18"/>
      <c r="G122" s="18"/>
      <c r="H122" s="61"/>
      <c r="I122" s="61"/>
      <c r="J122" s="61"/>
      <c r="K122" s="18"/>
      <c r="L122" s="18"/>
      <c r="M122" s="18"/>
      <c r="N122" s="23"/>
    </row>
    <row r="123" spans="2:14">
      <c r="B123" s="62"/>
      <c r="C123" s="37"/>
      <c r="D123" s="37"/>
      <c r="E123" s="18" t="s">
        <v>979</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2220</v>
      </c>
      <c r="C125" s="61"/>
      <c r="D125" s="61"/>
      <c r="E125" s="18"/>
      <c r="F125" s="18"/>
      <c r="G125" s="18"/>
      <c r="H125" s="18"/>
      <c r="I125" s="18"/>
      <c r="J125" s="889"/>
      <c r="K125" s="889"/>
      <c r="L125" s="889"/>
      <c r="M125" s="889"/>
      <c r="N125" s="890"/>
    </row>
    <row r="126" spans="2:14" ht="15.75" thickBot="1">
      <c r="B126" s="268" t="s">
        <v>2221</v>
      </c>
      <c r="C126" s="400"/>
      <c r="D126" s="400"/>
      <c r="E126" s="63"/>
      <c r="F126" s="63"/>
      <c r="G126" s="63"/>
      <c r="H126" s="63"/>
      <c r="I126" s="63"/>
      <c r="J126" s="891"/>
      <c r="K126" s="891"/>
      <c r="L126" s="891"/>
      <c r="M126" s="891"/>
      <c r="N126" s="892"/>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1069</v>
      </c>
      <c r="C31" s="87" t="s">
        <v>2068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10</v>
      </c>
      <c r="N37" s="279">
        <f t="shared" ref="N37:N43" si="0">K37/M37</f>
        <v>12267.155610683007</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102226.29675569171</v>
      </c>
      <c r="L38" s="277"/>
      <c r="M38" s="278">
        <v>10</v>
      </c>
      <c r="N38" s="279">
        <f t="shared" si="0"/>
        <v>10222.629675569171</v>
      </c>
    </row>
    <row r="39" spans="1:14">
      <c r="A39" t="s">
        <v>284</v>
      </c>
      <c r="B39" s="872" t="str">
        <f>VLOOKUP(A39,EQUIPOS!A9:D154,3,FALSE)</f>
        <v>Planta de asfalto en caliente</v>
      </c>
      <c r="C39" s="873"/>
      <c r="D39" s="873"/>
      <c r="E39" s="873"/>
      <c r="F39" s="873"/>
      <c r="G39" s="873"/>
      <c r="H39" s="874"/>
      <c r="I39" s="274"/>
      <c r="J39" s="275"/>
      <c r="K39" s="276">
        <f>VLOOKUP(A39,EQUIPOS!A9:D166,4,FALSE)</f>
        <v>638279.52028121578</v>
      </c>
      <c r="L39" s="277"/>
      <c r="M39" s="278">
        <v>10</v>
      </c>
      <c r="N39" s="279">
        <f t="shared" si="0"/>
        <v>63827.952028121581</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10</v>
      </c>
      <c r="N42" s="279">
        <f t="shared" si="0"/>
        <v>24179.40884900657</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10</v>
      </c>
      <c r="N43" s="279">
        <f t="shared" si="0"/>
        <v>5151.5699780566229</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9"/>
      <c r="F46" s="873"/>
      <c r="G46" s="873"/>
      <c r="H46" s="874"/>
      <c r="I46" s="42"/>
      <c r="J46" s="43"/>
      <c r="K46" s="281"/>
      <c r="L46" s="283"/>
      <c r="M46" s="284"/>
      <c r="N46" s="285"/>
    </row>
    <row r="47" spans="1:14">
      <c r="B47" s="880" t="s">
        <v>952</v>
      </c>
      <c r="C47" s="881"/>
      <c r="D47" s="881"/>
      <c r="E47" s="44"/>
      <c r="F47" s="45"/>
      <c r="G47" s="45"/>
      <c r="H47" s="46"/>
      <c r="I47" s="42"/>
      <c r="J47" s="43"/>
      <c r="K47" s="286"/>
      <c r="L47" s="283"/>
      <c r="M47" s="408">
        <v>0.1</v>
      </c>
      <c r="N47" s="351">
        <f>N81*M47</f>
        <v>874.7045112950251</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143682.88054486745</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42589.568876633857</v>
      </c>
      <c r="N54" s="279">
        <f>K54*M54</f>
        <v>59625.396427287393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65.035526800225909</v>
      </c>
      <c r="N55" s="279">
        <f>K55*M55</f>
        <v>1625.8881700056477</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61251.284597293037</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1131.4191219078368</v>
      </c>
      <c r="M64" s="911"/>
      <c r="N64" s="294">
        <f>K64*L64</f>
        <v>1583.9867706709715</v>
      </c>
    </row>
    <row r="65" spans="1:15">
      <c r="A65" t="s">
        <v>1362</v>
      </c>
      <c r="B65" s="52" t="str">
        <f>VLOOKUP(A65,TRANSPORTE!A6:D117,3,FALSE)</f>
        <v>Transporte de Mezcla Densa en Caliente MDC-19</v>
      </c>
      <c r="C65" s="53"/>
      <c r="D65" s="53"/>
      <c r="E65" s="53"/>
      <c r="F65" s="53"/>
      <c r="G65" s="53"/>
      <c r="H65" s="318" t="s">
        <v>1468</v>
      </c>
      <c r="I65" s="286">
        <v>1.25</v>
      </c>
      <c r="J65" s="293">
        <v>1</v>
      </c>
      <c r="K65" s="286">
        <f>I65*J65</f>
        <v>1.25</v>
      </c>
      <c r="L65" s="910">
        <f>VLOOKUP(A65,TRANSPORTE!A6:D117,4,FALSE)</f>
        <v>1573.7011422899911</v>
      </c>
      <c r="M65" s="911"/>
      <c r="N65" s="294">
        <f>K65*L65</f>
        <v>1967.126427862489</v>
      </c>
    </row>
    <row r="66" spans="1:15">
      <c r="B66" s="52"/>
      <c r="C66" s="53"/>
      <c r="D66" s="53"/>
      <c r="E66" s="53"/>
      <c r="F66" s="53"/>
      <c r="G66" s="53"/>
      <c r="H66" s="295"/>
      <c r="I66" s="286"/>
      <c r="J66" s="286"/>
      <c r="K66" s="286"/>
      <c r="L66" s="910"/>
      <c r="M66" s="911"/>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3551.1131985334605</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6">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8747.0451129502508</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217232.3234536442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43446.464690728841</v>
      </c>
      <c r="M88" s="859"/>
      <c r="N88" s="57"/>
    </row>
    <row r="89" spans="1:14">
      <c r="B89" s="95" t="s">
        <v>973</v>
      </c>
      <c r="C89" s="96"/>
      <c r="D89" s="96"/>
      <c r="E89" s="96"/>
      <c r="F89" s="96"/>
      <c r="G89" s="96"/>
      <c r="H89" s="96"/>
      <c r="I89" s="93"/>
      <c r="J89" s="94"/>
      <c r="K89" s="311">
        <v>0.05</v>
      </c>
      <c r="L89" s="858">
        <f>N83*K89</f>
        <v>10861.61617268221</v>
      </c>
      <c r="M89" s="859"/>
      <c r="N89" s="57"/>
    </row>
    <row r="90" spans="1:14" ht="15.75" thickBot="1">
      <c r="B90" s="97" t="s">
        <v>974</v>
      </c>
      <c r="C90" s="98"/>
      <c r="D90" s="98"/>
      <c r="E90" s="98"/>
      <c r="F90" s="98"/>
      <c r="G90" s="98"/>
      <c r="H90" s="98"/>
      <c r="I90" s="99"/>
      <c r="J90" s="100"/>
      <c r="K90" s="312">
        <v>0.05</v>
      </c>
      <c r="L90" s="860">
        <f>N83*K90</f>
        <v>10861.61617268221</v>
      </c>
      <c r="M90" s="861"/>
      <c r="N90" s="57"/>
    </row>
    <row r="91" spans="1:14" ht="15.75" thickBot="1">
      <c r="B91" s="823" t="s">
        <v>953</v>
      </c>
      <c r="C91" s="824"/>
      <c r="D91" s="824"/>
      <c r="E91" s="824"/>
      <c r="F91" s="824"/>
      <c r="G91" s="824"/>
      <c r="H91" s="824"/>
      <c r="I91" s="824"/>
      <c r="J91" s="824"/>
      <c r="K91" s="824"/>
      <c r="L91" s="824"/>
      <c r="M91" s="825"/>
      <c r="N91" s="58">
        <f>L88+L89+L90</f>
        <v>65169.697036093261</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282402.02048973745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1070</v>
      </c>
      <c r="C31" s="87" t="s">
        <v>2069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10</v>
      </c>
      <c r="N37" s="279">
        <f t="shared" ref="N37:N43" si="0">K37/M37</f>
        <v>12267.155610683007</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102226.29675569171</v>
      </c>
      <c r="L38" s="277"/>
      <c r="M38" s="278">
        <v>10</v>
      </c>
      <c r="N38" s="279">
        <f t="shared" si="0"/>
        <v>10222.629675569171</v>
      </c>
    </row>
    <row r="39" spans="1:14">
      <c r="A39" t="s">
        <v>284</v>
      </c>
      <c r="B39" s="872" t="str">
        <f>VLOOKUP(A39,EQUIPOS!A9:D154,3,FALSE)</f>
        <v>Planta de asfalto en caliente</v>
      </c>
      <c r="C39" s="873"/>
      <c r="D39" s="873"/>
      <c r="E39" s="873"/>
      <c r="F39" s="873"/>
      <c r="G39" s="873"/>
      <c r="H39" s="874"/>
      <c r="I39" s="274"/>
      <c r="J39" s="275"/>
      <c r="K39" s="276">
        <f>VLOOKUP(A39,EQUIPOS!A9:D166,4,FALSE)</f>
        <v>638279.52028121578</v>
      </c>
      <c r="L39" s="277"/>
      <c r="M39" s="278">
        <v>10</v>
      </c>
      <c r="N39" s="279">
        <f t="shared" si="0"/>
        <v>63827.952028121581</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10</v>
      </c>
      <c r="N42" s="279">
        <f t="shared" si="0"/>
        <v>24179.40884900657</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10</v>
      </c>
      <c r="N43" s="279">
        <f t="shared" si="0"/>
        <v>5151.5699780566229</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9"/>
      <c r="F46" s="873"/>
      <c r="G46" s="873"/>
      <c r="H46" s="874"/>
      <c r="I46" s="42"/>
      <c r="J46" s="43"/>
      <c r="K46" s="281"/>
      <c r="L46" s="283"/>
      <c r="M46" s="284"/>
      <c r="N46" s="285"/>
    </row>
    <row r="47" spans="1:14">
      <c r="B47" s="880" t="s">
        <v>952</v>
      </c>
      <c r="C47" s="881"/>
      <c r="D47" s="881"/>
      <c r="E47" s="44"/>
      <c r="F47" s="45"/>
      <c r="G47" s="45"/>
      <c r="H47" s="46"/>
      <c r="I47" s="42"/>
      <c r="J47" s="43"/>
      <c r="K47" s="286"/>
      <c r="L47" s="283"/>
      <c r="M47" s="408">
        <v>0.1</v>
      </c>
      <c r="N47" s="351">
        <f>N81*M47</f>
        <v>874.7045112950251</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143682.88054486745</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42589.568876633857</v>
      </c>
      <c r="N54" s="279">
        <f>K54*M54</f>
        <v>59625.396427287393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65.035526800225909</v>
      </c>
      <c r="N55" s="279">
        <f>K55*M55</f>
        <v>1625.8881700056477</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61251.284597293037</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1131.4191219078368</v>
      </c>
      <c r="M64" s="911"/>
      <c r="N64" s="294">
        <f>K64*L64</f>
        <v>1583.9867706709715</v>
      </c>
    </row>
    <row r="65" spans="1:15">
      <c r="A65" t="s">
        <v>1376</v>
      </c>
      <c r="B65" s="52" t="str">
        <f>VLOOKUP(A65,TRANSPORTE!A6:D117,3,FALSE)</f>
        <v>Transporte de Mezcla Densa en Caliente MDC-10</v>
      </c>
      <c r="C65" s="53"/>
      <c r="D65" s="53"/>
      <c r="E65" s="53"/>
      <c r="F65" s="53"/>
      <c r="G65" s="53"/>
      <c r="H65" s="318" t="s">
        <v>1468</v>
      </c>
      <c r="I65" s="286">
        <v>1.25</v>
      </c>
      <c r="J65" s="293">
        <v>1</v>
      </c>
      <c r="K65" s="286">
        <f>I65*J65</f>
        <v>1.25</v>
      </c>
      <c r="L65" s="910">
        <f>VLOOKUP(A65,TRANSPORTE!A6:D117,4,FALSE)</f>
        <v>1573.7011422899911</v>
      </c>
      <c r="M65" s="911"/>
      <c r="N65" s="294">
        <f>K65*L65</f>
        <v>1967.126427862489</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3551.1131985334605</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6">
        <v>80</v>
      </c>
      <c r="N77" s="402">
        <f>K77/M77</f>
        <v>2000.3670677701496</v>
      </c>
    </row>
    <row r="78" spans="1:15">
      <c r="B78" s="55"/>
      <c r="C78" s="53"/>
      <c r="D78" s="53"/>
      <c r="E78" s="53"/>
      <c r="F78" s="53"/>
      <c r="G78" s="53"/>
      <c r="H78" s="53"/>
      <c r="I78" s="286"/>
      <c r="J78" s="304"/>
      <c r="K78" s="305"/>
      <c r="L78" s="325"/>
      <c r="M78" s="307"/>
      <c r="N78" s="402"/>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8747.0451129502508</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217232.3234536442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43446.464690728841</v>
      </c>
      <c r="M88" s="859"/>
      <c r="N88" s="57"/>
    </row>
    <row r="89" spans="1:14">
      <c r="B89" s="95" t="s">
        <v>973</v>
      </c>
      <c r="C89" s="96"/>
      <c r="D89" s="96"/>
      <c r="E89" s="96"/>
      <c r="F89" s="96"/>
      <c r="G89" s="96"/>
      <c r="H89" s="96"/>
      <c r="I89" s="93"/>
      <c r="J89" s="94"/>
      <c r="K89" s="311">
        <v>0.05</v>
      </c>
      <c r="L89" s="858">
        <f>N83*K89</f>
        <v>10861.61617268221</v>
      </c>
      <c r="M89" s="859"/>
      <c r="N89" s="57"/>
    </row>
    <row r="90" spans="1:14" ht="15.75" thickBot="1">
      <c r="B90" s="97" t="s">
        <v>974</v>
      </c>
      <c r="C90" s="98"/>
      <c r="D90" s="98"/>
      <c r="E90" s="98"/>
      <c r="F90" s="98"/>
      <c r="G90" s="98"/>
      <c r="H90" s="98"/>
      <c r="I90" s="99"/>
      <c r="J90" s="100"/>
      <c r="K90" s="312">
        <v>0.05</v>
      </c>
      <c r="L90" s="860">
        <f>N83*K90</f>
        <v>10861.61617268221</v>
      </c>
      <c r="M90" s="861"/>
      <c r="N90" s="57"/>
    </row>
    <row r="91" spans="1:14" ht="15.75" thickBot="1">
      <c r="B91" s="823" t="s">
        <v>953</v>
      </c>
      <c r="C91" s="824"/>
      <c r="D91" s="824"/>
      <c r="E91" s="824"/>
      <c r="F91" s="824"/>
      <c r="G91" s="824"/>
      <c r="H91" s="824"/>
      <c r="I91" s="824"/>
      <c r="J91" s="824"/>
      <c r="K91" s="824"/>
      <c r="L91" s="824"/>
      <c r="M91" s="825"/>
      <c r="N91" s="58">
        <f>L88+L89+L90</f>
        <v>65169.697036093261</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282402.02048973745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 customHeight="1" thickBot="1">
      <c r="A31" t="s">
        <v>1845</v>
      </c>
      <c r="B31" s="86" t="s">
        <v>1071</v>
      </c>
      <c r="C31" s="87" t="s">
        <v>2070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10</v>
      </c>
      <c r="N37" s="279">
        <f t="shared" ref="N37:N43" si="0">K37/M37</f>
        <v>12267.155610683007</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102226.29675569171</v>
      </c>
      <c r="L38" s="277"/>
      <c r="M38" s="278">
        <v>10</v>
      </c>
      <c r="N38" s="279">
        <f t="shared" si="0"/>
        <v>10222.629675569171</v>
      </c>
    </row>
    <row r="39" spans="1:14">
      <c r="A39" t="s">
        <v>284</v>
      </c>
      <c r="B39" s="872" t="str">
        <f>VLOOKUP(A39,EQUIPOS!A9:D154,3,FALSE)</f>
        <v>Planta de asfalto en caliente</v>
      </c>
      <c r="C39" s="873"/>
      <c r="D39" s="873"/>
      <c r="E39" s="873"/>
      <c r="F39" s="873"/>
      <c r="G39" s="873"/>
      <c r="H39" s="874"/>
      <c r="I39" s="274"/>
      <c r="J39" s="275"/>
      <c r="K39" s="276">
        <f>VLOOKUP(A39,EQUIPOS!A9:D166,4,FALSE)</f>
        <v>638279.52028121578</v>
      </c>
      <c r="L39" s="277"/>
      <c r="M39" s="278">
        <v>10</v>
      </c>
      <c r="N39" s="279">
        <f t="shared" si="0"/>
        <v>63827.952028121581</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10</v>
      </c>
      <c r="N42" s="279">
        <f t="shared" si="0"/>
        <v>24179.40884900657</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10</v>
      </c>
      <c r="N43" s="279">
        <f t="shared" si="0"/>
        <v>5151.5699780566229</v>
      </c>
    </row>
    <row r="44" spans="1:14" ht="15" customHeight="1">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874.7045112950251</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143682.88054486745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42589.568876633857</v>
      </c>
      <c r="N53" s="279">
        <f>K53*M53</f>
        <v>59625.396427287393</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65.035526800225909</v>
      </c>
      <c r="N54" s="279">
        <f>K54*M54</f>
        <v>1625.8881700056477</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61251.284597293037</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10">
        <f>VLOOKUP(A63,TRANSPORTE!A5:D117,4,FALSE)</f>
        <v>1131.4191219078368</v>
      </c>
      <c r="M63" s="911"/>
      <c r="N63" s="294">
        <f>K63*L63</f>
        <v>1583.9867706709715</v>
      </c>
    </row>
    <row r="64" spans="1:14">
      <c r="A64" t="s">
        <v>1364</v>
      </c>
      <c r="B64" s="52" t="str">
        <f>VLOOKUP(A64,TRANSPORTE!A6:D117,3,FALSE)</f>
        <v>Transporte de Mezcla densa en Caliente MDC-25</v>
      </c>
      <c r="C64" s="53"/>
      <c r="D64" s="53"/>
      <c r="E64" s="53"/>
      <c r="F64" s="53"/>
      <c r="G64" s="53"/>
      <c r="H64" s="318" t="s">
        <v>1468</v>
      </c>
      <c r="I64" s="286">
        <v>1.25</v>
      </c>
      <c r="J64" s="293">
        <v>1</v>
      </c>
      <c r="K64" s="286">
        <f>I64*J64</f>
        <v>1.25</v>
      </c>
      <c r="L64" s="910">
        <f>VLOOKUP(A64,TRANSPORTE!A6:D117,4,FALSE)</f>
        <v>1573.7011422899911</v>
      </c>
      <c r="M64" s="911"/>
      <c r="N64" s="294">
        <f>K64*L64</f>
        <v>1967.126427862489</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3551.1131985334605</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80</v>
      </c>
      <c r="N74" s="402">
        <f>K74/M74</f>
        <v>5413.1</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8747.0451129502508</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217232.3234536442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43446.464690728841</v>
      </c>
      <c r="M87" s="859"/>
      <c r="N87" s="57"/>
    </row>
    <row r="88" spans="1:14">
      <c r="B88" s="95" t="s">
        <v>973</v>
      </c>
      <c r="C88" s="96"/>
      <c r="D88" s="96"/>
      <c r="E88" s="96"/>
      <c r="F88" s="96"/>
      <c r="G88" s="96"/>
      <c r="H88" s="96"/>
      <c r="I88" s="93"/>
      <c r="J88" s="94"/>
      <c r="K88" s="311">
        <v>0.05</v>
      </c>
      <c r="L88" s="858">
        <f>N82*K88</f>
        <v>10861.61617268221</v>
      </c>
      <c r="M88" s="859"/>
      <c r="N88" s="57"/>
    </row>
    <row r="89" spans="1:14" ht="15.75" thickBot="1">
      <c r="B89" s="97" t="s">
        <v>974</v>
      </c>
      <c r="C89" s="98"/>
      <c r="D89" s="98"/>
      <c r="E89" s="98"/>
      <c r="F89" s="98"/>
      <c r="G89" s="98"/>
      <c r="H89" s="98"/>
      <c r="I89" s="99"/>
      <c r="J89" s="100"/>
      <c r="K89" s="312">
        <v>0.05</v>
      </c>
      <c r="L89" s="860">
        <f>N82*K89</f>
        <v>10861.61617268221</v>
      </c>
      <c r="M89" s="861"/>
      <c r="N89" s="57"/>
    </row>
    <row r="90" spans="1:14" ht="15.75" thickBot="1">
      <c r="B90" s="823" t="s">
        <v>953</v>
      </c>
      <c r="C90" s="824"/>
      <c r="D90" s="824"/>
      <c r="E90" s="824"/>
      <c r="F90" s="824"/>
      <c r="G90" s="824"/>
      <c r="H90" s="824"/>
      <c r="I90" s="824"/>
      <c r="J90" s="824"/>
      <c r="K90" s="824"/>
      <c r="L90" s="824"/>
      <c r="M90" s="825"/>
      <c r="N90" s="58">
        <f>L87+L88+L89</f>
        <v>65169.697036093261</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282402.02048973745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1072</v>
      </c>
      <c r="C31" s="87" t="s">
        <v>2071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10</v>
      </c>
      <c r="N37" s="279">
        <f t="shared" ref="N37:N43" si="0">K37/M37</f>
        <v>12267.155610683007</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102226.29675569171</v>
      </c>
      <c r="L38" s="277"/>
      <c r="M38" s="278">
        <v>10</v>
      </c>
      <c r="N38" s="279">
        <f t="shared" si="0"/>
        <v>10222.629675569171</v>
      </c>
    </row>
    <row r="39" spans="1:14">
      <c r="A39" t="s">
        <v>284</v>
      </c>
      <c r="B39" s="872" t="str">
        <f>VLOOKUP(A39,EQUIPOS!A9:D154,3,FALSE)</f>
        <v>Planta de asfalto en caliente</v>
      </c>
      <c r="C39" s="873"/>
      <c r="D39" s="873"/>
      <c r="E39" s="873"/>
      <c r="F39" s="873"/>
      <c r="G39" s="873"/>
      <c r="H39" s="874"/>
      <c r="I39" s="274"/>
      <c r="J39" s="275"/>
      <c r="K39" s="276">
        <f>VLOOKUP(A39,EQUIPOS!A9:D166,4,FALSE)</f>
        <v>638279.52028121578</v>
      </c>
      <c r="L39" s="277"/>
      <c r="M39" s="278">
        <v>10</v>
      </c>
      <c r="N39" s="279">
        <f t="shared" si="0"/>
        <v>63827.952028121581</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10</v>
      </c>
      <c r="N42" s="279">
        <f t="shared" si="0"/>
        <v>24179.40884900657</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10</v>
      </c>
      <c r="N43" s="279">
        <f t="shared" si="0"/>
        <v>5151.5699780566229</v>
      </c>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874.7045112950251</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143682.88054486745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42589.568876633857</v>
      </c>
      <c r="N53" s="279">
        <f>K53*M53</f>
        <v>59625.396427287393</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65.035526800225909</v>
      </c>
      <c r="N54" s="279">
        <f>K54*M54</f>
        <v>1625.8881700056477</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61251.284597293037</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10">
        <f>VLOOKUP(A63,TRANSPORTE!A5:D117,4,FALSE)</f>
        <v>1131.4191219078368</v>
      </c>
      <c r="M63" s="911"/>
      <c r="N63" s="294">
        <f>K63*L63</f>
        <v>1583.9867706709715</v>
      </c>
    </row>
    <row r="64" spans="1:14">
      <c r="A64" t="s">
        <v>1339</v>
      </c>
      <c r="B64" s="52" t="str">
        <f>VLOOKUP(A64,TRANSPORTE!A6:D117,3,FALSE)</f>
        <v>Transporte de Mezcla Semi- Densa en Caliente MSC-19</v>
      </c>
      <c r="C64" s="53"/>
      <c r="D64" s="53"/>
      <c r="E64" s="53"/>
      <c r="F64" s="53"/>
      <c r="G64" s="53"/>
      <c r="H64" s="318" t="s">
        <v>1468</v>
      </c>
      <c r="I64" s="286">
        <v>1.25</v>
      </c>
      <c r="J64" s="293">
        <v>1</v>
      </c>
      <c r="K64" s="286">
        <f>I64*J64</f>
        <v>1.25</v>
      </c>
      <c r="L64" s="910">
        <f>VLOOKUP(A64,TRANSPORTE!A6:D117,4,FALSE)</f>
        <v>1573.7011422899911</v>
      </c>
      <c r="M64" s="911"/>
      <c r="N64" s="294">
        <f>K64*L64</f>
        <v>1967.126427862489</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316"/>
      <c r="C68" s="317"/>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3551.1131985334605</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80</v>
      </c>
      <c r="N74" s="402">
        <f>K74/M74</f>
        <v>5413.1</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8747.0451129502508</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217232.3234536442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43446.464690728841</v>
      </c>
      <c r="M87" s="859"/>
      <c r="N87" s="57"/>
    </row>
    <row r="88" spans="1:14">
      <c r="B88" s="95" t="s">
        <v>973</v>
      </c>
      <c r="C88" s="96"/>
      <c r="D88" s="96"/>
      <c r="E88" s="96"/>
      <c r="F88" s="96"/>
      <c r="G88" s="96"/>
      <c r="H88" s="96"/>
      <c r="I88" s="93"/>
      <c r="J88" s="94"/>
      <c r="K88" s="311">
        <v>0.05</v>
      </c>
      <c r="L88" s="858">
        <f>N82*K88</f>
        <v>10861.61617268221</v>
      </c>
      <c r="M88" s="859"/>
      <c r="N88" s="57"/>
    </row>
    <row r="89" spans="1:14" ht="15.75" thickBot="1">
      <c r="B89" s="97" t="s">
        <v>974</v>
      </c>
      <c r="C89" s="98"/>
      <c r="D89" s="98"/>
      <c r="E89" s="98"/>
      <c r="F89" s="98"/>
      <c r="G89" s="98"/>
      <c r="H89" s="98"/>
      <c r="I89" s="99"/>
      <c r="J89" s="100"/>
      <c r="K89" s="312">
        <v>0.05</v>
      </c>
      <c r="L89" s="860">
        <f>N82*K89</f>
        <v>10861.61617268221</v>
      </c>
      <c r="M89" s="861"/>
      <c r="N89" s="57"/>
    </row>
    <row r="90" spans="1:14" ht="15.75" thickBot="1">
      <c r="B90" s="823" t="s">
        <v>953</v>
      </c>
      <c r="C90" s="824"/>
      <c r="D90" s="824"/>
      <c r="E90" s="824"/>
      <c r="F90" s="824"/>
      <c r="G90" s="824"/>
      <c r="H90" s="824"/>
      <c r="I90" s="824"/>
      <c r="J90" s="824"/>
      <c r="K90" s="824"/>
      <c r="L90" s="824"/>
      <c r="M90" s="825"/>
      <c r="N90" s="58">
        <f>L87+L88+L89</f>
        <v>65169.697036093261</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282402.02048973745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5.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1073</v>
      </c>
      <c r="C31" s="87" t="s">
        <v>1581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10</v>
      </c>
      <c r="N37" s="279">
        <f t="shared" ref="N37:N43" si="0">K37/M37</f>
        <v>12267.155610683007</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102226.29675569171</v>
      </c>
      <c r="L38" s="277"/>
      <c r="M38" s="278">
        <v>10</v>
      </c>
      <c r="N38" s="279">
        <f t="shared" si="0"/>
        <v>10222.629675569171</v>
      </c>
    </row>
    <row r="39" spans="1:14">
      <c r="A39" t="s">
        <v>284</v>
      </c>
      <c r="B39" s="872" t="str">
        <f>VLOOKUP(A39,EQUIPOS!A9:D154,3,FALSE)</f>
        <v>Planta de asfalto en caliente</v>
      </c>
      <c r="C39" s="873"/>
      <c r="D39" s="873"/>
      <c r="E39" s="873"/>
      <c r="F39" s="873"/>
      <c r="G39" s="873"/>
      <c r="H39" s="874"/>
      <c r="I39" s="274"/>
      <c r="J39" s="275"/>
      <c r="K39" s="276">
        <f>VLOOKUP(A39,EQUIPOS!A9:D166,4,FALSE)</f>
        <v>638279.52028121578</v>
      </c>
      <c r="L39" s="277"/>
      <c r="M39" s="278">
        <v>10</v>
      </c>
      <c r="N39" s="279">
        <f t="shared" si="0"/>
        <v>63827.952028121581</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10</v>
      </c>
      <c r="N42" s="279">
        <f t="shared" si="0"/>
        <v>24179.40884900657</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10</v>
      </c>
      <c r="N43" s="279">
        <f t="shared" si="0"/>
        <v>5151.5699780566229</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9"/>
      <c r="F46" s="873"/>
      <c r="G46" s="873"/>
      <c r="H46" s="874"/>
      <c r="I46" s="42"/>
      <c r="J46" s="43"/>
      <c r="K46" s="281"/>
      <c r="L46" s="283"/>
      <c r="M46" s="284"/>
      <c r="N46" s="285"/>
    </row>
    <row r="47" spans="1:14">
      <c r="B47" s="880" t="s">
        <v>952</v>
      </c>
      <c r="C47" s="881"/>
      <c r="D47" s="881"/>
      <c r="E47" s="44"/>
      <c r="F47" s="45"/>
      <c r="G47" s="45"/>
      <c r="H47" s="46"/>
      <c r="I47" s="42"/>
      <c r="J47" s="43"/>
      <c r="K47" s="286"/>
      <c r="L47" s="283"/>
      <c r="M47" s="408">
        <v>0.1</v>
      </c>
      <c r="N47" s="351">
        <f>N81*M47</f>
        <v>874.7045112950251</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143682.88054486745</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42589.568876633857</v>
      </c>
      <c r="N54" s="279">
        <f>K54*M54</f>
        <v>59625.396427287393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65.035526800225909</v>
      </c>
      <c r="N55" s="279">
        <f>K55*M55</f>
        <v>1625.8881700056477</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61251.284597293037</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1131.4191219078368</v>
      </c>
      <c r="M64" s="911"/>
      <c r="N64" s="294">
        <f>K64*L64</f>
        <v>1583.9867706709715</v>
      </c>
    </row>
    <row r="65" spans="1:15">
      <c r="A65" t="s">
        <v>1375</v>
      </c>
      <c r="B65" s="52" t="str">
        <f>VLOOKUP(A65,TRANSPORTE!A6:D117,3,FALSE)</f>
        <v>Transporte de mezcla gruesa en Caliente MGC</v>
      </c>
      <c r="C65" s="53"/>
      <c r="D65" s="53"/>
      <c r="E65" s="53"/>
      <c r="F65" s="53"/>
      <c r="G65" s="53"/>
      <c r="H65" s="318" t="s">
        <v>1468</v>
      </c>
      <c r="I65" s="286">
        <v>1.25</v>
      </c>
      <c r="J65" s="293">
        <v>1</v>
      </c>
      <c r="K65" s="286">
        <f>I65*J65</f>
        <v>1.25</v>
      </c>
      <c r="L65" s="910">
        <f>VLOOKUP(A65,TRANSPORTE!A6:D117,4,FALSE)</f>
        <v>1573.7011422899911</v>
      </c>
      <c r="M65" s="911"/>
      <c r="N65" s="294">
        <f>K65*L65</f>
        <v>1967.126427862489</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3551.1131985334605</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8747.0451129502508</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217232.3234536442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43446.464690728841</v>
      </c>
      <c r="M88" s="859"/>
      <c r="N88" s="57"/>
    </row>
    <row r="89" spans="1:14">
      <c r="B89" s="95" t="s">
        <v>973</v>
      </c>
      <c r="C89" s="96"/>
      <c r="D89" s="96"/>
      <c r="E89" s="96"/>
      <c r="F89" s="96"/>
      <c r="G89" s="96"/>
      <c r="H89" s="96"/>
      <c r="I89" s="93"/>
      <c r="J89" s="94"/>
      <c r="K89" s="311">
        <v>0.05</v>
      </c>
      <c r="L89" s="858">
        <f>N83*K89</f>
        <v>10861.61617268221</v>
      </c>
      <c r="M89" s="859"/>
      <c r="N89" s="57"/>
    </row>
    <row r="90" spans="1:14" ht="15.75" thickBot="1">
      <c r="B90" s="97" t="s">
        <v>974</v>
      </c>
      <c r="C90" s="98"/>
      <c r="D90" s="98"/>
      <c r="E90" s="98"/>
      <c r="F90" s="98"/>
      <c r="G90" s="98"/>
      <c r="H90" s="98"/>
      <c r="I90" s="99"/>
      <c r="J90" s="100"/>
      <c r="K90" s="312">
        <v>0.05</v>
      </c>
      <c r="L90" s="860">
        <f>N83*K90</f>
        <v>10861.61617268221</v>
      </c>
      <c r="M90" s="861"/>
      <c r="N90" s="57"/>
    </row>
    <row r="91" spans="1:14" ht="15.75" thickBot="1">
      <c r="B91" s="823" t="s">
        <v>953</v>
      </c>
      <c r="C91" s="824"/>
      <c r="D91" s="824"/>
      <c r="E91" s="824"/>
      <c r="F91" s="824"/>
      <c r="G91" s="824"/>
      <c r="H91" s="824"/>
      <c r="I91" s="824"/>
      <c r="J91" s="824"/>
      <c r="K91" s="824"/>
      <c r="L91" s="824"/>
      <c r="M91" s="825"/>
      <c r="N91" s="58">
        <f>L88+L89+L90</f>
        <v>65169.697036093261</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282402.02048973745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1074</v>
      </c>
      <c r="C31" s="87" t="s">
        <v>1582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10</v>
      </c>
      <c r="N37" s="279">
        <f t="shared" ref="N37:N43" si="0">K37/M37</f>
        <v>12267.155610683007</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102226.29675569171</v>
      </c>
      <c r="L38" s="277"/>
      <c r="M38" s="278">
        <v>10</v>
      </c>
      <c r="N38" s="279">
        <f t="shared" si="0"/>
        <v>10222.629675569171</v>
      </c>
    </row>
    <row r="39" spans="1:14">
      <c r="A39" t="s">
        <v>284</v>
      </c>
      <c r="B39" s="872" t="str">
        <f>VLOOKUP(A39,EQUIPOS!A9:D154,3,FALSE)</f>
        <v>Planta de asfalto en caliente</v>
      </c>
      <c r="C39" s="873"/>
      <c r="D39" s="873"/>
      <c r="E39" s="873"/>
      <c r="F39" s="873"/>
      <c r="G39" s="873"/>
      <c r="H39" s="874"/>
      <c r="I39" s="274"/>
      <c r="J39" s="275"/>
      <c r="K39" s="276">
        <f>VLOOKUP(A39,EQUIPOS!A9:D166,4,FALSE)</f>
        <v>638279.52028121578</v>
      </c>
      <c r="L39" s="277"/>
      <c r="M39" s="278">
        <v>10</v>
      </c>
      <c r="N39" s="279">
        <f t="shared" si="0"/>
        <v>63827.952028121581</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10</v>
      </c>
      <c r="N42" s="279">
        <f t="shared" si="0"/>
        <v>24179.40884900657</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10</v>
      </c>
      <c r="N43" s="279">
        <f t="shared" si="0"/>
        <v>5151.5699780566229</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9"/>
      <c r="F46" s="873"/>
      <c r="G46" s="873"/>
      <c r="H46" s="874"/>
      <c r="I46" s="42"/>
      <c r="J46" s="43"/>
      <c r="K46" s="281"/>
      <c r="L46" s="283"/>
      <c r="M46" s="284"/>
      <c r="N46" s="285"/>
    </row>
    <row r="47" spans="1:14">
      <c r="B47" s="880" t="s">
        <v>952</v>
      </c>
      <c r="C47" s="881"/>
      <c r="D47" s="881"/>
      <c r="E47" s="44"/>
      <c r="F47" s="45"/>
      <c r="G47" s="45"/>
      <c r="H47" s="46"/>
      <c r="I47" s="42"/>
      <c r="J47" s="43"/>
      <c r="K47" s="286"/>
      <c r="L47" s="283"/>
      <c r="M47" s="408">
        <v>0.1</v>
      </c>
      <c r="N47" s="351">
        <f>N81*M47</f>
        <v>874.7045112950251</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143682.88054486745</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42589.568876633857</v>
      </c>
      <c r="N54" s="279">
        <f>K54*M54</f>
        <v>59625.396427287393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65.035526800225909</v>
      </c>
      <c r="N55" s="279">
        <f>K55*M55</f>
        <v>1625.8881700056477</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61251.284597293037</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1131.4191219078368</v>
      </c>
      <c r="M64" s="911"/>
      <c r="N64" s="294">
        <f>K64*L64</f>
        <v>1583.9867706709715</v>
      </c>
    </row>
    <row r="65" spans="1:15">
      <c r="A65" t="s">
        <v>1375</v>
      </c>
      <c r="B65" s="52" t="str">
        <f>VLOOKUP(A65,TRANSPORTE!A6:D117,3,FALSE)</f>
        <v>Transporte de mezcla gruesa en Caliente MGC</v>
      </c>
      <c r="C65" s="53"/>
      <c r="D65" s="53"/>
      <c r="E65" s="53"/>
      <c r="F65" s="53"/>
      <c r="G65" s="53"/>
      <c r="H65" s="318" t="s">
        <v>1468</v>
      </c>
      <c r="I65" s="286">
        <v>1.25</v>
      </c>
      <c r="J65" s="293">
        <v>1</v>
      </c>
      <c r="K65" s="286">
        <f>I65*J65</f>
        <v>1.25</v>
      </c>
      <c r="L65" s="910">
        <f>VLOOKUP(A65,TRANSPORTE!A6:D117,4,FALSE)</f>
        <v>1573.7011422899911</v>
      </c>
      <c r="M65" s="911"/>
      <c r="N65" s="294">
        <f>K65*L65</f>
        <v>1967.126427862489</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3551.1131985334605</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8747.0451129502508</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217232.3234536442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43446.464690728841</v>
      </c>
      <c r="M88" s="859"/>
      <c r="N88" s="57"/>
    </row>
    <row r="89" spans="1:14">
      <c r="B89" s="95" t="s">
        <v>973</v>
      </c>
      <c r="C89" s="96"/>
      <c r="D89" s="96"/>
      <c r="E89" s="96"/>
      <c r="F89" s="96"/>
      <c r="G89" s="96"/>
      <c r="H89" s="96"/>
      <c r="I89" s="93"/>
      <c r="J89" s="94"/>
      <c r="K89" s="311">
        <v>0.05</v>
      </c>
      <c r="L89" s="858">
        <f>N83*K89</f>
        <v>10861.61617268221</v>
      </c>
      <c r="M89" s="859"/>
      <c r="N89" s="57"/>
    </row>
    <row r="90" spans="1:14" ht="15.75" thickBot="1">
      <c r="B90" s="97" t="s">
        <v>974</v>
      </c>
      <c r="C90" s="98"/>
      <c r="D90" s="98"/>
      <c r="E90" s="98"/>
      <c r="F90" s="98"/>
      <c r="G90" s="98"/>
      <c r="H90" s="98"/>
      <c r="I90" s="99"/>
      <c r="J90" s="100"/>
      <c r="K90" s="312">
        <v>0.05</v>
      </c>
      <c r="L90" s="860">
        <f>N83*K90</f>
        <v>10861.61617268221</v>
      </c>
      <c r="M90" s="861"/>
      <c r="N90" s="57"/>
    </row>
    <row r="91" spans="1:14" ht="15.75" thickBot="1">
      <c r="B91" s="823" t="s">
        <v>953</v>
      </c>
      <c r="C91" s="824"/>
      <c r="D91" s="824"/>
      <c r="E91" s="824"/>
      <c r="F91" s="824"/>
      <c r="G91" s="824"/>
      <c r="H91" s="824"/>
      <c r="I91" s="824"/>
      <c r="J91" s="824"/>
      <c r="K91" s="824"/>
      <c r="L91" s="824"/>
      <c r="M91" s="825"/>
      <c r="N91" s="58">
        <f>L88+L89+L90</f>
        <v>65169.697036093261</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282402.02048973745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1075</v>
      </c>
      <c r="C31" s="87" t="s">
        <v>1583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10</v>
      </c>
      <c r="N37" s="279">
        <f t="shared" ref="N37:N43" si="0">K37/M37</f>
        <v>12267.155610683007</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102226.29675569171</v>
      </c>
      <c r="L38" s="277"/>
      <c r="M38" s="278">
        <v>10</v>
      </c>
      <c r="N38" s="279">
        <f t="shared" si="0"/>
        <v>10222.629675569171</v>
      </c>
    </row>
    <row r="39" spans="1:14">
      <c r="A39" t="s">
        <v>284</v>
      </c>
      <c r="B39" s="872" t="str">
        <f>VLOOKUP(A39,EQUIPOS!A9:D154,3,FALSE)</f>
        <v>Planta de asfalto en caliente</v>
      </c>
      <c r="C39" s="873"/>
      <c r="D39" s="873"/>
      <c r="E39" s="873"/>
      <c r="F39" s="873"/>
      <c r="G39" s="873"/>
      <c r="H39" s="874"/>
      <c r="I39" s="274"/>
      <c r="J39" s="275"/>
      <c r="K39" s="276">
        <f>VLOOKUP(A39,EQUIPOS!A9:D166,4,FALSE)</f>
        <v>638279.52028121578</v>
      </c>
      <c r="L39" s="277"/>
      <c r="M39" s="278">
        <v>10</v>
      </c>
      <c r="N39" s="279">
        <f t="shared" si="0"/>
        <v>63827.952028121581</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10</v>
      </c>
      <c r="N42" s="279">
        <f t="shared" si="0"/>
        <v>24179.40884900657</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10</v>
      </c>
      <c r="N43" s="279">
        <f t="shared" si="0"/>
        <v>5151.5699780566229</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9"/>
      <c r="F46" s="873"/>
      <c r="G46" s="873"/>
      <c r="H46" s="874"/>
      <c r="I46" s="42"/>
      <c r="J46" s="43"/>
      <c r="K46" s="281"/>
      <c r="L46" s="283"/>
      <c r="M46" s="284"/>
      <c r="N46" s="285"/>
    </row>
    <row r="47" spans="1:14">
      <c r="B47" s="880" t="s">
        <v>952</v>
      </c>
      <c r="C47" s="881"/>
      <c r="D47" s="881"/>
      <c r="E47" s="44"/>
      <c r="F47" s="45"/>
      <c r="G47" s="45"/>
      <c r="H47" s="46"/>
      <c r="I47" s="42"/>
      <c r="J47" s="43"/>
      <c r="K47" s="286"/>
      <c r="L47" s="283"/>
      <c r="M47" s="408">
        <v>0.1</v>
      </c>
      <c r="N47" s="351">
        <f>N81*M47</f>
        <v>874.7045112950251</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143682.88054486745</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42589.568876633857</v>
      </c>
      <c r="N54" s="279">
        <f>K54*M54</f>
        <v>59625.396427287393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65.035526800225909</v>
      </c>
      <c r="N55" s="279">
        <f>K55*M55</f>
        <v>1625.8881700056477</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61251.284597293037</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1131.4191219078368</v>
      </c>
      <c r="M64" s="911"/>
      <c r="N64" s="294">
        <f>K64*L64</f>
        <v>1583.9867706709715</v>
      </c>
    </row>
    <row r="65" spans="1:15">
      <c r="A65" t="s">
        <v>1293</v>
      </c>
      <c r="B65" s="52" t="str">
        <f>VLOOKUP(A65,TRANSPORTE!A6:D117,3,FALSE)</f>
        <v>Transporte de mezcla</v>
      </c>
      <c r="C65" s="53"/>
      <c r="D65" s="53"/>
      <c r="E65" s="53"/>
      <c r="F65" s="53"/>
      <c r="G65" s="53"/>
      <c r="H65" s="318" t="s">
        <v>1468</v>
      </c>
      <c r="I65" s="286">
        <v>1.25</v>
      </c>
      <c r="J65" s="293">
        <v>1</v>
      </c>
      <c r="K65" s="286">
        <f>I65*J65</f>
        <v>1.25</v>
      </c>
      <c r="L65" s="910">
        <f>VLOOKUP(A65,TRANSPORTE!A6:D117,4,FALSE)</f>
        <v>1573.7011422899911</v>
      </c>
      <c r="M65" s="911"/>
      <c r="N65" s="294">
        <f>K65*L65</f>
        <v>1967.126427862489</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3551.1131985334605</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8747.0451129502508</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217232.3234536442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43446.464690728841</v>
      </c>
      <c r="M88" s="859"/>
      <c r="N88" s="57"/>
    </row>
    <row r="89" spans="1:14">
      <c r="B89" s="95" t="s">
        <v>973</v>
      </c>
      <c r="C89" s="96"/>
      <c r="D89" s="96"/>
      <c r="E89" s="96"/>
      <c r="F89" s="96"/>
      <c r="G89" s="96"/>
      <c r="H89" s="96"/>
      <c r="I89" s="93"/>
      <c r="J89" s="94"/>
      <c r="K89" s="311">
        <v>0.05</v>
      </c>
      <c r="L89" s="858">
        <f>N83*K89</f>
        <v>10861.61617268221</v>
      </c>
      <c r="M89" s="859"/>
      <c r="N89" s="57"/>
    </row>
    <row r="90" spans="1:14" ht="15.75" thickBot="1">
      <c r="B90" s="97" t="s">
        <v>974</v>
      </c>
      <c r="C90" s="98"/>
      <c r="D90" s="98"/>
      <c r="E90" s="98"/>
      <c r="F90" s="98"/>
      <c r="G90" s="98"/>
      <c r="H90" s="98"/>
      <c r="I90" s="99"/>
      <c r="J90" s="100"/>
      <c r="K90" s="312">
        <v>0.05</v>
      </c>
      <c r="L90" s="860">
        <f>N83*K90</f>
        <v>10861.61617268221</v>
      </c>
      <c r="M90" s="861"/>
      <c r="N90" s="57"/>
    </row>
    <row r="91" spans="1:14" ht="15.75" thickBot="1">
      <c r="B91" s="823" t="s">
        <v>953</v>
      </c>
      <c r="C91" s="824"/>
      <c r="D91" s="824"/>
      <c r="E91" s="824"/>
      <c r="F91" s="824"/>
      <c r="G91" s="824"/>
      <c r="H91" s="824"/>
      <c r="I91" s="824"/>
      <c r="J91" s="824"/>
      <c r="K91" s="824"/>
      <c r="L91" s="824"/>
      <c r="M91" s="825"/>
      <c r="N91" s="58">
        <f>L88+L89+L90</f>
        <v>65169.697036093261</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282402.02048973745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1584</v>
      </c>
      <c r="C31" s="87" t="s">
        <v>1585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8</v>
      </c>
      <c r="N37" s="279">
        <f t="shared" ref="N37:N43" si="0">K37/M37</f>
        <v>15333.944513353757</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102226.29675569171</v>
      </c>
      <c r="L38" s="277"/>
      <c r="M38" s="278">
        <v>8</v>
      </c>
      <c r="N38" s="279">
        <f t="shared" si="0"/>
        <v>12778.287094461464</v>
      </c>
    </row>
    <row r="39" spans="1:14">
      <c r="A39" t="s">
        <v>284</v>
      </c>
      <c r="B39" s="872" t="str">
        <f>VLOOKUP(A39,EQUIPOS!A9:D154,3,FALSE)</f>
        <v>Planta de asfalto en caliente</v>
      </c>
      <c r="C39" s="873"/>
      <c r="D39" s="873"/>
      <c r="E39" s="873"/>
      <c r="F39" s="873"/>
      <c r="G39" s="873"/>
      <c r="H39" s="874"/>
      <c r="I39" s="274"/>
      <c r="J39" s="275"/>
      <c r="K39" s="276">
        <f>VLOOKUP(A39,EQUIPOS!A9:D166,4,FALSE)</f>
        <v>638279.52028121578</v>
      </c>
      <c r="L39" s="277"/>
      <c r="M39" s="278">
        <v>8</v>
      </c>
      <c r="N39" s="279">
        <f t="shared" si="0"/>
        <v>79784.940035151973</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8</v>
      </c>
      <c r="N42" s="279">
        <f t="shared" si="0"/>
        <v>30224.261061258214</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8</v>
      </c>
      <c r="N43" s="279">
        <f t="shared" si="0"/>
        <v>6439.462472570779</v>
      </c>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971.8939014389166</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172692.24897037057</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42589.568876633857</v>
      </c>
      <c r="N53" s="279">
        <f>K53*M53</f>
        <v>59625.396427287393</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65.035526800225909</v>
      </c>
      <c r="N54" s="279">
        <f>K54*M54</f>
        <v>1625.8881700056477</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61251.284597293037</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10">
        <f>VLOOKUP(A63,TRANSPORTE!A5:D117,4,FALSE)</f>
        <v>1131.4191219078368</v>
      </c>
      <c r="M63" s="911"/>
      <c r="N63" s="294">
        <f>K63*L63</f>
        <v>1583.9867706709715</v>
      </c>
    </row>
    <row r="64" spans="1:14">
      <c r="A64" t="s">
        <v>1364</v>
      </c>
      <c r="B64" s="52" t="str">
        <f>VLOOKUP(A64,TRANSPORTE!A6:D117,3,FALSE)</f>
        <v>Transporte de Mezcla densa en Caliente MDC-25</v>
      </c>
      <c r="C64" s="53"/>
      <c r="D64" s="53"/>
      <c r="E64" s="53"/>
      <c r="F64" s="53"/>
      <c r="G64" s="53"/>
      <c r="H64" s="318" t="s">
        <v>1468</v>
      </c>
      <c r="I64" s="286">
        <v>1.25</v>
      </c>
      <c r="J64" s="293">
        <v>1</v>
      </c>
      <c r="K64" s="286">
        <f>I64*J64</f>
        <v>1.25</v>
      </c>
      <c r="L64" s="910">
        <f>VLOOKUP(A64,TRANSPORTE!A6:D117,4,FALSE)</f>
        <v>1573.7011422899911</v>
      </c>
      <c r="M64" s="911"/>
      <c r="N64" s="294">
        <f>K64*L64</f>
        <v>1967.126427862489</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3551.1131985334605</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72</v>
      </c>
      <c r="N74" s="402">
        <f>K74/M74</f>
        <v>6014.5555555555557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9718.9390143891651</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247213.58578058623</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49442.717156117251</v>
      </c>
      <c r="M87" s="859"/>
      <c r="N87" s="57"/>
    </row>
    <row r="88" spans="1:14">
      <c r="B88" s="95" t="s">
        <v>973</v>
      </c>
      <c r="C88" s="96"/>
      <c r="D88" s="96"/>
      <c r="E88" s="96"/>
      <c r="F88" s="96"/>
      <c r="G88" s="96"/>
      <c r="H88" s="96"/>
      <c r="I88" s="93"/>
      <c r="J88" s="94"/>
      <c r="K88" s="311">
        <v>0.05</v>
      </c>
      <c r="L88" s="858">
        <f>N82*K88</f>
        <v>12360.679289029313</v>
      </c>
      <c r="M88" s="859"/>
      <c r="N88" s="57"/>
    </row>
    <row r="89" spans="1:14" ht="15.75" thickBot="1">
      <c r="B89" s="97" t="s">
        <v>974</v>
      </c>
      <c r="C89" s="98"/>
      <c r="D89" s="98"/>
      <c r="E89" s="98"/>
      <c r="F89" s="98"/>
      <c r="G89" s="98"/>
      <c r="H89" s="98"/>
      <c r="I89" s="99"/>
      <c r="J89" s="100"/>
      <c r="K89" s="312">
        <v>0.05</v>
      </c>
      <c r="L89" s="860">
        <f>N82*K89</f>
        <v>12360.679289029313</v>
      </c>
      <c r="M89" s="861"/>
      <c r="N89" s="57"/>
    </row>
    <row r="90" spans="1:14" ht="15.75" thickBot="1">
      <c r="B90" s="823" t="s">
        <v>953</v>
      </c>
      <c r="C90" s="824"/>
      <c r="D90" s="824"/>
      <c r="E90" s="824"/>
      <c r="F90" s="824"/>
      <c r="G90" s="824"/>
      <c r="H90" s="824"/>
      <c r="I90" s="824"/>
      <c r="J90" s="824"/>
      <c r="K90" s="824"/>
      <c r="L90" s="824"/>
      <c r="M90" s="825"/>
      <c r="N90" s="58">
        <f>L87+L88+L89</f>
        <v>74164.075734175873</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321377.66151476209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1586</v>
      </c>
      <c r="C31" s="87" t="s">
        <v>1587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8</v>
      </c>
      <c r="N37" s="279">
        <f t="shared" ref="N37:N43" si="0">K37/M37</f>
        <v>15333.944513353757</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102226.29675569171</v>
      </c>
      <c r="L38" s="277"/>
      <c r="M38" s="278">
        <v>8</v>
      </c>
      <c r="N38" s="279">
        <f t="shared" si="0"/>
        <v>12778.287094461464</v>
      </c>
    </row>
    <row r="39" spans="1:14">
      <c r="A39" t="s">
        <v>284</v>
      </c>
      <c r="B39" s="872" t="str">
        <f>VLOOKUP(A39,EQUIPOS!A9:D154,3,FALSE)</f>
        <v>Planta de asfalto en caliente</v>
      </c>
      <c r="C39" s="873"/>
      <c r="D39" s="873"/>
      <c r="E39" s="873"/>
      <c r="F39" s="873"/>
      <c r="G39" s="873"/>
      <c r="H39" s="874"/>
      <c r="I39" s="274"/>
      <c r="J39" s="275"/>
      <c r="K39" s="276">
        <f>VLOOKUP(A39,EQUIPOS!A9:D166,4,FALSE)</f>
        <v>638279.52028121578</v>
      </c>
      <c r="L39" s="277"/>
      <c r="M39" s="278">
        <v>8</v>
      </c>
      <c r="N39" s="279">
        <f t="shared" si="0"/>
        <v>79784.940035151973</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8</v>
      </c>
      <c r="N42" s="279">
        <f t="shared" si="0"/>
        <v>30224.261061258214</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8</v>
      </c>
      <c r="N43" s="279">
        <f t="shared" si="0"/>
        <v>6439.462472570779</v>
      </c>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971.8939014389166</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172692.24897037057</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42589.568876633857</v>
      </c>
      <c r="N53" s="279">
        <f>K53*M53</f>
        <v>59625.396427287393</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65.035526800225909</v>
      </c>
      <c r="N54" s="279">
        <f>K54*M54</f>
        <v>1625.8881700056477</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61251.284597293037</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10">
        <f>VLOOKUP(A63,TRANSPORTE!A5:D117,4,FALSE)</f>
        <v>1131.4191219078368</v>
      </c>
      <c r="M63" s="911"/>
      <c r="N63" s="294">
        <f>K63*L63</f>
        <v>1583.9867706709715</v>
      </c>
    </row>
    <row r="64" spans="1:14">
      <c r="A64" t="s">
        <v>1375</v>
      </c>
      <c r="B64" s="52" t="str">
        <f>VLOOKUP(A64,TRANSPORTE!A6:D117,3,FALSE)</f>
        <v>Transporte de mezcla gruesa en Caliente MGC</v>
      </c>
      <c r="C64" s="53"/>
      <c r="D64" s="53"/>
      <c r="E64" s="53"/>
      <c r="F64" s="53"/>
      <c r="G64" s="53"/>
      <c r="H64" s="318" t="s">
        <v>1468</v>
      </c>
      <c r="I64" s="286">
        <v>1.25</v>
      </c>
      <c r="J64" s="293">
        <v>1</v>
      </c>
      <c r="K64" s="286">
        <f>I64*J64</f>
        <v>1.25</v>
      </c>
      <c r="L64" s="910">
        <f>VLOOKUP(A64,TRANSPORTE!A6:D117,4,FALSE)</f>
        <v>1573.7011422899911</v>
      </c>
      <c r="M64" s="911"/>
      <c r="N64" s="294">
        <f>K64*L64</f>
        <v>1967.126427862489</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316"/>
      <c r="C68" s="317"/>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3551.1131985334605</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72</v>
      </c>
      <c r="N74" s="402">
        <f>K74/M74</f>
        <v>6014.5555555555557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133"/>
    </row>
    <row r="80" spans="1:15" ht="15.75" thickBot="1">
      <c r="B80" s="912" t="s">
        <v>953</v>
      </c>
      <c r="C80" s="866"/>
      <c r="D80" s="866"/>
      <c r="E80" s="866"/>
      <c r="F80" s="866"/>
      <c r="G80" s="866"/>
      <c r="H80" s="866"/>
      <c r="I80" s="866"/>
      <c r="J80" s="866"/>
      <c r="K80" s="866"/>
      <c r="L80" s="866"/>
      <c r="M80" s="867"/>
      <c r="N80" s="467">
        <f>SUM(N74:N79)</f>
        <v>9718.9390143891651</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247213.58578058623</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49442.717156117251</v>
      </c>
      <c r="M87" s="859"/>
      <c r="N87" s="57"/>
    </row>
    <row r="88" spans="1:14">
      <c r="B88" s="95" t="s">
        <v>973</v>
      </c>
      <c r="C88" s="96"/>
      <c r="D88" s="96"/>
      <c r="E88" s="96"/>
      <c r="F88" s="96"/>
      <c r="G88" s="96"/>
      <c r="H88" s="96"/>
      <c r="I88" s="93"/>
      <c r="J88" s="94"/>
      <c r="K88" s="311">
        <v>0.05</v>
      </c>
      <c r="L88" s="858">
        <f>N82*K88</f>
        <v>12360.679289029313</v>
      </c>
      <c r="M88" s="859"/>
      <c r="N88" s="57"/>
    </row>
    <row r="89" spans="1:14" ht="15.75" thickBot="1">
      <c r="B89" s="97" t="s">
        <v>974</v>
      </c>
      <c r="C89" s="98"/>
      <c r="D89" s="98"/>
      <c r="E89" s="98"/>
      <c r="F89" s="98"/>
      <c r="G89" s="98"/>
      <c r="H89" s="98"/>
      <c r="I89" s="99"/>
      <c r="J89" s="100"/>
      <c r="K89" s="312">
        <v>0.05</v>
      </c>
      <c r="L89" s="860">
        <f>N82*K89</f>
        <v>12360.679289029313</v>
      </c>
      <c r="M89" s="861"/>
      <c r="N89" s="57"/>
    </row>
    <row r="90" spans="1:14" ht="15.75" thickBot="1">
      <c r="B90" s="823" t="s">
        <v>953</v>
      </c>
      <c r="C90" s="824"/>
      <c r="D90" s="824"/>
      <c r="E90" s="824"/>
      <c r="F90" s="824"/>
      <c r="G90" s="824"/>
      <c r="H90" s="824"/>
      <c r="I90" s="824"/>
      <c r="J90" s="824"/>
      <c r="K90" s="824"/>
      <c r="L90" s="824"/>
      <c r="M90" s="825"/>
      <c r="N90" s="58">
        <f>L87+L88+L89</f>
        <v>74164.075734175873</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321377.66151476209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1588</v>
      </c>
      <c r="C31" s="87" t="s">
        <v>1589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8</v>
      </c>
      <c r="N37" s="279">
        <f t="shared" ref="N37:N43" si="0">K37/M37</f>
        <v>15333.944513353757</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102226.29675569171</v>
      </c>
      <c r="L38" s="277"/>
      <c r="M38" s="278">
        <v>8</v>
      </c>
      <c r="N38" s="279">
        <f t="shared" si="0"/>
        <v>12778.287094461464</v>
      </c>
    </row>
    <row r="39" spans="1:14">
      <c r="A39" t="s">
        <v>284</v>
      </c>
      <c r="B39" s="872" t="str">
        <f>VLOOKUP(A39,EQUIPOS!A9:D154,3,FALSE)</f>
        <v>Planta de asfalto en caliente</v>
      </c>
      <c r="C39" s="873"/>
      <c r="D39" s="873"/>
      <c r="E39" s="873"/>
      <c r="F39" s="873"/>
      <c r="G39" s="873"/>
      <c r="H39" s="874"/>
      <c r="I39" s="274"/>
      <c r="J39" s="275"/>
      <c r="K39" s="276">
        <f>VLOOKUP(A39,EQUIPOS!A9:D166,4,FALSE)</f>
        <v>638279.52028121578</v>
      </c>
      <c r="L39" s="277"/>
      <c r="M39" s="278">
        <v>8</v>
      </c>
      <c r="N39" s="279">
        <f t="shared" si="0"/>
        <v>79784.940035151973</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8</v>
      </c>
      <c r="N42" s="279">
        <f t="shared" si="0"/>
        <v>30224.261061258214</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8</v>
      </c>
      <c r="N43" s="279">
        <f t="shared" si="0"/>
        <v>6439.462472570779</v>
      </c>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971.8939014389166</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172692.24897037057</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42589.568876633857</v>
      </c>
      <c r="N53" s="279">
        <f>K53*M53</f>
        <v>59625.396427287393</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65.035526800225909</v>
      </c>
      <c r="N54" s="279">
        <f>K54*M54</f>
        <v>1625.8881700056477</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61251.284597293037</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10">
        <f>VLOOKUP(A63,TRANSPORTE!A5:D117,4,FALSE)</f>
        <v>1131.4191219078368</v>
      </c>
      <c r="M63" s="911"/>
      <c r="N63" s="294">
        <f>K63*L63</f>
        <v>1583.9867706709715</v>
      </c>
    </row>
    <row r="64" spans="1:14">
      <c r="A64" t="s">
        <v>1375</v>
      </c>
      <c r="B64" s="52" t="str">
        <f>VLOOKUP(A64,TRANSPORTE!A6:D117,3,FALSE)</f>
        <v>Transporte de mezcla gruesa en Caliente MGC</v>
      </c>
      <c r="C64" s="53"/>
      <c r="D64" s="53"/>
      <c r="E64" s="53"/>
      <c r="F64" s="53"/>
      <c r="G64" s="53"/>
      <c r="H64" s="318" t="s">
        <v>1468</v>
      </c>
      <c r="I64" s="286">
        <v>1.25</v>
      </c>
      <c r="J64" s="293">
        <v>1</v>
      </c>
      <c r="K64" s="286">
        <f>I64*J64</f>
        <v>1.25</v>
      </c>
      <c r="L64" s="910">
        <f>VLOOKUP(A64,TRANSPORTE!A6:D117,4,FALSE)</f>
        <v>1573.7011422899911</v>
      </c>
      <c r="M64" s="911"/>
      <c r="N64" s="294">
        <f>K64*L64</f>
        <v>1967.126427862489</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3551.1131985334605</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72</v>
      </c>
      <c r="N74" s="402">
        <f>K74/M74</f>
        <v>6014.5555555555557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9718.9390143891651</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247213.58578058623</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49442.717156117251</v>
      </c>
      <c r="M87" s="859"/>
      <c r="N87" s="57"/>
    </row>
    <row r="88" spans="1:14">
      <c r="B88" s="95" t="s">
        <v>973</v>
      </c>
      <c r="C88" s="96"/>
      <c r="D88" s="96"/>
      <c r="E88" s="96"/>
      <c r="F88" s="96"/>
      <c r="G88" s="96"/>
      <c r="H88" s="96"/>
      <c r="I88" s="93"/>
      <c r="J88" s="94"/>
      <c r="K88" s="311">
        <v>0.05</v>
      </c>
      <c r="L88" s="858">
        <f>N82*K88</f>
        <v>12360.679289029313</v>
      </c>
      <c r="M88" s="859"/>
      <c r="N88" s="57"/>
    </row>
    <row r="89" spans="1:14" ht="15.75" thickBot="1">
      <c r="B89" s="97" t="s">
        <v>974</v>
      </c>
      <c r="C89" s="98"/>
      <c r="D89" s="98"/>
      <c r="E89" s="98"/>
      <c r="F89" s="98"/>
      <c r="G89" s="98"/>
      <c r="H89" s="98"/>
      <c r="I89" s="99"/>
      <c r="J89" s="100"/>
      <c r="K89" s="312">
        <v>0.05</v>
      </c>
      <c r="L89" s="860">
        <f>N82*K89</f>
        <v>12360.679289029313</v>
      </c>
      <c r="M89" s="861"/>
      <c r="N89" s="57"/>
    </row>
    <row r="90" spans="1:14" ht="15.75" thickBot="1">
      <c r="B90" s="823" t="s">
        <v>953</v>
      </c>
      <c r="C90" s="824"/>
      <c r="D90" s="824"/>
      <c r="E90" s="824"/>
      <c r="F90" s="824"/>
      <c r="G90" s="824"/>
      <c r="H90" s="824"/>
      <c r="I90" s="824"/>
      <c r="J90" s="824"/>
      <c r="K90" s="824"/>
      <c r="L90" s="824"/>
      <c r="M90" s="825"/>
      <c r="N90" s="58">
        <f>L87+L88+L89</f>
        <v>74164.075734175873</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321377.66151476209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1076</v>
      </c>
      <c r="C31" s="87" t="s">
        <v>2032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10</v>
      </c>
      <c r="N37" s="279">
        <f t="shared" ref="N37:N43" si="0">K37/M37</f>
        <v>12267.155610683007</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102226.29675569171</v>
      </c>
      <c r="L38" s="277"/>
      <c r="M38" s="278">
        <v>10</v>
      </c>
      <c r="N38" s="279">
        <f t="shared" si="0"/>
        <v>10222.629675569171</v>
      </c>
    </row>
    <row r="39" spans="1:14">
      <c r="A39" t="s">
        <v>284</v>
      </c>
      <c r="B39" s="872" t="str">
        <f>VLOOKUP(A39,EQUIPOS!A9:D154,3,FALSE)</f>
        <v>Planta de asfalto en caliente</v>
      </c>
      <c r="C39" s="873"/>
      <c r="D39" s="873"/>
      <c r="E39" s="873"/>
      <c r="F39" s="873"/>
      <c r="G39" s="873"/>
      <c r="H39" s="874"/>
      <c r="I39" s="274"/>
      <c r="J39" s="275"/>
      <c r="K39" s="276">
        <f>VLOOKUP(A39,EQUIPOS!A9:D166,4,FALSE)</f>
        <v>638279.52028121578</v>
      </c>
      <c r="L39" s="277"/>
      <c r="M39" s="278">
        <v>10</v>
      </c>
      <c r="N39" s="279">
        <f t="shared" si="0"/>
        <v>63827.952028121581</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10</v>
      </c>
      <c r="N42" s="279">
        <f t="shared" si="0"/>
        <v>24179.40884900657</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10</v>
      </c>
      <c r="N43" s="279">
        <f t="shared" si="0"/>
        <v>5151.5699780566229</v>
      </c>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874.7045112950251</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143682.88054486745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42589.568876633857</v>
      </c>
      <c r="N53" s="279">
        <f>K53*M53</f>
        <v>59625.396427287393</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65.035526800225909</v>
      </c>
      <c r="N54" s="279">
        <f>K54*M54</f>
        <v>1625.8881700056477</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61251.284597293037</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10">
        <f>VLOOKUP(A63,TRANSPORTE!A5:D117,4,FALSE)</f>
        <v>1131.4191219078368</v>
      </c>
      <c r="M63" s="911"/>
      <c r="N63" s="294">
        <f>K63*L63</f>
        <v>1583.9867706709715</v>
      </c>
    </row>
    <row r="64" spans="1:14">
      <c r="A64" t="s">
        <v>1378</v>
      </c>
      <c r="B64" s="52" t="str">
        <f>VLOOKUP(A64,TRANSPORTE!A6:D117,3,FALSE)</f>
        <v>Transporte de mezcla abierta en caliente MAC-75</v>
      </c>
      <c r="C64" s="53"/>
      <c r="D64" s="53"/>
      <c r="E64" s="53"/>
      <c r="F64" s="53"/>
      <c r="G64" s="53"/>
      <c r="H64" s="318" t="s">
        <v>1468</v>
      </c>
      <c r="I64" s="286">
        <v>1.25</v>
      </c>
      <c r="J64" s="293">
        <v>1</v>
      </c>
      <c r="K64" s="286">
        <f>I64*J64</f>
        <v>1.25</v>
      </c>
      <c r="L64" s="910">
        <f>VLOOKUP(A64,TRANSPORTE!A6:D117,4,FALSE)</f>
        <v>1573.7011422899911</v>
      </c>
      <c r="M64" s="911"/>
      <c r="N64" s="294">
        <f>K64*L64</f>
        <v>1967.126427862489</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3551.1131985334605</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80</v>
      </c>
      <c r="N74" s="402">
        <f>K74/M74</f>
        <v>5413.1</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8747.0451129502508</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217232.3234536442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43446.464690728841</v>
      </c>
      <c r="M87" s="859"/>
      <c r="N87" s="57"/>
    </row>
    <row r="88" spans="1:14">
      <c r="B88" s="95" t="s">
        <v>973</v>
      </c>
      <c r="C88" s="96"/>
      <c r="D88" s="96"/>
      <c r="E88" s="96"/>
      <c r="F88" s="96"/>
      <c r="G88" s="96"/>
      <c r="H88" s="96"/>
      <c r="I88" s="93"/>
      <c r="J88" s="94"/>
      <c r="K88" s="311">
        <v>0.05</v>
      </c>
      <c r="L88" s="858">
        <f>N82*K88</f>
        <v>10861.61617268221</v>
      </c>
      <c r="M88" s="859"/>
      <c r="N88" s="57"/>
    </row>
    <row r="89" spans="1:14" ht="15.75" thickBot="1">
      <c r="B89" s="97" t="s">
        <v>974</v>
      </c>
      <c r="C89" s="98"/>
      <c r="D89" s="98"/>
      <c r="E89" s="98"/>
      <c r="F89" s="98"/>
      <c r="G89" s="98"/>
      <c r="H89" s="98"/>
      <c r="I89" s="99"/>
      <c r="J89" s="100"/>
      <c r="K89" s="312">
        <v>0.05</v>
      </c>
      <c r="L89" s="860">
        <f>N82*K89</f>
        <v>10861.61617268221</v>
      </c>
      <c r="M89" s="861"/>
      <c r="N89" s="57"/>
    </row>
    <row r="90" spans="1:14" ht="15.75" thickBot="1">
      <c r="B90" s="823" t="s">
        <v>953</v>
      </c>
      <c r="C90" s="824"/>
      <c r="D90" s="824"/>
      <c r="E90" s="824"/>
      <c r="F90" s="824"/>
      <c r="G90" s="824"/>
      <c r="H90" s="824"/>
      <c r="I90" s="824"/>
      <c r="J90" s="824"/>
      <c r="K90" s="824"/>
      <c r="L90" s="824"/>
      <c r="M90" s="825"/>
      <c r="N90" s="58">
        <f>L87+L88+L89</f>
        <v>65169.697036093261</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282402.02048973745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1077</v>
      </c>
      <c r="C31" s="87" t="s">
        <v>1590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10</v>
      </c>
      <c r="N37" s="279">
        <f t="shared" ref="N37:N43" si="0">K37/M37</f>
        <v>12267.155610683007</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102226.29675569171</v>
      </c>
      <c r="L38" s="277"/>
      <c r="M38" s="278">
        <v>10</v>
      </c>
      <c r="N38" s="279">
        <f t="shared" si="0"/>
        <v>10222.629675569171</v>
      </c>
    </row>
    <row r="39" spans="1:14">
      <c r="A39" t="s">
        <v>284</v>
      </c>
      <c r="B39" s="872" t="str">
        <f>VLOOKUP(A39,EQUIPOS!A9:D154,3,FALSE)</f>
        <v>Planta de asfalto en caliente</v>
      </c>
      <c r="C39" s="873"/>
      <c r="D39" s="873"/>
      <c r="E39" s="873"/>
      <c r="F39" s="873"/>
      <c r="G39" s="873"/>
      <c r="H39" s="874"/>
      <c r="I39" s="274"/>
      <c r="J39" s="275"/>
      <c r="K39" s="276">
        <f>VLOOKUP(A39,EQUIPOS!A9:D166,4,FALSE)</f>
        <v>638279.52028121578</v>
      </c>
      <c r="L39" s="277"/>
      <c r="M39" s="278">
        <v>10</v>
      </c>
      <c r="N39" s="279">
        <f t="shared" si="0"/>
        <v>63827.952028121581</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10</v>
      </c>
      <c r="N42" s="279">
        <f t="shared" si="0"/>
        <v>24179.40884900657</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10</v>
      </c>
      <c r="N43" s="279">
        <f t="shared" si="0"/>
        <v>5151.5699780566229</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9"/>
      <c r="F46" s="873"/>
      <c r="G46" s="873"/>
      <c r="H46" s="874"/>
      <c r="I46" s="42"/>
      <c r="J46" s="43"/>
      <c r="K46" s="281"/>
      <c r="L46" s="283"/>
      <c r="M46" s="284"/>
      <c r="N46" s="285"/>
    </row>
    <row r="47" spans="1:14">
      <c r="B47" s="880" t="s">
        <v>952</v>
      </c>
      <c r="C47" s="881"/>
      <c r="D47" s="881"/>
      <c r="E47" s="44"/>
      <c r="F47" s="45"/>
      <c r="G47" s="45"/>
      <c r="H47" s="46"/>
      <c r="I47" s="42"/>
      <c r="J47" s="43"/>
      <c r="K47" s="286"/>
      <c r="L47" s="283"/>
      <c r="M47" s="408">
        <v>0.1</v>
      </c>
      <c r="N47" s="351">
        <f>N81*M47</f>
        <v>874.7045112950251</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143682.88054486745</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42589.568876633857</v>
      </c>
      <c r="N54" s="279">
        <f>K54*M54</f>
        <v>59625.396427287393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65.035526800225909</v>
      </c>
      <c r="N55" s="279">
        <f>K55*M55</f>
        <v>1625.8881700056477</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61251.284597293037</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1131.4191219078368</v>
      </c>
      <c r="M64" s="911"/>
      <c r="N64" s="294">
        <f>K64*L64</f>
        <v>1583.9867706709715</v>
      </c>
    </row>
    <row r="65" spans="1:15">
      <c r="A65" t="s">
        <v>1379</v>
      </c>
      <c r="B65" s="52" t="str">
        <f>VLOOKUP(A65,TRANSPORTE!A6:D117,3,FALSE)</f>
        <v>Transporte de mezcla abierta en caliente MAC-63</v>
      </c>
      <c r="C65" s="53"/>
      <c r="D65" s="53"/>
      <c r="E65" s="53"/>
      <c r="F65" s="53"/>
      <c r="G65" s="53"/>
      <c r="H65" s="318" t="s">
        <v>1468</v>
      </c>
      <c r="I65" s="286">
        <v>1.25</v>
      </c>
      <c r="J65" s="293">
        <v>1</v>
      </c>
      <c r="K65" s="286">
        <f>I65*J65</f>
        <v>1.25</v>
      </c>
      <c r="L65" s="910">
        <f>VLOOKUP(A65,TRANSPORTE!A6:D117,4,FALSE)</f>
        <v>1573.7011422899911</v>
      </c>
      <c r="M65" s="911"/>
      <c r="N65" s="294">
        <f>K65*L65</f>
        <v>1967.126427862489</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316"/>
      <c r="C69" s="317"/>
      <c r="D69" s="317"/>
      <c r="E69" s="317"/>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3551.1131985334605</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133"/>
    </row>
    <row r="81" spans="1:14" ht="15.75" thickBot="1">
      <c r="B81" s="912" t="s">
        <v>953</v>
      </c>
      <c r="C81" s="866"/>
      <c r="D81" s="866"/>
      <c r="E81" s="866"/>
      <c r="F81" s="866"/>
      <c r="G81" s="866"/>
      <c r="H81" s="866"/>
      <c r="I81" s="866"/>
      <c r="J81" s="866"/>
      <c r="K81" s="866"/>
      <c r="L81" s="866"/>
      <c r="M81" s="867"/>
      <c r="N81" s="467">
        <f>SUM(N75:N80)</f>
        <v>8747.0451129502508</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217232.3234536442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43446.464690728841</v>
      </c>
      <c r="M88" s="859"/>
      <c r="N88" s="57"/>
    </row>
    <row r="89" spans="1:14">
      <c r="B89" s="95" t="s">
        <v>973</v>
      </c>
      <c r="C89" s="96"/>
      <c r="D89" s="96"/>
      <c r="E89" s="96"/>
      <c r="F89" s="96"/>
      <c r="G89" s="96"/>
      <c r="H89" s="96"/>
      <c r="I89" s="93"/>
      <c r="J89" s="94"/>
      <c r="K89" s="311">
        <v>0.05</v>
      </c>
      <c r="L89" s="858">
        <f>N83*K89</f>
        <v>10861.61617268221</v>
      </c>
      <c r="M89" s="859"/>
      <c r="N89" s="57"/>
    </row>
    <row r="90" spans="1:14" ht="15.75" thickBot="1">
      <c r="B90" s="97" t="s">
        <v>974</v>
      </c>
      <c r="C90" s="98"/>
      <c r="D90" s="98"/>
      <c r="E90" s="98"/>
      <c r="F90" s="98"/>
      <c r="G90" s="98"/>
      <c r="H90" s="98"/>
      <c r="I90" s="99"/>
      <c r="J90" s="100"/>
      <c r="K90" s="312">
        <v>0.05</v>
      </c>
      <c r="L90" s="860">
        <f>N83*K90</f>
        <v>10861.61617268221</v>
      </c>
      <c r="M90" s="861"/>
      <c r="N90" s="57"/>
    </row>
    <row r="91" spans="1:14" ht="15.75" thickBot="1">
      <c r="B91" s="823" t="s">
        <v>953</v>
      </c>
      <c r="C91" s="824"/>
      <c r="D91" s="824"/>
      <c r="E91" s="824"/>
      <c r="F91" s="824"/>
      <c r="G91" s="824"/>
      <c r="H91" s="824"/>
      <c r="I91" s="824"/>
      <c r="J91" s="824"/>
      <c r="K91" s="824"/>
      <c r="L91" s="824"/>
      <c r="M91" s="825"/>
      <c r="N91" s="58">
        <f>L88+L89+L90</f>
        <v>65169.697036093261</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282402.02048973745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1078</v>
      </c>
      <c r="C31" s="87" t="s">
        <v>1591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10</v>
      </c>
      <c r="N37" s="279">
        <f t="shared" ref="N37:N43" si="0">K37/M37</f>
        <v>12267.155610683007</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102226.29675569171</v>
      </c>
      <c r="L38" s="277"/>
      <c r="M38" s="278">
        <v>10</v>
      </c>
      <c r="N38" s="279">
        <f t="shared" si="0"/>
        <v>10222.629675569171</v>
      </c>
    </row>
    <row r="39" spans="1:14">
      <c r="A39" t="s">
        <v>284</v>
      </c>
      <c r="B39" s="872" t="str">
        <f>VLOOKUP(A39,EQUIPOS!A9:D154,3,FALSE)</f>
        <v>Planta de asfalto en caliente</v>
      </c>
      <c r="C39" s="873"/>
      <c r="D39" s="873"/>
      <c r="E39" s="873"/>
      <c r="F39" s="873"/>
      <c r="G39" s="873"/>
      <c r="H39" s="874"/>
      <c r="I39" s="274"/>
      <c r="J39" s="275"/>
      <c r="K39" s="276">
        <f>VLOOKUP(A39,EQUIPOS!A9:D166,4,FALSE)</f>
        <v>638279.52028121578</v>
      </c>
      <c r="L39" s="277"/>
      <c r="M39" s="278">
        <v>10</v>
      </c>
      <c r="N39" s="279">
        <f t="shared" si="0"/>
        <v>63827.952028121581</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10</v>
      </c>
      <c r="N42" s="279">
        <f t="shared" si="0"/>
        <v>24179.40884900657</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10</v>
      </c>
      <c r="N43" s="279">
        <f t="shared" si="0"/>
        <v>5151.5699780566229</v>
      </c>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874.7045112950251</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143682.88054486745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42589.568876633857</v>
      </c>
      <c r="N53" s="279">
        <f>K53*M53</f>
        <v>59625.396427287393</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65.035526800225909</v>
      </c>
      <c r="N54" s="279">
        <f>K54*M54</f>
        <v>1625.8881700056477</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61251.284597293037</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10">
        <f>VLOOKUP(A63,TRANSPORTE!A5:D117,4,FALSE)</f>
        <v>1131.4191219078368</v>
      </c>
      <c r="M63" s="911"/>
      <c r="N63" s="294">
        <f>K63*L63</f>
        <v>1583.9867706709715</v>
      </c>
    </row>
    <row r="64" spans="1:14">
      <c r="A64" t="s">
        <v>1380</v>
      </c>
      <c r="B64" s="52" t="str">
        <f>VLOOKUP(A64,TRANSPORTE!A6:D117,3,FALSE)</f>
        <v>Transporte de mezcla abierta en caliente MAC-50</v>
      </c>
      <c r="C64" s="53"/>
      <c r="D64" s="53"/>
      <c r="E64" s="53"/>
      <c r="F64" s="53"/>
      <c r="G64" s="53"/>
      <c r="H64" s="318" t="s">
        <v>1468</v>
      </c>
      <c r="I64" s="286">
        <v>1.25</v>
      </c>
      <c r="J64" s="293">
        <v>1</v>
      </c>
      <c r="K64" s="286">
        <f>I64*J64</f>
        <v>1.25</v>
      </c>
      <c r="L64" s="910">
        <f>VLOOKUP(A64,TRANSPORTE!A6:D117,4,FALSE)</f>
        <v>1573.7011422899911</v>
      </c>
      <c r="M64" s="911"/>
      <c r="N64" s="294">
        <f>K64*L64</f>
        <v>1967.126427862489</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3551.1131985334605</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80</v>
      </c>
      <c r="N74" s="402">
        <f>K74/M74</f>
        <v>5413.1</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8747.0451129502508</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217232.3234536442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43446.464690728841</v>
      </c>
      <c r="M87" s="859"/>
      <c r="N87" s="57"/>
    </row>
    <row r="88" spans="1:14">
      <c r="B88" s="95" t="s">
        <v>973</v>
      </c>
      <c r="C88" s="96"/>
      <c r="D88" s="96"/>
      <c r="E88" s="96"/>
      <c r="F88" s="96"/>
      <c r="G88" s="96"/>
      <c r="H88" s="96"/>
      <c r="I88" s="93"/>
      <c r="J88" s="94"/>
      <c r="K88" s="311">
        <v>0.05</v>
      </c>
      <c r="L88" s="858">
        <f>N82*K88</f>
        <v>10861.61617268221</v>
      </c>
      <c r="M88" s="859"/>
      <c r="N88" s="57"/>
    </row>
    <row r="89" spans="1:14" ht="15.75" thickBot="1">
      <c r="B89" s="97" t="s">
        <v>974</v>
      </c>
      <c r="C89" s="98"/>
      <c r="D89" s="98"/>
      <c r="E89" s="98"/>
      <c r="F89" s="98"/>
      <c r="G89" s="98"/>
      <c r="H89" s="98"/>
      <c r="I89" s="99"/>
      <c r="J89" s="100"/>
      <c r="K89" s="312">
        <v>0.05</v>
      </c>
      <c r="L89" s="860">
        <f>N82*K89</f>
        <v>10861.61617268221</v>
      </c>
      <c r="M89" s="861"/>
      <c r="N89" s="57"/>
    </row>
    <row r="90" spans="1:14" ht="15.75" thickBot="1">
      <c r="B90" s="823" t="s">
        <v>953</v>
      </c>
      <c r="C90" s="824"/>
      <c r="D90" s="824"/>
      <c r="E90" s="824"/>
      <c r="F90" s="824"/>
      <c r="G90" s="824"/>
      <c r="H90" s="824"/>
      <c r="I90" s="824"/>
      <c r="J90" s="824"/>
      <c r="K90" s="824"/>
      <c r="L90" s="824"/>
      <c r="M90" s="825"/>
      <c r="N90" s="58">
        <f>L87+L88+L89</f>
        <v>65169.697036093261</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282402.02048973745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1079</v>
      </c>
      <c r="C31" s="87" t="s">
        <v>1592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8</v>
      </c>
      <c r="N37" s="279">
        <f t="shared" ref="N37:N43" si="0">K37/M37</f>
        <v>15333.944513353757</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102226.29675569171</v>
      </c>
      <c r="L38" s="277"/>
      <c r="M38" s="278">
        <v>8</v>
      </c>
      <c r="N38" s="279">
        <f t="shared" si="0"/>
        <v>12778.287094461464</v>
      </c>
    </row>
    <row r="39" spans="1:14">
      <c r="A39" t="s">
        <v>284</v>
      </c>
      <c r="B39" s="872" t="str">
        <f>VLOOKUP(A39,EQUIPOS!A9:D154,3,FALSE)</f>
        <v>Planta de asfalto en caliente</v>
      </c>
      <c r="C39" s="873"/>
      <c r="D39" s="873"/>
      <c r="E39" s="873"/>
      <c r="F39" s="873"/>
      <c r="G39" s="873"/>
      <c r="H39" s="874"/>
      <c r="I39" s="274"/>
      <c r="J39" s="275"/>
      <c r="K39" s="276">
        <f>VLOOKUP(A39,EQUIPOS!A9:D166,4,FALSE)</f>
        <v>638279.52028121578</v>
      </c>
      <c r="L39" s="277"/>
      <c r="M39" s="278">
        <v>8</v>
      </c>
      <c r="N39" s="279">
        <f t="shared" si="0"/>
        <v>79784.940035151973</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8</v>
      </c>
      <c r="N42" s="279">
        <f t="shared" si="0"/>
        <v>30224.261061258214</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8</v>
      </c>
      <c r="N43" s="279">
        <f t="shared" si="0"/>
        <v>6439.462472570779</v>
      </c>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971.8939014389166</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172692.24897037057</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42589.568876633857</v>
      </c>
      <c r="N53" s="279">
        <f>K53*M53</f>
        <v>59625.396427287393</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65.035526800225909</v>
      </c>
      <c r="N54" s="279">
        <f>K54*M54</f>
        <v>1625.8881700056477</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61251.284597293037</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10">
        <f>VLOOKUP(A63,TRANSPORTE!A5:D117,4,FALSE)</f>
        <v>1131.4191219078368</v>
      </c>
      <c r="M63" s="911"/>
      <c r="N63" s="294">
        <f>K63*L63</f>
        <v>1583.9867706709715</v>
      </c>
    </row>
    <row r="64" spans="1:14">
      <c r="A64" t="s">
        <v>1380</v>
      </c>
      <c r="B64" s="52" t="str">
        <f>VLOOKUP(A64,TRANSPORTE!A6:D117,3,FALSE)</f>
        <v>Transporte de mezcla abierta en caliente MAC-50</v>
      </c>
      <c r="C64" s="53"/>
      <c r="D64" s="53"/>
      <c r="E64" s="53"/>
      <c r="F64" s="53"/>
      <c r="G64" s="53"/>
      <c r="H64" s="318" t="s">
        <v>1468</v>
      </c>
      <c r="I64" s="286">
        <v>1.25</v>
      </c>
      <c r="J64" s="293">
        <v>1</v>
      </c>
      <c r="K64" s="286">
        <f>I64*J64</f>
        <v>1.25</v>
      </c>
      <c r="L64" s="910">
        <f>VLOOKUP(A64,TRANSPORTE!A6:D117,4,FALSE)</f>
        <v>1573.7011422899911</v>
      </c>
      <c r="M64" s="911"/>
      <c r="N64" s="294">
        <f>K64*L64</f>
        <v>1967.126427862489</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3551.1131985334605</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72</v>
      </c>
      <c r="N74" s="402">
        <f>K74/M74</f>
        <v>6014.5555555555557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9718.9390143891651</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247213.58578058623</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49442.717156117251</v>
      </c>
      <c r="M87" s="859"/>
      <c r="N87" s="57"/>
    </row>
    <row r="88" spans="1:14">
      <c r="B88" s="95" t="s">
        <v>973</v>
      </c>
      <c r="C88" s="96"/>
      <c r="D88" s="96"/>
      <c r="E88" s="96"/>
      <c r="F88" s="96"/>
      <c r="G88" s="96"/>
      <c r="H88" s="96"/>
      <c r="I88" s="93"/>
      <c r="J88" s="94"/>
      <c r="K88" s="311">
        <v>0.05</v>
      </c>
      <c r="L88" s="858">
        <f>N82*K88</f>
        <v>12360.679289029313</v>
      </c>
      <c r="M88" s="859"/>
      <c r="N88" s="57"/>
    </row>
    <row r="89" spans="1:14" ht="15.75" thickBot="1">
      <c r="B89" s="97" t="s">
        <v>974</v>
      </c>
      <c r="C89" s="98"/>
      <c r="D89" s="98"/>
      <c r="E89" s="98"/>
      <c r="F89" s="98"/>
      <c r="G89" s="98"/>
      <c r="H89" s="98"/>
      <c r="I89" s="99"/>
      <c r="J89" s="100"/>
      <c r="K89" s="312">
        <v>0.05</v>
      </c>
      <c r="L89" s="860">
        <f>N82*K89</f>
        <v>12360.679289029313</v>
      </c>
      <c r="M89" s="861"/>
      <c r="N89" s="57"/>
    </row>
    <row r="90" spans="1:14" ht="15.75" thickBot="1">
      <c r="B90" s="823" t="s">
        <v>953</v>
      </c>
      <c r="C90" s="824"/>
      <c r="D90" s="824"/>
      <c r="E90" s="824"/>
      <c r="F90" s="824"/>
      <c r="G90" s="824"/>
      <c r="H90" s="824"/>
      <c r="I90" s="824"/>
      <c r="J90" s="824"/>
      <c r="K90" s="824"/>
      <c r="L90" s="824"/>
      <c r="M90" s="825"/>
      <c r="N90" s="58">
        <f>L87+L88+L89</f>
        <v>74164.075734175873</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321377.66151476209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1080</v>
      </c>
      <c r="C31" s="87" t="s">
        <v>1593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10</v>
      </c>
      <c r="N37" s="279">
        <f t="shared" ref="N37:N43" si="0">K37/M37</f>
        <v>12267.155610683007</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102226.29675569171</v>
      </c>
      <c r="L38" s="277"/>
      <c r="M38" s="278">
        <v>10</v>
      </c>
      <c r="N38" s="279">
        <f t="shared" si="0"/>
        <v>10222.629675569171</v>
      </c>
    </row>
    <row r="39" spans="1:14">
      <c r="A39" t="s">
        <v>284</v>
      </c>
      <c r="B39" s="872" t="str">
        <f>VLOOKUP(A39,EQUIPOS!A9:D154,3,FALSE)</f>
        <v>Planta de asfalto en caliente</v>
      </c>
      <c r="C39" s="873"/>
      <c r="D39" s="873"/>
      <c r="E39" s="873"/>
      <c r="F39" s="873"/>
      <c r="G39" s="873"/>
      <c r="H39" s="874"/>
      <c r="I39" s="274"/>
      <c r="J39" s="275"/>
      <c r="K39" s="276">
        <f>VLOOKUP(A39,EQUIPOS!A9:D166,4,FALSE)</f>
        <v>638279.52028121578</v>
      </c>
      <c r="L39" s="277"/>
      <c r="M39" s="278">
        <v>10</v>
      </c>
      <c r="N39" s="279">
        <f t="shared" si="0"/>
        <v>63827.952028121581</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10</v>
      </c>
      <c r="N42" s="279">
        <f t="shared" si="0"/>
        <v>24179.40884900657</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10</v>
      </c>
      <c r="N43" s="279">
        <f t="shared" si="0"/>
        <v>5151.5699780566229</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9"/>
      <c r="F46" s="873"/>
      <c r="G46" s="873"/>
      <c r="H46" s="874"/>
      <c r="I46" s="42"/>
      <c r="J46" s="43"/>
      <c r="K46" s="281"/>
      <c r="L46" s="283"/>
      <c r="M46" s="284"/>
      <c r="N46" s="285"/>
    </row>
    <row r="47" spans="1:14">
      <c r="B47" s="880" t="s">
        <v>952</v>
      </c>
      <c r="C47" s="881"/>
      <c r="D47" s="881"/>
      <c r="E47" s="44"/>
      <c r="F47" s="45"/>
      <c r="G47" s="45"/>
      <c r="H47" s="46"/>
      <c r="I47" s="42"/>
      <c r="J47" s="43"/>
      <c r="K47" s="286"/>
      <c r="L47" s="283"/>
      <c r="M47" s="408">
        <v>0.1</v>
      </c>
      <c r="N47" s="351">
        <f>N81*M47</f>
        <v>874.7045112950251</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143682.88054486745</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42589.568876633857</v>
      </c>
      <c r="N54" s="279">
        <f>K54*M54</f>
        <v>59625.396427287393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65.035526800225909</v>
      </c>
      <c r="N55" s="279">
        <f>K55*M55</f>
        <v>1625.8881700056477</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61251.284597293037</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1131.4191219078368</v>
      </c>
      <c r="M64" s="911"/>
      <c r="N64" s="294">
        <f>K64*L64</f>
        <v>1583.9867706709715</v>
      </c>
    </row>
    <row r="65" spans="1:15">
      <c r="A65" t="s">
        <v>1381</v>
      </c>
      <c r="B65" s="52" t="str">
        <f>VLOOKUP(A65,TRANSPORTE!A6:D117,3,FALSE)</f>
        <v>Transporte de mezcla discontinua en caliente tipo M-13</v>
      </c>
      <c r="C65" s="53"/>
      <c r="D65" s="53"/>
      <c r="E65" s="53"/>
      <c r="F65" s="53"/>
      <c r="G65" s="53"/>
      <c r="H65" s="318" t="s">
        <v>1468</v>
      </c>
      <c r="I65" s="286">
        <v>1.25</v>
      </c>
      <c r="J65" s="293">
        <v>1</v>
      </c>
      <c r="K65" s="286">
        <f>I65*J65</f>
        <v>1.25</v>
      </c>
      <c r="L65" s="910">
        <f>VLOOKUP(A65,TRANSPORTE!A6:D117,4,FALSE)</f>
        <v>1573.7011422899911</v>
      </c>
      <c r="M65" s="911"/>
      <c r="N65" s="294">
        <f>K65*L65</f>
        <v>1967.126427862489</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3551.1131985334605</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8747.0451129502508</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217232.3234536442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43446.464690728841</v>
      </c>
      <c r="M88" s="859"/>
      <c r="N88" s="57"/>
    </row>
    <row r="89" spans="1:14">
      <c r="B89" s="95" t="s">
        <v>973</v>
      </c>
      <c r="C89" s="96"/>
      <c r="D89" s="96"/>
      <c r="E89" s="96"/>
      <c r="F89" s="96"/>
      <c r="G89" s="96"/>
      <c r="H89" s="96"/>
      <c r="I89" s="93"/>
      <c r="J89" s="94"/>
      <c r="K89" s="311">
        <v>0.05</v>
      </c>
      <c r="L89" s="858">
        <f>N83*K89</f>
        <v>10861.61617268221</v>
      </c>
      <c r="M89" s="859"/>
      <c r="N89" s="57"/>
    </row>
    <row r="90" spans="1:14" ht="15.75" thickBot="1">
      <c r="B90" s="97" t="s">
        <v>974</v>
      </c>
      <c r="C90" s="98"/>
      <c r="D90" s="98"/>
      <c r="E90" s="98"/>
      <c r="F90" s="98"/>
      <c r="G90" s="98"/>
      <c r="H90" s="98"/>
      <c r="I90" s="99"/>
      <c r="J90" s="100"/>
      <c r="K90" s="312">
        <v>0.05</v>
      </c>
      <c r="L90" s="860">
        <f>N83*K90</f>
        <v>10861.61617268221</v>
      </c>
      <c r="M90" s="861"/>
      <c r="N90" s="57"/>
    </row>
    <row r="91" spans="1:14" ht="15.75" thickBot="1">
      <c r="B91" s="823" t="s">
        <v>953</v>
      </c>
      <c r="C91" s="824"/>
      <c r="D91" s="824"/>
      <c r="E91" s="824"/>
      <c r="F91" s="824"/>
      <c r="G91" s="824"/>
      <c r="H91" s="824"/>
      <c r="I91" s="824"/>
      <c r="J91" s="824"/>
      <c r="K91" s="824"/>
      <c r="L91" s="824"/>
      <c r="M91" s="825"/>
      <c r="N91" s="58">
        <f>L88+L89+L90</f>
        <v>65169.697036093261</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282402.02048973745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1081</v>
      </c>
      <c r="C31" s="87" t="s">
        <v>1594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10</v>
      </c>
      <c r="N37" s="279">
        <f t="shared" ref="N37:N43" si="0">K37/M37</f>
        <v>12267.155610683007</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102226.29675569171</v>
      </c>
      <c r="L38" s="277"/>
      <c r="M38" s="278">
        <v>10</v>
      </c>
      <c r="N38" s="279">
        <f t="shared" si="0"/>
        <v>10222.629675569171</v>
      </c>
    </row>
    <row r="39" spans="1:14">
      <c r="A39" t="s">
        <v>284</v>
      </c>
      <c r="B39" s="872" t="str">
        <f>VLOOKUP(A39,EQUIPOS!A9:D154,3,FALSE)</f>
        <v>Planta de asfalto en caliente</v>
      </c>
      <c r="C39" s="873"/>
      <c r="D39" s="873"/>
      <c r="E39" s="873"/>
      <c r="F39" s="873"/>
      <c r="G39" s="873"/>
      <c r="H39" s="874"/>
      <c r="I39" s="274"/>
      <c r="J39" s="275"/>
      <c r="K39" s="276">
        <f>VLOOKUP(A39,EQUIPOS!A9:D166,4,FALSE)</f>
        <v>638279.52028121578</v>
      </c>
      <c r="L39" s="277"/>
      <c r="M39" s="278">
        <v>10</v>
      </c>
      <c r="N39" s="279">
        <f t="shared" si="0"/>
        <v>63827.952028121581</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10</v>
      </c>
      <c r="N42" s="279">
        <f t="shared" si="0"/>
        <v>24179.40884900657</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10</v>
      </c>
      <c r="N43" s="279">
        <f t="shared" si="0"/>
        <v>5151.5699780566229</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9"/>
      <c r="F46" s="873"/>
      <c r="G46" s="873"/>
      <c r="H46" s="874"/>
      <c r="I46" s="42"/>
      <c r="J46" s="43"/>
      <c r="K46" s="281"/>
      <c r="L46" s="283"/>
      <c r="M46" s="284"/>
      <c r="N46" s="285"/>
    </row>
    <row r="47" spans="1:14">
      <c r="B47" s="880" t="s">
        <v>952</v>
      </c>
      <c r="C47" s="881"/>
      <c r="D47" s="881"/>
      <c r="E47" s="44"/>
      <c r="F47" s="45"/>
      <c r="G47" s="45"/>
      <c r="H47" s="46"/>
      <c r="I47" s="42"/>
      <c r="J47" s="43"/>
      <c r="K47" s="286"/>
      <c r="L47" s="283"/>
      <c r="M47" s="408">
        <v>0.1</v>
      </c>
      <c r="N47" s="351">
        <f>N81*M47</f>
        <v>874.7045112950251</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143682.88054486745</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42589.568876633857</v>
      </c>
      <c r="N54" s="279">
        <f>K54*M54</f>
        <v>59625.396427287393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65.035526800225909</v>
      </c>
      <c r="N55" s="279">
        <f>K55*M55</f>
        <v>1625.8881700056477</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61251.284597293037</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1131.4191219078368</v>
      </c>
      <c r="M64" s="911"/>
      <c r="N64" s="294">
        <f>K64*L64</f>
        <v>1583.9867706709715</v>
      </c>
    </row>
    <row r="65" spans="1:15">
      <c r="A65" t="s">
        <v>1382</v>
      </c>
      <c r="B65" s="52" t="str">
        <f>VLOOKUP(A65,TRANSPORTE!A6:D117,3,FALSE)</f>
        <v>Transporte de mezcla discontinua en caliente tipo M-10</v>
      </c>
      <c r="C65" s="53"/>
      <c r="D65" s="53"/>
      <c r="E65" s="53"/>
      <c r="F65" s="53"/>
      <c r="G65" s="53"/>
      <c r="H65" s="318" t="s">
        <v>1468</v>
      </c>
      <c r="I65" s="286">
        <v>1.25</v>
      </c>
      <c r="J65" s="293">
        <v>1</v>
      </c>
      <c r="K65" s="286">
        <f>I65*J65</f>
        <v>1.25</v>
      </c>
      <c r="L65" s="910">
        <f>VLOOKUP(A65,TRANSPORTE!A6:D117,4,FALSE)</f>
        <v>1573.7011422899911</v>
      </c>
      <c r="M65" s="911"/>
      <c r="N65" s="294">
        <f>K65*L65</f>
        <v>1967.126427862489</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316"/>
      <c r="C69" s="317"/>
      <c r="D69" s="317"/>
      <c r="E69" s="317"/>
      <c r="F69" s="317"/>
      <c r="G69" s="317"/>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3551.1131985334605</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8747.0451129502508</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217232.3234536442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43446.464690728841</v>
      </c>
      <c r="M88" s="859"/>
      <c r="N88" s="57"/>
    </row>
    <row r="89" spans="1:14">
      <c r="B89" s="95" t="s">
        <v>973</v>
      </c>
      <c r="C89" s="96"/>
      <c r="D89" s="96"/>
      <c r="E89" s="96"/>
      <c r="F89" s="96"/>
      <c r="G89" s="96"/>
      <c r="H89" s="96"/>
      <c r="I89" s="93"/>
      <c r="J89" s="94"/>
      <c r="K89" s="311">
        <v>0.05</v>
      </c>
      <c r="L89" s="858">
        <f>N83*K89</f>
        <v>10861.61617268221</v>
      </c>
      <c r="M89" s="859"/>
      <c r="N89" s="57"/>
    </row>
    <row r="90" spans="1:14" ht="15.75" thickBot="1">
      <c r="B90" s="97" t="s">
        <v>974</v>
      </c>
      <c r="C90" s="98"/>
      <c r="D90" s="98"/>
      <c r="E90" s="98"/>
      <c r="F90" s="98"/>
      <c r="G90" s="98"/>
      <c r="H90" s="98"/>
      <c r="I90" s="99"/>
      <c r="J90" s="100"/>
      <c r="K90" s="312">
        <v>0.05</v>
      </c>
      <c r="L90" s="860">
        <f>N83*K90</f>
        <v>10861.61617268221</v>
      </c>
      <c r="M90" s="861"/>
      <c r="N90" s="57"/>
    </row>
    <row r="91" spans="1:14" ht="15.75" thickBot="1">
      <c r="B91" s="823" t="s">
        <v>953</v>
      </c>
      <c r="C91" s="824"/>
      <c r="D91" s="824"/>
      <c r="E91" s="824"/>
      <c r="F91" s="824"/>
      <c r="G91" s="824"/>
      <c r="H91" s="824"/>
      <c r="I91" s="824"/>
      <c r="J91" s="824"/>
      <c r="K91" s="824"/>
      <c r="L91" s="824"/>
      <c r="M91" s="825"/>
      <c r="N91" s="58">
        <f>L88+L89+L90</f>
        <v>65169.697036093261</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282402.02048973745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224" t="s">
        <v>1082</v>
      </c>
      <c r="C31" s="87" t="s">
        <v>1595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10</v>
      </c>
      <c r="N37" s="279">
        <f t="shared" ref="N37:N43" si="0">K37/M37</f>
        <v>12267.155610683007</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102226.29675569171</v>
      </c>
      <c r="L38" s="277"/>
      <c r="M38" s="278">
        <v>10</v>
      </c>
      <c r="N38" s="279">
        <f t="shared" si="0"/>
        <v>10222.629675569171</v>
      </c>
    </row>
    <row r="39" spans="1:14">
      <c r="A39" t="s">
        <v>284</v>
      </c>
      <c r="B39" s="872" t="str">
        <f>VLOOKUP(A39,EQUIPOS!A9:D154,3,FALSE)</f>
        <v>Planta de asfalto en caliente</v>
      </c>
      <c r="C39" s="873"/>
      <c r="D39" s="873"/>
      <c r="E39" s="873"/>
      <c r="F39" s="873"/>
      <c r="G39" s="873"/>
      <c r="H39" s="874"/>
      <c r="I39" s="274"/>
      <c r="J39" s="275"/>
      <c r="K39" s="276">
        <f>VLOOKUP(A39,EQUIPOS!A9:D166,4,FALSE)</f>
        <v>638279.52028121578</v>
      </c>
      <c r="L39" s="277"/>
      <c r="M39" s="278">
        <v>10</v>
      </c>
      <c r="N39" s="279">
        <f t="shared" si="0"/>
        <v>63827.952028121581</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10</v>
      </c>
      <c r="N42" s="279">
        <f t="shared" si="0"/>
        <v>24179.40884900657</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10</v>
      </c>
      <c r="N43" s="279">
        <f t="shared" si="0"/>
        <v>5151.5699780566229</v>
      </c>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874.7045112950251</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143682.88054486745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42589.568876633857</v>
      </c>
      <c r="N53" s="279">
        <f>K53*M53</f>
        <v>59625.396427287393</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65.035526800225909</v>
      </c>
      <c r="N54" s="279">
        <f>K54*M54</f>
        <v>1625.8881700056477</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61251.284597293037</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10">
        <f>VLOOKUP(A63,TRANSPORTE!A5:D117,4,FALSE)</f>
        <v>1131.4191219078368</v>
      </c>
      <c r="M63" s="911"/>
      <c r="N63" s="294">
        <f>K63*L63</f>
        <v>1583.9867706709715</v>
      </c>
    </row>
    <row r="64" spans="1:14">
      <c r="A64" t="s">
        <v>1383</v>
      </c>
      <c r="B64" s="52" t="str">
        <f>VLOOKUP(A64,TRANSPORTE!A6:D117,3,FALSE)</f>
        <v>Transporte de mezcla discontinua en caliente tipo F-13</v>
      </c>
      <c r="C64" s="53"/>
      <c r="D64" s="53"/>
      <c r="E64" s="53"/>
      <c r="F64" s="53"/>
      <c r="G64" s="53"/>
      <c r="H64" s="318" t="s">
        <v>1468</v>
      </c>
      <c r="I64" s="286">
        <v>1.25</v>
      </c>
      <c r="J64" s="293">
        <v>1</v>
      </c>
      <c r="K64" s="286">
        <f>I64*J64</f>
        <v>1.25</v>
      </c>
      <c r="L64" s="910">
        <f>VLOOKUP(A64,TRANSPORTE!A6:D117,4,FALSE)</f>
        <v>1573.7011422899911</v>
      </c>
      <c r="M64" s="911"/>
      <c r="N64" s="294">
        <f>K64*L64</f>
        <v>1967.126427862489</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3551.1131985334605</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80</v>
      </c>
      <c r="N74" s="402">
        <f>K74/M74</f>
        <v>5413.1</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8747.0451129502508</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217232.3234536442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43446.464690728841</v>
      </c>
      <c r="M87" s="859"/>
      <c r="N87" s="57"/>
    </row>
    <row r="88" spans="1:14">
      <c r="B88" s="95" t="s">
        <v>973</v>
      </c>
      <c r="C88" s="96"/>
      <c r="D88" s="96"/>
      <c r="E88" s="96"/>
      <c r="F88" s="96"/>
      <c r="G88" s="96"/>
      <c r="H88" s="96"/>
      <c r="I88" s="93"/>
      <c r="J88" s="94"/>
      <c r="K88" s="311">
        <v>0.05</v>
      </c>
      <c r="L88" s="858">
        <f>N82*K88</f>
        <v>10861.61617268221</v>
      </c>
      <c r="M88" s="859"/>
      <c r="N88" s="57"/>
    </row>
    <row r="89" spans="1:14" ht="15.75" thickBot="1">
      <c r="B89" s="97" t="s">
        <v>974</v>
      </c>
      <c r="C89" s="98"/>
      <c r="D89" s="98"/>
      <c r="E89" s="98"/>
      <c r="F89" s="98"/>
      <c r="G89" s="98"/>
      <c r="H89" s="98"/>
      <c r="I89" s="99"/>
      <c r="J89" s="100"/>
      <c r="K89" s="312">
        <v>0.05</v>
      </c>
      <c r="L89" s="860">
        <f>N82*K89</f>
        <v>10861.61617268221</v>
      </c>
      <c r="M89" s="861"/>
      <c r="N89" s="57"/>
    </row>
    <row r="90" spans="1:14" ht="15.75" thickBot="1">
      <c r="B90" s="823" t="s">
        <v>953</v>
      </c>
      <c r="C90" s="824"/>
      <c r="D90" s="824"/>
      <c r="E90" s="824"/>
      <c r="F90" s="824"/>
      <c r="G90" s="824"/>
      <c r="H90" s="824"/>
      <c r="I90" s="824"/>
      <c r="J90" s="824"/>
      <c r="K90" s="824"/>
      <c r="L90" s="824"/>
      <c r="M90" s="825"/>
      <c r="N90" s="58">
        <f>L87+L88+L89</f>
        <v>65169.697036093261</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282402.02048973745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1083</v>
      </c>
      <c r="C31" s="87" t="s">
        <v>1596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148179.75884882073</v>
      </c>
      <c r="L36" s="277"/>
      <c r="M36" s="278">
        <v>30</v>
      </c>
      <c r="N36" s="279">
        <f>K36/M36</f>
        <v>4939.3252949606913</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10</v>
      </c>
      <c r="N37" s="279">
        <f t="shared" ref="N37:N43" si="0">K37/M37</f>
        <v>12267.155610683007</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102226.29675569171</v>
      </c>
      <c r="L38" s="277"/>
      <c r="M38" s="278">
        <v>10</v>
      </c>
      <c r="N38" s="279">
        <f t="shared" si="0"/>
        <v>10222.629675569171</v>
      </c>
    </row>
    <row r="39" spans="1:14">
      <c r="A39" t="s">
        <v>284</v>
      </c>
      <c r="B39" s="872" t="str">
        <f>VLOOKUP(A39,EQUIPOS!A9:D154,3,FALSE)</f>
        <v>Planta de asfalto en caliente</v>
      </c>
      <c r="C39" s="873"/>
      <c r="D39" s="873"/>
      <c r="E39" s="873"/>
      <c r="F39" s="873"/>
      <c r="G39" s="873"/>
      <c r="H39" s="874"/>
      <c r="I39" s="274"/>
      <c r="J39" s="275"/>
      <c r="K39" s="276">
        <f>VLOOKUP(A39,EQUIPOS!A9:D166,4,FALSE)</f>
        <v>638279.52028121578</v>
      </c>
      <c r="L39" s="277"/>
      <c r="M39" s="278">
        <v>10</v>
      </c>
      <c r="N39" s="279">
        <f t="shared" si="0"/>
        <v>63827.952028121581</v>
      </c>
    </row>
    <row r="40" spans="1:14">
      <c r="A40" t="s">
        <v>290</v>
      </c>
      <c r="B40" s="872" t="str">
        <f>VLOOKUP(A40,EQUIPOS!A10:D154,3,FALSE)</f>
        <v>Planta trituradora</v>
      </c>
      <c r="C40" s="873"/>
      <c r="D40" s="873"/>
      <c r="E40" s="873"/>
      <c r="F40" s="873"/>
      <c r="G40" s="873"/>
      <c r="H40" s="874"/>
      <c r="I40" s="274"/>
      <c r="J40" s="275"/>
      <c r="K40" s="276">
        <f>VLOOKUP(A40,EQUIPOS!A10:D167,4,FALSE)</f>
        <v>508459.95683418878</v>
      </c>
      <c r="L40" s="277"/>
      <c r="M40" s="278">
        <v>30</v>
      </c>
      <c r="N40" s="279">
        <f t="shared" si="0"/>
        <v>16948.665227806294</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158144.08108105508</v>
      </c>
      <c r="L41" s="277"/>
      <c r="M41" s="278">
        <v>30</v>
      </c>
      <c r="N41" s="279">
        <f t="shared" si="0"/>
        <v>5271.4693693685022</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241794.08849006571</v>
      </c>
      <c r="L42" s="277"/>
      <c r="M42" s="278">
        <v>10</v>
      </c>
      <c r="N42" s="279">
        <f t="shared" si="0"/>
        <v>24179.40884900657</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10</v>
      </c>
      <c r="N43" s="279">
        <f t="shared" si="0"/>
        <v>5151.5699780566229</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9"/>
      <c r="F46" s="873"/>
      <c r="G46" s="873"/>
      <c r="H46" s="874"/>
      <c r="I46" s="42"/>
      <c r="J46" s="43"/>
      <c r="K46" s="281"/>
      <c r="L46" s="283"/>
      <c r="M46" s="284"/>
      <c r="N46" s="285"/>
    </row>
    <row r="47" spans="1:14">
      <c r="B47" s="880" t="s">
        <v>952</v>
      </c>
      <c r="C47" s="881"/>
      <c r="D47" s="881"/>
      <c r="E47" s="44"/>
      <c r="F47" s="45"/>
      <c r="G47" s="45"/>
      <c r="H47" s="46"/>
      <c r="I47" s="42"/>
      <c r="J47" s="43"/>
      <c r="K47" s="286"/>
      <c r="L47" s="283"/>
      <c r="M47" s="408">
        <v>0.1</v>
      </c>
      <c r="N47" s="351">
        <f>N81*M47</f>
        <v>874.7045112950251</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143682.88054486745</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42589.568876633857</v>
      </c>
      <c r="N54" s="279">
        <f>K54*M54</f>
        <v>59625.396427287393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65.035526800225909</v>
      </c>
      <c r="N55" s="279">
        <f>K55*M55</f>
        <v>1625.8881700056477</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61251.284597293037</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1131.4191219078368</v>
      </c>
      <c r="M64" s="911"/>
      <c r="N64" s="294">
        <f>K64*L64</f>
        <v>1583.9867706709715</v>
      </c>
    </row>
    <row r="65" spans="1:15">
      <c r="A65" t="s">
        <v>1384</v>
      </c>
      <c r="B65" s="52" t="str">
        <f>VLOOKUP(A65,TRANSPORTE!A6:D117,3,FALSE)</f>
        <v>Transporte de mezcla discontinua en caliente tipo F-10</v>
      </c>
      <c r="C65" s="53"/>
      <c r="D65" s="53"/>
      <c r="E65" s="53"/>
      <c r="F65" s="53"/>
      <c r="G65" s="53"/>
      <c r="H65" s="318" t="s">
        <v>1468</v>
      </c>
      <c r="I65" s="286">
        <v>1.25</v>
      </c>
      <c r="J65" s="293">
        <v>1</v>
      </c>
      <c r="K65" s="286">
        <f>I65*J65</f>
        <v>1.25</v>
      </c>
      <c r="L65" s="910">
        <f>VLOOKUP(A65,TRANSPORTE!A6:D117,4,FALSE)</f>
        <v>1573.7011422899911</v>
      </c>
      <c r="M65" s="911"/>
      <c r="N65" s="294">
        <f>K65*L65</f>
        <v>1967.126427862489</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3551.1131985334605</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8747.0451129502508</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217232.3234536442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43446.464690728841</v>
      </c>
      <c r="M88" s="859"/>
      <c r="N88" s="57"/>
    </row>
    <row r="89" spans="1:14">
      <c r="B89" s="95" t="s">
        <v>973</v>
      </c>
      <c r="C89" s="96"/>
      <c r="D89" s="96"/>
      <c r="E89" s="96"/>
      <c r="F89" s="96"/>
      <c r="G89" s="96"/>
      <c r="H89" s="96"/>
      <c r="I89" s="93"/>
      <c r="J89" s="94"/>
      <c r="K89" s="311">
        <v>0.05</v>
      </c>
      <c r="L89" s="858">
        <f>N83*K89</f>
        <v>10861.61617268221</v>
      </c>
      <c r="M89" s="859"/>
      <c r="N89" s="57"/>
    </row>
    <row r="90" spans="1:14" ht="15.75" thickBot="1">
      <c r="B90" s="97" t="s">
        <v>974</v>
      </c>
      <c r="C90" s="98"/>
      <c r="D90" s="98"/>
      <c r="E90" s="98"/>
      <c r="F90" s="98"/>
      <c r="G90" s="98"/>
      <c r="H90" s="98"/>
      <c r="I90" s="99"/>
      <c r="J90" s="100"/>
      <c r="K90" s="312">
        <v>0.05</v>
      </c>
      <c r="L90" s="860">
        <f>N83*K90</f>
        <v>10861.61617268221</v>
      </c>
      <c r="M90" s="861"/>
      <c r="N90" s="57"/>
    </row>
    <row r="91" spans="1:14" ht="15.75" thickBot="1">
      <c r="B91" s="823" t="s">
        <v>953</v>
      </c>
      <c r="C91" s="824"/>
      <c r="D91" s="824"/>
      <c r="E91" s="824"/>
      <c r="F91" s="824"/>
      <c r="G91" s="824"/>
      <c r="H91" s="824"/>
      <c r="I91" s="824"/>
      <c r="J91" s="824"/>
      <c r="K91" s="824"/>
      <c r="L91" s="824"/>
      <c r="M91" s="825"/>
      <c r="N91" s="58">
        <f>L88+L89+L90</f>
        <v>65169.697036093261</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282402.02048973745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1084</v>
      </c>
      <c r="C31" s="87" t="s">
        <v>1597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148</v>
      </c>
      <c r="B36" s="872" t="str">
        <f>VLOOKUP(A36,EQUIPOS!A6:D154,3,FALSE)</f>
        <v>Cargador : Potencia en el volante 110 hp, Clasificación de RPM del motor 2300.</v>
      </c>
      <c r="C36" s="873"/>
      <c r="D36" s="873"/>
      <c r="E36" s="873"/>
      <c r="F36" s="873"/>
      <c r="G36" s="873"/>
      <c r="H36" s="874"/>
      <c r="I36" s="274"/>
      <c r="J36" s="275"/>
      <c r="K36" s="276">
        <f>VLOOKUP(A36,EQUIPOS!A6:D163,4,FALSE)</f>
        <v>128634.7023520739</v>
      </c>
      <c r="L36" s="277"/>
      <c r="M36" s="278">
        <v>30</v>
      </c>
      <c r="N36" s="279">
        <f>K36/M36</f>
        <v>4287.823411735797</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122671.55610683006</v>
      </c>
      <c r="L37" s="277"/>
      <c r="M37" s="278">
        <v>10</v>
      </c>
      <c r="N37" s="279">
        <f t="shared" ref="N37:N43" si="0">K37/M37</f>
        <v>12267.155610683007</v>
      </c>
    </row>
    <row r="38" spans="1:14">
      <c r="A38" t="s">
        <v>284</v>
      </c>
      <c r="B38" s="872" t="str">
        <f>VLOOKUP(A38,EQUIPOS!A8:D154,3,FALSE)</f>
        <v>Planta de asfalto en caliente</v>
      </c>
      <c r="C38" s="873"/>
      <c r="D38" s="873"/>
      <c r="E38" s="873"/>
      <c r="F38" s="873"/>
      <c r="G38" s="873"/>
      <c r="H38" s="874"/>
      <c r="I38" s="274"/>
      <c r="J38" s="275"/>
      <c r="K38" s="276">
        <f>VLOOKUP(A38,EQUIPOS!A8:D165,4,FALSE)</f>
        <v>638279.52028121578</v>
      </c>
      <c r="L38" s="277"/>
      <c r="M38" s="278">
        <v>10</v>
      </c>
      <c r="N38" s="279">
        <f t="shared" si="0"/>
        <v>63827.952028121581</v>
      </c>
    </row>
    <row r="39" spans="1:14">
      <c r="A39" t="s">
        <v>290</v>
      </c>
      <c r="B39" s="872" t="str">
        <f>VLOOKUP(A39,EQUIPOS!A9:D154,3,FALSE)</f>
        <v>Planta trituradora</v>
      </c>
      <c r="C39" s="873"/>
      <c r="D39" s="873"/>
      <c r="E39" s="873"/>
      <c r="F39" s="873"/>
      <c r="G39" s="873"/>
      <c r="H39" s="874"/>
      <c r="I39" s="274"/>
      <c r="J39" s="275"/>
      <c r="K39" s="276">
        <f>VLOOKUP(A39,EQUIPOS!A9:D166,4,FALSE)</f>
        <v>508459.95683418878</v>
      </c>
      <c r="L39" s="277"/>
      <c r="M39" s="278">
        <v>30</v>
      </c>
      <c r="N39" s="279">
        <f t="shared" si="0"/>
        <v>16948.665227806294</v>
      </c>
    </row>
    <row r="40" spans="1:14">
      <c r="A40" t="s">
        <v>316</v>
      </c>
      <c r="B40" s="872" t="str">
        <f>VLOOKUP(A40,EQUIPOS!A10:D154,3,FALSE)</f>
        <v>Retroexcavadora Tipo E-200 o  Equivalente</v>
      </c>
      <c r="C40" s="873"/>
      <c r="D40" s="873"/>
      <c r="E40" s="873"/>
      <c r="F40" s="873"/>
      <c r="G40" s="873"/>
      <c r="H40" s="874"/>
      <c r="I40" s="274"/>
      <c r="J40" s="275"/>
      <c r="K40" s="276">
        <f>VLOOKUP(A40,EQUIPOS!A10:D167,4,FALSE)</f>
        <v>159389.57512107195</v>
      </c>
      <c r="L40" s="277"/>
      <c r="M40" s="278">
        <v>30</v>
      </c>
      <c r="N40" s="279">
        <f t="shared" si="0"/>
        <v>5312.9858373690649</v>
      </c>
    </row>
    <row r="41" spans="1:14">
      <c r="A41" t="s">
        <v>358</v>
      </c>
      <c r="B41" s="872" t="str">
        <f>VLOOKUP(A41,EQUIPOS!A11:D155,3,FALSE)</f>
        <v xml:space="preserve">Terminadora de asfalto (Finisher), potencia en el volante 174 HP, R=20M3/H, velocidad de desplazamiento 114 m/min
</v>
      </c>
      <c r="C41" s="873"/>
      <c r="D41" s="873"/>
      <c r="E41" s="873"/>
      <c r="F41" s="873"/>
      <c r="G41" s="873"/>
      <c r="H41" s="874"/>
      <c r="I41" s="274"/>
      <c r="J41" s="275"/>
      <c r="K41" s="276">
        <f>VLOOKUP(A41,EQUIPOS!A11:D168,4,FALSE)</f>
        <v>241794.08849006571</v>
      </c>
      <c r="L41" s="277"/>
      <c r="M41" s="278">
        <v>10</v>
      </c>
      <c r="N41" s="279">
        <f t="shared" si="0"/>
        <v>24179.40884900657</v>
      </c>
    </row>
    <row r="42" spans="1:14">
      <c r="A42" t="s">
        <v>166</v>
      </c>
      <c r="B42" s="872" t="str">
        <f>VLOOKUP(A42,EQUIPOS!A12:D156,3,FALSE)</f>
        <v>Compactador de Rodillo POTENCIA: 99HP, PESO: 8 ton</v>
      </c>
      <c r="C42" s="873"/>
      <c r="D42" s="873"/>
      <c r="E42" s="873"/>
      <c r="F42" s="873"/>
      <c r="G42" s="873"/>
      <c r="H42" s="874"/>
      <c r="I42" s="274"/>
      <c r="J42" s="275"/>
      <c r="K42" s="276">
        <f>VLOOKUP(A42,EQUIPOS!A12:D169,4,FALSE)</f>
        <v>102226.29675569171</v>
      </c>
      <c r="L42" s="277"/>
      <c r="M42" s="278">
        <v>10</v>
      </c>
      <c r="N42" s="279">
        <f t="shared" si="0"/>
        <v>10222.629675569171</v>
      </c>
    </row>
    <row r="43" spans="1:14">
      <c r="A43" t="s">
        <v>373</v>
      </c>
      <c r="B43" s="872" t="str">
        <f>VLOOKUP(A43,EQUIPOS!A13:D157,3,FALSE)</f>
        <v>Volqueta 6 m3</v>
      </c>
      <c r="C43" s="873"/>
      <c r="D43" s="873"/>
      <c r="E43" s="873"/>
      <c r="F43" s="873"/>
      <c r="G43" s="873"/>
      <c r="H43" s="874"/>
      <c r="I43" s="274"/>
      <c r="J43" s="275"/>
      <c r="K43" s="276">
        <f>VLOOKUP(A43,EQUIPOS!A13:D170,4,FALSE)</f>
        <v>51515.699780566232</v>
      </c>
      <c r="L43" s="277"/>
      <c r="M43" s="278">
        <v>10</v>
      </c>
      <c r="N43" s="279">
        <f t="shared" si="0"/>
        <v>5151.5699780566229</v>
      </c>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1141.4201203310449</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143339.61073867916</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42589.568876633857</v>
      </c>
      <c r="N53" s="279">
        <f>K53*M53</f>
        <v>59625.396427287393</v>
      </c>
    </row>
    <row r="54" spans="1:14">
      <c r="A54" s="114"/>
      <c r="B54" s="49"/>
      <c r="C54" s="288"/>
      <c r="D54" s="288"/>
      <c r="E54" s="288"/>
      <c r="F54" s="288"/>
      <c r="G54" s="288"/>
      <c r="H54" s="288"/>
      <c r="I54" s="275"/>
      <c r="J54" s="231"/>
      <c r="K54" s="289"/>
      <c r="L54" s="274"/>
      <c r="M54" s="409"/>
      <c r="N54" s="279"/>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59625.396427287393</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10">
        <f>VLOOKUP(A63,TRANSPORTE!A5:D117,4,FALSE)</f>
        <v>1131.4191219078368</v>
      </c>
      <c r="M63" s="911"/>
      <c r="N63" s="294">
        <f>K63*L63</f>
        <v>1583.9867706709715</v>
      </c>
    </row>
    <row r="64" spans="1:14">
      <c r="A64" t="s">
        <v>1293</v>
      </c>
      <c r="B64" s="52" t="str">
        <f>VLOOKUP(A64,TRANSPORTE!A6:D117,3,FALSE)</f>
        <v>Transporte de mezcla</v>
      </c>
      <c r="C64" s="53"/>
      <c r="D64" s="53"/>
      <c r="E64" s="53"/>
      <c r="F64" s="53"/>
      <c r="G64" s="53"/>
      <c r="H64" s="318" t="s">
        <v>1468</v>
      </c>
      <c r="I64" s="286">
        <v>1.25</v>
      </c>
      <c r="J64" s="293">
        <v>1</v>
      </c>
      <c r="K64" s="286">
        <f>I64*J64</f>
        <v>1.25</v>
      </c>
      <c r="L64" s="910">
        <f>VLOOKUP(A64,TRANSPORTE!A6:D117,4,FALSE)</f>
        <v>1573.7011422899911</v>
      </c>
      <c r="M64" s="911"/>
      <c r="N64" s="294">
        <f>K64*L64</f>
        <v>1967.126427862489</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3551.1131985334605</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80</v>
      </c>
      <c r="N74" s="402">
        <f>K74/M74</f>
        <v>5413.1</v>
      </c>
      <c r="O74" s="112"/>
    </row>
    <row r="75" spans="1:15">
      <c r="A75" t="s">
        <v>54</v>
      </c>
      <c r="B75" s="55" t="str">
        <f>VLOOKUP(A75,'MANO DE OBRA'!A8:D69,3,FALSE)</f>
        <v>Rastrilleros (2)</v>
      </c>
      <c r="C75" s="53"/>
      <c r="D75" s="53"/>
      <c r="E75" s="53"/>
      <c r="F75" s="53"/>
      <c r="G75" s="53"/>
      <c r="H75" s="53"/>
      <c r="I75" s="299">
        <f>K75/J75*100</f>
        <v>86502.359687357821</v>
      </c>
      <c r="J75" s="300">
        <v>185</v>
      </c>
      <c r="K75" s="301">
        <f>VLOOKUP(A75,'MANO DE OBRA'!A8:D100,4,FALSE)</f>
        <v>160029.36542161196</v>
      </c>
      <c r="L75" s="56"/>
      <c r="M75" s="306">
        <v>80</v>
      </c>
      <c r="N75" s="402">
        <f>K75/M75</f>
        <v>2000.3670677701496</v>
      </c>
    </row>
    <row r="76" spans="1:15">
      <c r="A76" t="s">
        <v>34</v>
      </c>
      <c r="B76" s="55" t="str">
        <f>VLOOKUP(A76,'MANO DE OBRA'!A9:D70,3,FALSE)</f>
        <v>Oficial (3)</v>
      </c>
      <c r="C76" s="53"/>
      <c r="D76" s="53"/>
      <c r="E76" s="53"/>
      <c r="F76" s="53"/>
      <c r="G76" s="53"/>
      <c r="H76" s="53"/>
      <c r="I76" s="299">
        <f>K76/J76*100</f>
        <v>173004.71937471567</v>
      </c>
      <c r="J76" s="300">
        <v>185</v>
      </c>
      <c r="K76" s="301">
        <f>VLOOKUP(A76,'MANO DE OBRA'!A9:D101,4,FALSE)</f>
        <v>320058.73084322398</v>
      </c>
      <c r="L76" s="56"/>
      <c r="M76" s="307">
        <v>80</v>
      </c>
      <c r="N76" s="402">
        <f>K76/M76</f>
        <v>4000.7341355402996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11414.201203310449</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217930.32156781046</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43586.064313562092</v>
      </c>
      <c r="M87" s="859"/>
      <c r="N87" s="57"/>
    </row>
    <row r="88" spans="1:14">
      <c r="B88" s="95" t="s">
        <v>973</v>
      </c>
      <c r="C88" s="96"/>
      <c r="D88" s="96"/>
      <c r="E88" s="96"/>
      <c r="F88" s="96"/>
      <c r="G88" s="96"/>
      <c r="H88" s="96"/>
      <c r="I88" s="93"/>
      <c r="J88" s="94"/>
      <c r="K88" s="311">
        <v>0.05</v>
      </c>
      <c r="L88" s="858">
        <f>N82*K88</f>
        <v>10896.516078390523</v>
      </c>
      <c r="M88" s="859"/>
      <c r="N88" s="57"/>
    </row>
    <row r="89" spans="1:14" ht="15.75" thickBot="1">
      <c r="B89" s="97" t="s">
        <v>974</v>
      </c>
      <c r="C89" s="98"/>
      <c r="D89" s="98"/>
      <c r="E89" s="98"/>
      <c r="F89" s="98"/>
      <c r="G89" s="98"/>
      <c r="H89" s="98"/>
      <c r="I89" s="99"/>
      <c r="J89" s="100"/>
      <c r="K89" s="312">
        <v>0.05</v>
      </c>
      <c r="L89" s="860">
        <f>N82*K89</f>
        <v>10896.516078390523</v>
      </c>
      <c r="M89" s="861"/>
      <c r="N89" s="57"/>
    </row>
    <row r="90" spans="1:14" ht="15.75" thickBot="1">
      <c r="B90" s="823" t="s">
        <v>953</v>
      </c>
      <c r="C90" s="824"/>
      <c r="D90" s="824"/>
      <c r="E90" s="824"/>
      <c r="F90" s="824"/>
      <c r="G90" s="824"/>
      <c r="H90" s="824"/>
      <c r="I90" s="824"/>
      <c r="J90" s="824"/>
      <c r="K90" s="824"/>
      <c r="L90" s="824"/>
      <c r="M90" s="825"/>
      <c r="N90" s="58">
        <f>L87+L88+L89</f>
        <v>65379.096470343138</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283309.41803815361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1085</v>
      </c>
      <c r="C31" s="87" t="s">
        <v>2072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117</v>
      </c>
      <c r="B36" s="872" t="str">
        <f>VLOOKUP(A36,EQUIPOS!A6:D154,3,FALSE)</f>
        <v xml:space="preserve">Barredora mecánica de cepillo de 3658 mm ; 6 m3 </v>
      </c>
      <c r="C36" s="873"/>
      <c r="D36" s="873"/>
      <c r="E36" s="873"/>
      <c r="F36" s="873"/>
      <c r="G36" s="873"/>
      <c r="H36" s="874"/>
      <c r="I36" s="274"/>
      <c r="J36" s="275"/>
      <c r="K36" s="276">
        <f>VLOOKUP(A36,EQUIPOS!A6:D163,4,FALSE)</f>
        <v>81137.227154391832</v>
      </c>
      <c r="L36" s="277"/>
      <c r="M36" s="278">
        <v>150</v>
      </c>
      <c r="N36" s="279">
        <f>K36/M36</f>
        <v>540.91484769594558</v>
      </c>
    </row>
    <row r="37" spans="1:14">
      <c r="A37" s="119" t="s">
        <v>148</v>
      </c>
      <c r="B37" s="872" t="str">
        <f>VLOOKUP(A37,EQUIPOS!A7:D154,3,FALSE)</f>
        <v>Cargador : Potencia en el volante 110 hp, Clasificación de RPM del motor 2300.</v>
      </c>
      <c r="C37" s="873"/>
      <c r="D37" s="873"/>
      <c r="E37" s="873"/>
      <c r="F37" s="873"/>
      <c r="G37" s="873"/>
      <c r="H37" s="874"/>
      <c r="I37" s="274"/>
      <c r="J37" s="275"/>
      <c r="K37" s="276">
        <f>VLOOKUP(A37,EQUIPOS!A7:D164,4,FALSE)</f>
        <v>128634.7023520739</v>
      </c>
      <c r="L37" s="277"/>
      <c r="M37" s="278">
        <v>150</v>
      </c>
      <c r="N37" s="279">
        <f>K37/M37</f>
        <v>857.56468234715931</v>
      </c>
    </row>
    <row r="38" spans="1:14">
      <c r="A38" t="s">
        <v>236</v>
      </c>
      <c r="B38" s="872" t="str">
        <f>VLOOKUP(A38,EQUIPOS!A8:D154,3,FALSE)</f>
        <v>Fresadora de pavimento, potencia 255 HP, peso 19 Ton, PROFUNDIDAD DE CORTE 305 mm</v>
      </c>
      <c r="C38" s="873"/>
      <c r="D38" s="873"/>
      <c r="E38" s="873"/>
      <c r="F38" s="873"/>
      <c r="G38" s="873"/>
      <c r="H38" s="874"/>
      <c r="I38" s="274"/>
      <c r="J38" s="275"/>
      <c r="K38" s="276">
        <f>VLOOKUP(A38,EQUIPOS!A8:D165,4,FALSE)</f>
        <v>396990.28564899956</v>
      </c>
      <c r="L38" s="277"/>
      <c r="M38" s="278">
        <v>150</v>
      </c>
      <c r="N38" s="279">
        <f>K38/M38</f>
        <v>2646.6019043266638</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N75*M41</f>
        <v>1.8043666666666667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4046.8858010364352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409"/>
      <c r="N48" s="279"/>
    </row>
    <row r="49" spans="1:14">
      <c r="A49" s="114"/>
      <c r="B49" s="49"/>
      <c r="C49" s="288"/>
      <c r="D49" s="288"/>
      <c r="E49" s="288"/>
      <c r="F49" s="288"/>
      <c r="G49" s="288"/>
      <c r="H49" s="288"/>
      <c r="I49" s="275"/>
      <c r="J49" s="231"/>
      <c r="K49" s="289"/>
      <c r="L49" s="274"/>
      <c r="M49" s="409"/>
      <c r="N49" s="279"/>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1233</v>
      </c>
      <c r="B58" s="52" t="str">
        <f>VLOOKUP(A58,TRANSPORTE!A5:D117,3,FALSE)</f>
        <v>Transporte de material fresado</v>
      </c>
      <c r="C58" s="324"/>
      <c r="D58" s="324"/>
      <c r="E58" s="324"/>
      <c r="F58" s="324"/>
      <c r="G58" s="324"/>
      <c r="H58" s="318" t="s">
        <v>1468</v>
      </c>
      <c r="I58" s="286">
        <v>0.13</v>
      </c>
      <c r="J58" s="293">
        <v>1</v>
      </c>
      <c r="K58" s="286">
        <f>I58*J58</f>
        <v>0.13</v>
      </c>
      <c r="L58" s="910">
        <f>VLOOKUP(A58,TRANSPORTE!A5:D117,4,FALSE)</f>
        <v>1131.4191219078368</v>
      </c>
      <c r="M58" s="911"/>
      <c r="N58" s="294">
        <f>K58*L58</f>
        <v>147.0844858480188</v>
      </c>
    </row>
    <row r="59" spans="1:14">
      <c r="B59" s="52"/>
      <c r="C59" s="53"/>
      <c r="D59" s="53"/>
      <c r="E59" s="53"/>
      <c r="F59" s="53"/>
      <c r="G59" s="53"/>
      <c r="H59" s="318"/>
      <c r="I59" s="286"/>
      <c r="J59" s="293"/>
      <c r="K59" s="286"/>
      <c r="L59" s="910"/>
      <c r="M59" s="911"/>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147.0844858480188</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1200</v>
      </c>
      <c r="N69" s="402">
        <f>K69/M69</f>
        <v>180.43666666666667</v>
      </c>
      <c r="O69" s="112"/>
    </row>
    <row r="70" spans="1:15">
      <c r="B70" s="55"/>
      <c r="C70" s="53"/>
      <c r="D70" s="53"/>
      <c r="E70" s="53"/>
      <c r="F70" s="53"/>
      <c r="G70" s="53"/>
      <c r="H70" s="53"/>
      <c r="I70" s="299"/>
      <c r="J70" s="300"/>
      <c r="K70" s="301"/>
      <c r="L70" s="56"/>
      <c r="M70" s="306"/>
      <c r="N70" s="402"/>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133"/>
    </row>
    <row r="75" spans="1:15" ht="15.75" thickBot="1">
      <c r="B75" s="912" t="s">
        <v>953</v>
      </c>
      <c r="C75" s="866"/>
      <c r="D75" s="866"/>
      <c r="E75" s="866"/>
      <c r="F75" s="866"/>
      <c r="G75" s="866"/>
      <c r="H75" s="866"/>
      <c r="I75" s="866"/>
      <c r="J75" s="866"/>
      <c r="K75" s="866"/>
      <c r="L75" s="866"/>
      <c r="M75" s="867"/>
      <c r="N75" s="467">
        <f>SUM(N69:N74)</f>
        <v>180.43666666666667</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4374.4069535511208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874.8813907102242</v>
      </c>
      <c r="M82" s="859"/>
      <c r="N82" s="57"/>
    </row>
    <row r="83" spans="1:14">
      <c r="B83" s="95" t="s">
        <v>973</v>
      </c>
      <c r="C83" s="96"/>
      <c r="D83" s="96"/>
      <c r="E83" s="96"/>
      <c r="F83" s="96"/>
      <c r="G83" s="96"/>
      <c r="H83" s="96"/>
      <c r="I83" s="93"/>
      <c r="J83" s="94"/>
      <c r="K83" s="311">
        <v>0.05</v>
      </c>
      <c r="L83" s="858">
        <f>N77*K83</f>
        <v>218.72034767755605</v>
      </c>
      <c r="M83" s="859"/>
      <c r="N83" s="57"/>
    </row>
    <row r="84" spans="1:14" ht="15.75" thickBot="1">
      <c r="B84" s="97" t="s">
        <v>974</v>
      </c>
      <c r="C84" s="98"/>
      <c r="D84" s="98"/>
      <c r="E84" s="98"/>
      <c r="F84" s="98"/>
      <c r="G84" s="98"/>
      <c r="H84" s="98"/>
      <c r="I84" s="99"/>
      <c r="J84" s="100"/>
      <c r="K84" s="312">
        <v>0.05</v>
      </c>
      <c r="L84" s="860">
        <f>N77*K84</f>
        <v>218.72034767755605</v>
      </c>
      <c r="M84" s="861"/>
      <c r="N84" s="57"/>
    </row>
    <row r="85" spans="1:14" ht="15.75" thickBot="1">
      <c r="B85" s="823" t="s">
        <v>953</v>
      </c>
      <c r="C85" s="824"/>
      <c r="D85" s="824"/>
      <c r="E85" s="824"/>
      <c r="F85" s="824"/>
      <c r="G85" s="824"/>
      <c r="H85" s="824"/>
      <c r="I85" s="824"/>
      <c r="J85" s="824"/>
      <c r="K85" s="824"/>
      <c r="L85" s="824"/>
      <c r="M85" s="825"/>
      <c r="N85" s="58">
        <f>L82+L83+L84</f>
        <v>1312.3220860653362</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5686.7290396164572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9"/>
      <c r="K117" s="889"/>
      <c r="L117" s="889"/>
      <c r="M117" s="889"/>
      <c r="N117" s="890"/>
    </row>
    <row r="118" spans="2:14" ht="15.75" thickBot="1">
      <c r="B118" s="268" t="s">
        <v>2221</v>
      </c>
      <c r="C118" s="400"/>
      <c r="D118" s="400"/>
      <c r="E118" s="63"/>
      <c r="F118" s="63"/>
      <c r="G118" s="63"/>
      <c r="H118" s="63"/>
      <c r="I118" s="63"/>
      <c r="J118" s="891"/>
      <c r="K118" s="891"/>
      <c r="L118" s="891"/>
      <c r="M118" s="891"/>
      <c r="N118" s="892"/>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2017</v>
      </c>
      <c r="C31" s="87" t="s">
        <v>2074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117</v>
      </c>
      <c r="B36" s="872" t="str">
        <f>VLOOKUP(A36,EQUIPOS!A6:D154,3,FALSE)</f>
        <v xml:space="preserve">Barredora mecánica de cepillo de 3658 mm ; 6 m3 </v>
      </c>
      <c r="C36" s="873"/>
      <c r="D36" s="873"/>
      <c r="E36" s="873"/>
      <c r="F36" s="873"/>
      <c r="G36" s="873"/>
      <c r="H36" s="874"/>
      <c r="I36" s="274"/>
      <c r="J36" s="275"/>
      <c r="K36" s="276">
        <f>VLOOKUP(A36,EQUIPOS!A6:D163,4,FALSE)</f>
        <v>81137.227154391832</v>
      </c>
      <c r="L36" s="277"/>
      <c r="M36" s="278">
        <v>300</v>
      </c>
      <c r="N36" s="279">
        <f>K36/M36</f>
        <v>270.45742384797279</v>
      </c>
    </row>
    <row r="37" spans="1:14">
      <c r="A37" s="119" t="s">
        <v>148</v>
      </c>
      <c r="B37" s="872" t="str">
        <f>VLOOKUP(A37,EQUIPOS!A7:D154,3,FALSE)</f>
        <v>Cargador : Potencia en el volante 110 hp, Clasificación de RPM del motor 2300.</v>
      </c>
      <c r="C37" s="873"/>
      <c r="D37" s="873"/>
      <c r="E37" s="873"/>
      <c r="F37" s="873"/>
      <c r="G37" s="873"/>
      <c r="H37" s="874"/>
      <c r="I37" s="274"/>
      <c r="J37" s="275"/>
      <c r="K37" s="276">
        <f>VLOOKUP(A37,EQUIPOS!A7:D164,4,FALSE)</f>
        <v>128634.7023520739</v>
      </c>
      <c r="L37" s="277"/>
      <c r="M37" s="278">
        <v>300</v>
      </c>
      <c r="N37" s="279">
        <f>K37/M37</f>
        <v>428.78234117357965</v>
      </c>
    </row>
    <row r="38" spans="1:14">
      <c r="A38" t="s">
        <v>236</v>
      </c>
      <c r="B38" s="872" t="str">
        <f>VLOOKUP(A38,EQUIPOS!A8:D154,3,FALSE)</f>
        <v>Fresadora de pavimento, potencia 255 HP, peso 19 Ton, PROFUNDIDAD DE CORTE 305 mm</v>
      </c>
      <c r="C38" s="873"/>
      <c r="D38" s="873"/>
      <c r="E38" s="873"/>
      <c r="F38" s="873"/>
      <c r="G38" s="873"/>
      <c r="H38" s="874"/>
      <c r="I38" s="274"/>
      <c r="J38" s="275"/>
      <c r="K38" s="276">
        <f>VLOOKUP(A38,EQUIPOS!A8:D165,4,FALSE)</f>
        <v>396990.28564899956</v>
      </c>
      <c r="L38" s="277"/>
      <c r="M38" s="278">
        <v>300</v>
      </c>
      <c r="N38" s="279">
        <f>K38/M38</f>
        <v>1323.3009521633319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N75*M41</f>
        <v>0.90218333333333334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2023.4429005182176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409"/>
      <c r="N48" s="279"/>
    </row>
    <row r="49" spans="1:14">
      <c r="A49" s="114"/>
      <c r="B49" s="49"/>
      <c r="C49" s="288"/>
      <c r="D49" s="288"/>
      <c r="E49" s="288"/>
      <c r="F49" s="288"/>
      <c r="G49" s="288"/>
      <c r="H49" s="288"/>
      <c r="I49" s="275"/>
      <c r="J49" s="231"/>
      <c r="K49" s="289"/>
      <c r="L49" s="274"/>
      <c r="M49" s="409"/>
      <c r="N49" s="279"/>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1233</v>
      </c>
      <c r="B58" s="52" t="str">
        <f>VLOOKUP(A58,TRANSPORTE!A5:D117,3,FALSE)</f>
        <v>Transporte de material fresado</v>
      </c>
      <c r="C58" s="324"/>
      <c r="D58" s="324"/>
      <c r="E58" s="324"/>
      <c r="F58" s="324"/>
      <c r="G58" s="324"/>
      <c r="H58" s="318" t="s">
        <v>1468</v>
      </c>
      <c r="I58" s="420">
        <v>6.5000000000000002E-2</v>
      </c>
      <c r="J58" s="293">
        <v>1</v>
      </c>
      <c r="K58" s="420">
        <f>I58*J58</f>
        <v>6.5000000000000002E-2</v>
      </c>
      <c r="L58" s="910">
        <f>VLOOKUP(A58,TRANSPORTE!A5:D117,4,FALSE)</f>
        <v>1131.4191219078368</v>
      </c>
      <c r="M58" s="911"/>
      <c r="N58" s="294">
        <f>K58*L58</f>
        <v>73.5422429240094</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73.5422429240094</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2400</v>
      </c>
      <c r="N69" s="402">
        <f>K69/M69</f>
        <v>90.218333333333334</v>
      </c>
      <c r="O69" s="112"/>
    </row>
    <row r="70" spans="1:15">
      <c r="B70" s="55"/>
      <c r="C70" s="53"/>
      <c r="D70" s="53"/>
      <c r="E70" s="53"/>
      <c r="F70" s="53"/>
      <c r="G70" s="53"/>
      <c r="H70" s="53"/>
      <c r="I70" s="299"/>
      <c r="J70" s="300"/>
      <c r="K70" s="301"/>
      <c r="L70" s="56"/>
      <c r="M70" s="306"/>
      <c r="N70" s="402"/>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90.218333333333334</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2187.2034767755604</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437.4406953551121</v>
      </c>
      <c r="M82" s="859"/>
      <c r="N82" s="57"/>
    </row>
    <row r="83" spans="1:14">
      <c r="B83" s="95" t="s">
        <v>973</v>
      </c>
      <c r="C83" s="96"/>
      <c r="D83" s="96"/>
      <c r="E83" s="96"/>
      <c r="F83" s="96"/>
      <c r="G83" s="96"/>
      <c r="H83" s="96"/>
      <c r="I83" s="93"/>
      <c r="J83" s="94"/>
      <c r="K83" s="311">
        <v>0.05</v>
      </c>
      <c r="L83" s="858">
        <f>N77*K83</f>
        <v>109.36017383877802</v>
      </c>
      <c r="M83" s="859"/>
      <c r="N83" s="57"/>
    </row>
    <row r="84" spans="1:14" ht="15.75" thickBot="1">
      <c r="B84" s="97" t="s">
        <v>974</v>
      </c>
      <c r="C84" s="98"/>
      <c r="D84" s="98"/>
      <c r="E84" s="98"/>
      <c r="F84" s="98"/>
      <c r="G84" s="98"/>
      <c r="H84" s="98"/>
      <c r="I84" s="99"/>
      <c r="J84" s="100"/>
      <c r="K84" s="312">
        <v>0.05</v>
      </c>
      <c r="L84" s="860">
        <f>N77*K84</f>
        <v>109.36017383877802</v>
      </c>
      <c r="M84" s="861"/>
      <c r="N84" s="57"/>
    </row>
    <row r="85" spans="1:14" ht="15.75" thickBot="1">
      <c r="B85" s="823" t="s">
        <v>953</v>
      </c>
      <c r="C85" s="824"/>
      <c r="D85" s="824"/>
      <c r="E85" s="824"/>
      <c r="F85" s="824"/>
      <c r="G85" s="824"/>
      <c r="H85" s="824"/>
      <c r="I85" s="824"/>
      <c r="J85" s="824"/>
      <c r="K85" s="824"/>
      <c r="L85" s="824"/>
      <c r="M85" s="825"/>
      <c r="N85" s="58">
        <f>L82+L83+L84</f>
        <v>656.16104303266809</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2843.3645198082286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9"/>
      <c r="K117" s="889"/>
      <c r="L117" s="889"/>
      <c r="M117" s="889"/>
      <c r="N117" s="890"/>
    </row>
    <row r="118" spans="2:14" ht="15.75" thickBot="1">
      <c r="B118" s="268" t="s">
        <v>2221</v>
      </c>
      <c r="C118" s="400"/>
      <c r="D118" s="400"/>
      <c r="E118" s="63"/>
      <c r="F118" s="63"/>
      <c r="G118" s="63"/>
      <c r="H118" s="63"/>
      <c r="I118" s="63"/>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1086</v>
      </c>
      <c r="C31" s="87" t="s">
        <v>2075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18</v>
      </c>
      <c r="N36" s="279">
        <f>K36/M36</f>
        <v>3405.7601521596571</v>
      </c>
    </row>
    <row r="37" spans="1:14">
      <c r="A37" s="119" t="s">
        <v>154</v>
      </c>
      <c r="B37" s="872" t="str">
        <f>VLOOKUP(A37,EQUIPOS!A7:D154,3,FALSE)</f>
        <v>Carrotanque Irrigador de asfalto, 1000 GALONES DE CAPACIDAD</v>
      </c>
      <c r="C37" s="873"/>
      <c r="D37" s="873"/>
      <c r="E37" s="873"/>
      <c r="F37" s="873"/>
      <c r="G37" s="873"/>
      <c r="H37" s="874"/>
      <c r="I37" s="274"/>
      <c r="J37" s="275"/>
      <c r="K37" s="276">
        <f>VLOOKUP(A37,EQUIPOS!A7:D164,4,FALSE)</f>
        <v>83877.862382717954</v>
      </c>
      <c r="L37" s="277"/>
      <c r="M37" s="278">
        <v>18</v>
      </c>
      <c r="N37" s="279">
        <f>K37/M37</f>
        <v>4659.8812434843312</v>
      </c>
    </row>
    <row r="38" spans="1:14">
      <c r="A38" t="s">
        <v>269</v>
      </c>
      <c r="B38" s="872" t="str">
        <f>VLOOKUP(A38,EQUIPOS!A8:D154,3,FALSE)</f>
        <v>Motoniveladora  potencia 215 HP, ancho de cuchilla 4,27 m, peso 18 ton.</v>
      </c>
      <c r="C38" s="873"/>
      <c r="D38" s="873"/>
      <c r="E38" s="873"/>
      <c r="F38" s="873"/>
      <c r="G38" s="873"/>
      <c r="H38" s="874"/>
      <c r="I38" s="274"/>
      <c r="J38" s="275"/>
      <c r="K38" s="276">
        <f>VLOOKUP(A38,EQUIPOS!A8:D165,4,FALSE)</f>
        <v>156865.3058318242</v>
      </c>
      <c r="L38" s="277"/>
      <c r="M38" s="278">
        <v>18</v>
      </c>
      <c r="N38" s="279">
        <f>K38/M38</f>
        <v>8714.7392128791216</v>
      </c>
    </row>
    <row r="39" spans="1:14">
      <c r="A39" t="s">
        <v>299</v>
      </c>
      <c r="B39" s="872" t="str">
        <f>VLOOKUP(A39,EQUIPOS!A9:D154,3,FALSE)</f>
        <v xml:space="preserve">Recicladora, potencia 430HP </v>
      </c>
      <c r="C39" s="873"/>
      <c r="D39" s="873"/>
      <c r="E39" s="873"/>
      <c r="F39" s="873"/>
      <c r="G39" s="873"/>
      <c r="H39" s="874"/>
      <c r="I39" s="875"/>
      <c r="J39" s="876"/>
      <c r="K39" s="276">
        <f>VLOOKUP(A39,EQUIPOS!A9:D166,4,FALSE)</f>
        <v>540914.84769594553</v>
      </c>
      <c r="L39" s="877">
        <v>18</v>
      </c>
      <c r="M39" s="878"/>
      <c r="N39" s="279">
        <f>K39/L39</f>
        <v>30050.824871996974</v>
      </c>
    </row>
    <row r="40" spans="1:14">
      <c r="A40" t="s">
        <v>365</v>
      </c>
      <c r="B40" s="872" t="str">
        <f>VLOOKUP(A40,EQUIPOS!A10:D154,3,FALSE)</f>
        <v xml:space="preserve">Vibrocompatador, potencia 153 HP, peso 10 Ton. </v>
      </c>
      <c r="C40" s="873"/>
      <c r="D40" s="873"/>
      <c r="E40" s="873"/>
      <c r="F40" s="873"/>
      <c r="G40" s="873"/>
      <c r="H40" s="874"/>
      <c r="I40" s="42"/>
      <c r="J40" s="43"/>
      <c r="K40" s="276">
        <f>VLOOKUP(A40,EQUIPOS!A10:D167,4,FALSE)</f>
        <v>98085.89238219813</v>
      </c>
      <c r="L40" s="283"/>
      <c r="M40" s="284">
        <v>18</v>
      </c>
      <c r="N40" s="279">
        <f>K40/M40</f>
        <v>5449.2162434554521</v>
      </c>
    </row>
    <row r="41" spans="1:14">
      <c r="B41" s="880" t="s">
        <v>952</v>
      </c>
      <c r="C41" s="881"/>
      <c r="D41" s="881"/>
      <c r="E41" s="44"/>
      <c r="F41" s="45"/>
      <c r="G41" s="45"/>
      <c r="H41" s="46"/>
      <c r="I41" s="42"/>
      <c r="J41" s="43"/>
      <c r="K41" s="286"/>
      <c r="L41" s="283"/>
      <c r="M41" s="408">
        <v>0.01</v>
      </c>
      <c r="N41" s="351">
        <f>N75*M41</f>
        <v>29.963350251000556</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52310.385074226542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802</v>
      </c>
      <c r="B48" s="49" t="str">
        <f>VLOOKUP(A48,MATERIALES!A5:D373,3,FALSE)</f>
        <v>Arena lavada</v>
      </c>
      <c r="C48" s="288"/>
      <c r="D48" s="288"/>
      <c r="E48" s="288"/>
      <c r="F48" s="288"/>
      <c r="G48" s="288"/>
      <c r="H48" s="288"/>
      <c r="I48" s="275"/>
      <c r="J48" s="231" t="str">
        <f>VLOOKUP(A48,MATERIALES!A4:D640,2,FALSE)</f>
        <v>m3</v>
      </c>
      <c r="K48" s="289">
        <v>3.5000000000000003E-2</v>
      </c>
      <c r="L48" s="274"/>
      <c r="M48" s="409">
        <f>VLOOKUP(A48,MATERIALES!A5:D396,4,FALSE)</f>
        <v>46246.948103914794</v>
      </c>
      <c r="N48" s="279">
        <f>K48*M48</f>
        <v>1618.643183637018</v>
      </c>
    </row>
    <row r="49" spans="1:14">
      <c r="A49" s="114" t="s">
        <v>763</v>
      </c>
      <c r="B49" s="49" t="str">
        <f>VLOOKUP(A49,MATERIALES!A6:D373,3,FALSE)</f>
        <v>Agregado petreo para mezclas asfálticas</v>
      </c>
      <c r="C49" s="288"/>
      <c r="D49" s="288"/>
      <c r="E49" s="288"/>
      <c r="F49" s="288"/>
      <c r="G49" s="288"/>
      <c r="H49" s="288"/>
      <c r="I49" s="275"/>
      <c r="J49" s="231" t="str">
        <f>VLOOKUP(A49,MATERIALES!A5:D641,2,FALSE)</f>
        <v>m3</v>
      </c>
      <c r="K49" s="289">
        <v>0.25</v>
      </c>
      <c r="L49" s="274"/>
      <c r="M49" s="409">
        <f>VLOOKUP(A49,MATERIALES!A6:D397,4,FALSE)</f>
        <v>69208.049424530021</v>
      </c>
      <c r="N49" s="279">
        <f>K49*M49</f>
        <v>17302.012356132505</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18920.655539769523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1317</v>
      </c>
      <c r="B58" s="52" t="str">
        <f>VLOOKUP(A58,TRANSPORTE!A5:D117,3,FALSE)</f>
        <v>Transporte de agregados pétreos</v>
      </c>
      <c r="C58" s="324"/>
      <c r="D58" s="324"/>
      <c r="E58" s="324"/>
      <c r="F58" s="324"/>
      <c r="G58" s="324"/>
      <c r="H58" s="318" t="s">
        <v>1468</v>
      </c>
      <c r="I58" s="420">
        <v>0.28500000000000003</v>
      </c>
      <c r="J58" s="293">
        <v>1</v>
      </c>
      <c r="K58" s="420">
        <f>I58*J58</f>
        <v>0.28500000000000003</v>
      </c>
      <c r="L58" s="910">
        <f>VLOOKUP(A58,TRANSPORTE!A5:D117,4,FALSE)</f>
        <v>1131.4191219078368</v>
      </c>
      <c r="M58" s="911"/>
      <c r="N58" s="294">
        <f>K58*L58</f>
        <v>322.45444974373351</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322.45444974373351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15</v>
      </c>
      <c r="B69" s="55" t="str">
        <f>VLOOKUP(A69,'MANO DE OBRA'!A8:D68,3,FALSE)</f>
        <v>Obrero (6)</v>
      </c>
      <c r="C69" s="53"/>
      <c r="D69" s="53"/>
      <c r="E69" s="53"/>
      <c r="F69" s="53"/>
      <c r="G69" s="53"/>
      <c r="H69" s="53"/>
      <c r="I69" s="299">
        <f>K69/J69*100</f>
        <v>175560</v>
      </c>
      <c r="J69" s="300">
        <v>185</v>
      </c>
      <c r="K69" s="301">
        <f>VLOOKUP(A69,'MANO DE OBRA'!A8:D99,4,FALSE)</f>
        <v>324786</v>
      </c>
      <c r="L69" s="56"/>
      <c r="M69" s="302">
        <v>144</v>
      </c>
      <c r="N69" s="402">
        <f>K69/M69</f>
        <v>2255.4583333333335</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144</v>
      </c>
      <c r="N70" s="402">
        <f>K70/M70</f>
        <v>740.87669176672216</v>
      </c>
    </row>
    <row r="71" spans="1:15">
      <c r="B71" s="55"/>
      <c r="C71" s="53"/>
      <c r="D71" s="53"/>
      <c r="E71" s="53"/>
      <c r="F71" s="53"/>
      <c r="G71" s="53"/>
      <c r="H71" s="53"/>
      <c r="I71" s="299"/>
      <c r="J71" s="300"/>
      <c r="K71" s="301"/>
      <c r="L71" s="56"/>
      <c r="M71" s="307"/>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2996.3350251000556</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74549.830088839852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14909.966017767971</v>
      </c>
      <c r="M82" s="859"/>
      <c r="N82" s="57"/>
    </row>
    <row r="83" spans="1:14">
      <c r="B83" s="95" t="s">
        <v>973</v>
      </c>
      <c r="C83" s="96"/>
      <c r="D83" s="96"/>
      <c r="E83" s="96"/>
      <c r="F83" s="96"/>
      <c r="G83" s="96"/>
      <c r="H83" s="96"/>
      <c r="I83" s="93"/>
      <c r="J83" s="94"/>
      <c r="K83" s="311">
        <v>0.05</v>
      </c>
      <c r="L83" s="858">
        <f>N77*K83</f>
        <v>3727.4915044419927</v>
      </c>
      <c r="M83" s="859"/>
      <c r="N83" s="57"/>
    </row>
    <row r="84" spans="1:14" ht="15.75" thickBot="1">
      <c r="B84" s="97" t="s">
        <v>974</v>
      </c>
      <c r="C84" s="98"/>
      <c r="D84" s="98"/>
      <c r="E84" s="98"/>
      <c r="F84" s="98"/>
      <c r="G84" s="98"/>
      <c r="H84" s="98"/>
      <c r="I84" s="99"/>
      <c r="J84" s="100"/>
      <c r="K84" s="312">
        <v>0.05</v>
      </c>
      <c r="L84" s="860">
        <f>N77*K84</f>
        <v>3727.4915044419927</v>
      </c>
      <c r="M84" s="861"/>
      <c r="N84" s="57"/>
    </row>
    <row r="85" spans="1:14" ht="15.75" thickBot="1">
      <c r="B85" s="823" t="s">
        <v>953</v>
      </c>
      <c r="C85" s="824"/>
      <c r="D85" s="824"/>
      <c r="E85" s="824"/>
      <c r="F85" s="824"/>
      <c r="G85" s="824"/>
      <c r="H85" s="824"/>
      <c r="I85" s="824"/>
      <c r="J85" s="824"/>
      <c r="K85" s="824"/>
      <c r="L85" s="824"/>
      <c r="M85" s="825"/>
      <c r="N85" s="58">
        <f>L82+L83+L84</f>
        <v>22364.949026651957</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96914.779115491809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9"/>
      <c r="K117" s="889"/>
      <c r="L117" s="889"/>
      <c r="M117" s="889"/>
      <c r="N117" s="890"/>
    </row>
    <row r="118" spans="2:14" ht="15.75" thickBot="1">
      <c r="B118" s="268" t="s">
        <v>2221</v>
      </c>
      <c r="C118" s="400"/>
      <c r="D118" s="400"/>
      <c r="E118" s="63"/>
      <c r="F118" s="63"/>
      <c r="G118" s="63"/>
      <c r="H118" s="63"/>
      <c r="I118" s="63"/>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1087</v>
      </c>
      <c r="C31" s="87" t="s">
        <v>2076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12</v>
      </c>
      <c r="N36" s="279">
        <f>K36/M36</f>
        <v>5108.6402282394856</v>
      </c>
    </row>
    <row r="37" spans="1:14">
      <c r="A37" s="119" t="s">
        <v>154</v>
      </c>
      <c r="B37" s="327" t="str">
        <f>VLOOKUP(A37,EQUIPOS!A6:D154,3,FALSE)</f>
        <v>Carrotanque Irrigador de asfalto, 1000 GALONES DE CAPACIDAD</v>
      </c>
      <c r="C37" s="328"/>
      <c r="D37" s="328"/>
      <c r="E37" s="328"/>
      <c r="F37" s="328"/>
      <c r="G37" s="328"/>
      <c r="H37" s="329"/>
      <c r="I37" s="274"/>
      <c r="J37" s="275"/>
      <c r="K37" s="276">
        <f>VLOOKUP(A37,EQUIPOS!A6:D163,4,FALSE)</f>
        <v>83877.862382717954</v>
      </c>
      <c r="L37" s="277"/>
      <c r="M37" s="278">
        <v>12</v>
      </c>
      <c r="N37" s="279">
        <f>K37/M37</f>
        <v>6989.8218652264959</v>
      </c>
    </row>
    <row r="38" spans="1:14">
      <c r="A38" s="119" t="s">
        <v>269</v>
      </c>
      <c r="B38" s="327" t="str">
        <f>VLOOKUP(A38,EQUIPOS!A6:D154,3,FALSE)</f>
        <v>Motoniveladora  potencia 215 HP, ancho de cuchilla 4,27 m, peso 18 ton.</v>
      </c>
      <c r="C38" s="328"/>
      <c r="D38" s="328"/>
      <c r="E38" s="328"/>
      <c r="F38" s="328"/>
      <c r="G38" s="328"/>
      <c r="H38" s="329"/>
      <c r="I38" s="274"/>
      <c r="J38" s="275"/>
      <c r="K38" s="276">
        <f>VLOOKUP(A38,EQUIPOS!A6:D163,4,FALSE)</f>
        <v>156865.3058318242</v>
      </c>
      <c r="L38" s="277"/>
      <c r="M38" s="278">
        <v>12</v>
      </c>
      <c r="N38" s="279">
        <f>K38/M38</f>
        <v>13072.108819318682</v>
      </c>
    </row>
    <row r="39" spans="1:14">
      <c r="A39" s="119" t="s">
        <v>299</v>
      </c>
      <c r="B39" s="872" t="str">
        <f>VLOOKUP(A39,EQUIPOS!A7:D154,3,FALSE)</f>
        <v xml:space="preserve">Recicladora, potencia 430HP </v>
      </c>
      <c r="C39" s="873"/>
      <c r="D39" s="873"/>
      <c r="E39" s="873"/>
      <c r="F39" s="873"/>
      <c r="G39" s="873"/>
      <c r="H39" s="874"/>
      <c r="I39" s="274"/>
      <c r="J39" s="275"/>
      <c r="K39" s="276">
        <f>VLOOKUP(A39,EQUIPOS!A7:D164,4,FALSE)</f>
        <v>540914.84769594553</v>
      </c>
      <c r="L39" s="277"/>
      <c r="M39" s="278">
        <v>12</v>
      </c>
      <c r="N39" s="279">
        <f>K39/M39</f>
        <v>45076.237307995463</v>
      </c>
    </row>
    <row r="40" spans="1:14">
      <c r="A40" t="s">
        <v>365</v>
      </c>
      <c r="B40" s="872" t="str">
        <f>VLOOKUP(A40,EQUIPOS!A8:D154,3,FALSE)</f>
        <v xml:space="preserve">Vibrocompatador, potencia 153 HP, peso 10 Ton. </v>
      </c>
      <c r="C40" s="873"/>
      <c r="D40" s="873"/>
      <c r="E40" s="873"/>
      <c r="F40" s="873"/>
      <c r="G40" s="873"/>
      <c r="H40" s="874"/>
      <c r="I40" s="274"/>
      <c r="J40" s="275"/>
      <c r="K40" s="276">
        <f>VLOOKUP(A40,EQUIPOS!A8:D165,4,FALSE)</f>
        <v>98085.89238219813</v>
      </c>
      <c r="L40" s="277"/>
      <c r="M40" s="278">
        <v>12</v>
      </c>
      <c r="N40" s="279">
        <f>K40/M40</f>
        <v>8173.8243651831772</v>
      </c>
    </row>
    <row r="41" spans="1:14">
      <c r="B41" s="872"/>
      <c r="C41" s="873"/>
      <c r="D41" s="873"/>
      <c r="E41" s="873"/>
      <c r="F41" s="873"/>
      <c r="G41" s="873"/>
      <c r="H41" s="874"/>
      <c r="I41" s="875"/>
      <c r="J41" s="876"/>
      <c r="K41" s="276"/>
      <c r="L41" s="877"/>
      <c r="M41" s="878"/>
      <c r="N41" s="279"/>
    </row>
    <row r="42" spans="1:14">
      <c r="B42" s="872"/>
      <c r="C42" s="873"/>
      <c r="D42" s="873"/>
      <c r="E42" s="879"/>
      <c r="F42" s="873"/>
      <c r="G42" s="873"/>
      <c r="H42" s="874"/>
      <c r="I42" s="42"/>
      <c r="J42" s="43"/>
      <c r="K42" s="281"/>
      <c r="L42" s="283"/>
      <c r="M42" s="284"/>
      <c r="N42" s="285"/>
    </row>
    <row r="43" spans="1:14">
      <c r="B43" s="880" t="s">
        <v>952</v>
      </c>
      <c r="C43" s="958"/>
      <c r="D43" s="958"/>
      <c r="E43" s="44"/>
      <c r="F43" s="45"/>
      <c r="G43" s="45"/>
      <c r="H43" s="46"/>
      <c r="I43" s="42"/>
      <c r="J43" s="43"/>
      <c r="K43" s="286"/>
      <c r="L43" s="283"/>
      <c r="M43" s="408">
        <v>0.1</v>
      </c>
      <c r="N43" s="351">
        <f>N77*M43</f>
        <v>449.45025376500837</v>
      </c>
    </row>
    <row r="44" spans="1:14" ht="15.75" thickBot="1">
      <c r="B44" s="872"/>
      <c r="C44" s="873"/>
      <c r="D44" s="873"/>
      <c r="E44" s="873"/>
      <c r="F44" s="873"/>
      <c r="G44" s="873"/>
      <c r="H44" s="874"/>
      <c r="I44" s="882"/>
      <c r="J44" s="883"/>
      <c r="K44" s="47"/>
      <c r="L44" s="884"/>
      <c r="M44" s="885"/>
      <c r="N44" s="111"/>
    </row>
    <row r="45" spans="1:14" ht="15.75" thickBot="1">
      <c r="B45" s="823" t="s">
        <v>953</v>
      </c>
      <c r="C45" s="824"/>
      <c r="D45" s="824"/>
      <c r="E45" s="824"/>
      <c r="F45" s="824"/>
      <c r="G45" s="824"/>
      <c r="H45" s="824"/>
      <c r="I45" s="824"/>
      <c r="J45" s="824"/>
      <c r="K45" s="824"/>
      <c r="L45" s="824"/>
      <c r="M45" s="825"/>
      <c r="N45" s="401">
        <f>SUM(N36:N44)</f>
        <v>78870.082839728319</v>
      </c>
    </row>
    <row r="46" spans="1:14">
      <c r="B46" s="287"/>
      <c r="C46" s="40"/>
      <c r="D46" s="40"/>
      <c r="E46" s="40"/>
      <c r="F46" s="40"/>
      <c r="G46" s="40"/>
      <c r="H46" s="40"/>
      <c r="I46" s="40"/>
      <c r="J46" s="40"/>
      <c r="K46" s="40"/>
      <c r="L46" s="40"/>
      <c r="M46" s="40"/>
      <c r="N46" s="41"/>
    </row>
    <row r="47" spans="1:14">
      <c r="B47" s="70" t="s">
        <v>954</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8" t="s">
        <v>944</v>
      </c>
      <c r="C49" s="869"/>
      <c r="D49" s="869"/>
      <c r="E49" s="869"/>
      <c r="F49" s="869"/>
      <c r="G49" s="869"/>
      <c r="H49" s="869"/>
      <c r="I49" s="903"/>
      <c r="J49" s="322" t="s">
        <v>945</v>
      </c>
      <c r="K49" s="91" t="s">
        <v>946</v>
      </c>
      <c r="L49" s="904" t="s">
        <v>955</v>
      </c>
      <c r="M49" s="903"/>
      <c r="N49" s="92" t="s">
        <v>951</v>
      </c>
    </row>
    <row r="50" spans="1:14">
      <c r="A50" t="s">
        <v>774</v>
      </c>
      <c r="B50" s="49" t="str">
        <f>VLOOKUP(A50,MATERIALES!A5:D373,3,FALSE)</f>
        <v>Agua</v>
      </c>
      <c r="C50" s="288"/>
      <c r="D50" s="288"/>
      <c r="E50" s="288"/>
      <c r="F50" s="288"/>
      <c r="G50" s="288"/>
      <c r="H50" s="288"/>
      <c r="I50" s="275"/>
      <c r="J50" s="231" t="str">
        <f>VLOOKUP(A50,MATERIALES!A4:D640,2,FALSE)</f>
        <v>lt</v>
      </c>
      <c r="K50" s="289">
        <v>75</v>
      </c>
      <c r="L50" s="274"/>
      <c r="M50" s="409">
        <f>VLOOKUP(A50,MATERIALES!A5:D396,4,FALSE)</f>
        <v>65.035526800225909</v>
      </c>
      <c r="N50" s="279">
        <f>K50*M50</f>
        <v>4877.6645100169435</v>
      </c>
    </row>
    <row r="51" spans="1:14">
      <c r="A51" t="s">
        <v>807</v>
      </c>
      <c r="B51" s="49" t="str">
        <f>VLOOKUP(A51,MATERIALES!A5:D373,3,FALSE)</f>
        <v xml:space="preserve">Cemento Asfáltico </v>
      </c>
      <c r="C51" s="288"/>
      <c r="D51" s="288"/>
      <c r="E51" s="288"/>
      <c r="F51" s="288"/>
      <c r="G51" s="288"/>
      <c r="H51" s="288"/>
      <c r="I51" s="275"/>
      <c r="J51" s="231" t="str">
        <f>VLOOKUP(A51,MATERIALES!A4:D640,2,FALSE)</f>
        <v>kg</v>
      </c>
      <c r="K51" s="289">
        <v>1.3</v>
      </c>
      <c r="L51" s="274"/>
      <c r="M51" s="409">
        <f>VLOOKUP(A51,MATERIALES!A5:D396,4,FALSE)</f>
        <v>1799.316241472917</v>
      </c>
      <c r="N51" s="279">
        <f>K51*M51</f>
        <v>2339.111113914792</v>
      </c>
    </row>
    <row r="52" spans="1:14">
      <c r="B52" s="49"/>
      <c r="C52" s="288"/>
      <c r="D52" s="288"/>
      <c r="E52" s="288"/>
      <c r="F52" s="288"/>
      <c r="G52" s="288"/>
      <c r="H52" s="288"/>
      <c r="I52" s="275"/>
      <c r="J52" s="231"/>
      <c r="K52" s="289"/>
      <c r="L52" s="274"/>
      <c r="M52" s="290"/>
      <c r="N52" s="291"/>
    </row>
    <row r="53" spans="1:14">
      <c r="B53" s="49"/>
      <c r="C53" s="288"/>
      <c r="D53" s="288"/>
      <c r="E53" s="288"/>
      <c r="F53" s="288"/>
      <c r="G53" s="288"/>
      <c r="H53" s="288"/>
      <c r="I53" s="275"/>
      <c r="J53" s="231"/>
      <c r="K53" s="289"/>
      <c r="L53" s="274"/>
      <c r="M53" s="290"/>
      <c r="N53" s="291"/>
    </row>
    <row r="54" spans="1:14" ht="15.75" thickBot="1">
      <c r="B54" s="905"/>
      <c r="C54" s="906"/>
      <c r="D54" s="906"/>
      <c r="E54" s="906"/>
      <c r="F54" s="906"/>
      <c r="G54" s="906"/>
      <c r="H54" s="906"/>
      <c r="I54" s="876"/>
      <c r="J54" s="48"/>
      <c r="K54" s="50"/>
      <c r="L54" s="907"/>
      <c r="M54" s="908"/>
      <c r="N54" s="51"/>
    </row>
    <row r="55" spans="1:14" ht="15.75" thickBot="1">
      <c r="B55" s="823" t="s">
        <v>953</v>
      </c>
      <c r="C55" s="824"/>
      <c r="D55" s="824"/>
      <c r="E55" s="824"/>
      <c r="F55" s="824"/>
      <c r="G55" s="824"/>
      <c r="H55" s="824"/>
      <c r="I55" s="824"/>
      <c r="J55" s="824"/>
      <c r="K55" s="824"/>
      <c r="L55" s="824"/>
      <c r="M55" s="825"/>
      <c r="N55" s="401">
        <f>SUM(N50:N54)</f>
        <v>7216.775623931735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302">
        <v>96</v>
      </c>
      <c r="N71" s="402">
        <f>K71/M71</f>
        <v>1111.3150376500832</v>
      </c>
      <c r="O71" s="112"/>
    </row>
    <row r="72" spans="1:15">
      <c r="A72" t="s">
        <v>15</v>
      </c>
      <c r="B72" s="55" t="str">
        <f>VLOOKUP(A72,'MANO DE OBRA'!A8:D69,3,FALSE)</f>
        <v>Obrero (6)</v>
      </c>
      <c r="C72" s="53"/>
      <c r="D72" s="53"/>
      <c r="E72" s="53"/>
      <c r="F72" s="53"/>
      <c r="G72" s="53"/>
      <c r="H72" s="53"/>
      <c r="I72" s="299">
        <f>K72/J72*100</f>
        <v>175560</v>
      </c>
      <c r="J72" s="300">
        <v>185</v>
      </c>
      <c r="K72" s="301">
        <f>VLOOKUP(A72,'MANO DE OBRA'!A8:D100,4,FALSE)</f>
        <v>324786</v>
      </c>
      <c r="L72" s="56"/>
      <c r="M72" s="306">
        <v>96</v>
      </c>
      <c r="N72" s="402">
        <f>K72/M72</f>
        <v>3383.1875</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4494.5025376500835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N45+N55+N66+N77</f>
        <v>90581.361001310142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18116.272200262028</v>
      </c>
      <c r="M84" s="859"/>
      <c r="N84" s="57"/>
    </row>
    <row r="85" spans="1:14">
      <c r="B85" s="95" t="s">
        <v>973</v>
      </c>
      <c r="C85" s="96"/>
      <c r="D85" s="96"/>
      <c r="E85" s="96"/>
      <c r="F85" s="96"/>
      <c r="G85" s="96"/>
      <c r="H85" s="96"/>
      <c r="I85" s="93"/>
      <c r="J85" s="94"/>
      <c r="K85" s="311">
        <v>0.05</v>
      </c>
      <c r="L85" s="858">
        <f>N79*K85</f>
        <v>4529.0680500655071</v>
      </c>
      <c r="M85" s="859"/>
      <c r="N85" s="57"/>
    </row>
    <row r="86" spans="1:14" ht="15.75" thickBot="1">
      <c r="B86" s="97" t="s">
        <v>974</v>
      </c>
      <c r="C86" s="98"/>
      <c r="D86" s="98"/>
      <c r="E86" s="98"/>
      <c r="F86" s="98"/>
      <c r="G86" s="98"/>
      <c r="H86" s="98"/>
      <c r="I86" s="99"/>
      <c r="J86" s="100"/>
      <c r="K86" s="312">
        <v>0.05</v>
      </c>
      <c r="L86" s="860">
        <f>N79*K86</f>
        <v>4529.0680500655071</v>
      </c>
      <c r="M86" s="861"/>
      <c r="N86" s="57"/>
    </row>
    <row r="87" spans="1:14" ht="15.75" thickBot="1">
      <c r="B87" s="823" t="s">
        <v>953</v>
      </c>
      <c r="C87" s="824"/>
      <c r="D87" s="824"/>
      <c r="E87" s="824"/>
      <c r="F87" s="824"/>
      <c r="G87" s="824"/>
      <c r="H87" s="824"/>
      <c r="I87" s="824"/>
      <c r="J87" s="824"/>
      <c r="K87" s="824"/>
      <c r="L87" s="824"/>
      <c r="M87" s="825"/>
      <c r="N87" s="58">
        <f>L84+L85+L86</f>
        <v>27174.408300393043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117755.76930170319</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976</v>
      </c>
      <c r="F94" s="59"/>
      <c r="G94" s="59"/>
      <c r="H94" s="59"/>
      <c r="I94" s="59"/>
      <c r="J94" s="59"/>
      <c r="K94" s="18"/>
      <c r="L94" s="18"/>
      <c r="M94" s="18"/>
      <c r="N94" s="23"/>
    </row>
    <row r="95" spans="1:14">
      <c r="B95" s="22"/>
      <c r="C95" s="18"/>
      <c r="D95" s="18"/>
      <c r="E95" s="18" t="s">
        <v>977</v>
      </c>
      <c r="F95" s="18"/>
      <c r="G95" s="18"/>
      <c r="H95" s="18"/>
      <c r="I95" s="18"/>
      <c r="J95" s="18"/>
      <c r="K95" s="18"/>
      <c r="L95" s="18"/>
      <c r="M95" s="18"/>
      <c r="N95" s="23"/>
    </row>
    <row r="96" spans="1:14">
      <c r="B96" s="22"/>
      <c r="C96" s="18"/>
      <c r="D96" s="18"/>
      <c r="E96" s="18" t="s">
        <v>978</v>
      </c>
      <c r="F96" s="18"/>
      <c r="G96" s="18"/>
      <c r="H96" s="18"/>
      <c r="I96" s="18"/>
      <c r="J96" s="18"/>
      <c r="K96" s="18"/>
      <c r="L96" s="18"/>
      <c r="M96" s="18"/>
      <c r="N96" s="23"/>
    </row>
    <row r="97" spans="2:14">
      <c r="B97" s="22"/>
      <c r="C97" s="18"/>
      <c r="D97" s="18"/>
      <c r="E97" s="18" t="s">
        <v>979</v>
      </c>
      <c r="F97" s="18"/>
      <c r="G97" s="18"/>
      <c r="H97" s="18"/>
      <c r="I97" s="18"/>
      <c r="J97" s="18"/>
      <c r="K97" s="18"/>
      <c r="L97" s="18"/>
      <c r="M97" s="18"/>
      <c r="N97" s="23"/>
    </row>
    <row r="98" spans="2:14" ht="15.75" thickBot="1">
      <c r="B98" s="22"/>
      <c r="C98" s="18"/>
      <c r="D98" s="18"/>
      <c r="E98" s="18"/>
      <c r="F98" s="18" t="s">
        <v>980</v>
      </c>
      <c r="G98" s="18"/>
      <c r="H98" s="18"/>
      <c r="I98" s="18"/>
      <c r="J98" s="18"/>
      <c r="K98" s="18"/>
      <c r="L98" s="18"/>
      <c r="M98" s="18"/>
      <c r="N98" s="23"/>
    </row>
    <row r="99" spans="2:14">
      <c r="B99" s="234" t="s">
        <v>2216</v>
      </c>
      <c r="C99" s="235"/>
      <c r="D99" s="235"/>
      <c r="E99" s="235"/>
      <c r="F99" s="235"/>
      <c r="G99" s="235"/>
      <c r="H99" s="235"/>
      <c r="I99" s="235"/>
      <c r="J99" s="235"/>
      <c r="K99" s="235"/>
      <c r="L99" s="235"/>
      <c r="M99" s="235"/>
      <c r="N99" s="236"/>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c r="B102" s="237"/>
      <c r="C102" s="238"/>
      <c r="D102" s="238"/>
      <c r="E102" s="238"/>
      <c r="F102" s="238"/>
      <c r="G102" s="238"/>
      <c r="H102" s="238"/>
      <c r="I102" s="238"/>
      <c r="J102" s="238"/>
      <c r="K102" s="238"/>
      <c r="L102" s="238"/>
      <c r="M102" s="238"/>
      <c r="N102" s="239"/>
    </row>
    <row r="103" spans="2:14" ht="15.75" thickBot="1">
      <c r="B103" s="240"/>
      <c r="C103" s="241"/>
      <c r="D103" s="241"/>
      <c r="E103" s="241"/>
      <c r="F103" s="241"/>
      <c r="G103" s="241"/>
      <c r="H103" s="241"/>
      <c r="I103" s="241"/>
      <c r="J103" s="241"/>
      <c r="K103" s="241"/>
      <c r="L103" s="241"/>
      <c r="M103" s="241"/>
      <c r="N103" s="242"/>
    </row>
    <row r="104" spans="2:14">
      <c r="B104" s="243"/>
      <c r="C104" s="244"/>
      <c r="D104" s="244"/>
      <c r="E104" s="244"/>
      <c r="F104" s="244"/>
      <c r="G104" s="244"/>
      <c r="H104" s="244"/>
      <c r="I104" s="244"/>
      <c r="J104" s="244"/>
      <c r="K104" s="244"/>
      <c r="L104" s="244"/>
      <c r="M104" s="244"/>
      <c r="N104" s="245"/>
    </row>
    <row r="105" spans="2:14">
      <c r="B105" s="229" t="s">
        <v>2217</v>
      </c>
      <c r="C105" s="37"/>
      <c r="D105" s="37"/>
      <c r="E105" s="37"/>
      <c r="F105" s="37"/>
      <c r="G105" s="37"/>
      <c r="H105" s="37"/>
      <c r="I105" s="37"/>
      <c r="J105" s="37"/>
      <c r="K105" s="37"/>
      <c r="L105" s="37"/>
      <c r="M105" s="37"/>
      <c r="N105" s="38"/>
    </row>
    <row r="106" spans="2:14" ht="15" customHeight="1">
      <c r="B106" s="826" t="s">
        <v>2218</v>
      </c>
      <c r="C106" s="827"/>
      <c r="D106" s="827"/>
      <c r="E106" s="827"/>
      <c r="F106" s="827"/>
      <c r="G106" s="827"/>
      <c r="H106" s="827"/>
      <c r="I106" s="827"/>
      <c r="J106" s="827"/>
      <c r="K106" s="827"/>
      <c r="L106" s="827"/>
      <c r="M106" s="827"/>
      <c r="N106" s="828"/>
    </row>
    <row r="107" spans="2:14" ht="15" customHeight="1">
      <c r="B107" s="826"/>
      <c r="C107" s="827"/>
      <c r="D107" s="827"/>
      <c r="E107" s="827"/>
      <c r="F107" s="827"/>
      <c r="G107" s="827"/>
      <c r="H107" s="827"/>
      <c r="I107" s="827"/>
      <c r="J107" s="827"/>
      <c r="K107" s="827"/>
      <c r="L107" s="827"/>
      <c r="M107" s="827"/>
      <c r="N107" s="828"/>
    </row>
    <row r="108" spans="2:14" ht="30" customHeight="1">
      <c r="B108" s="829" t="s">
        <v>2219</v>
      </c>
      <c r="C108" s="830"/>
      <c r="D108" s="830"/>
      <c r="E108" s="830"/>
      <c r="F108" s="830"/>
      <c r="G108" s="830"/>
      <c r="H108" s="830"/>
      <c r="I108" s="830"/>
      <c r="J108" s="830"/>
      <c r="K108" s="830"/>
      <c r="L108" s="830"/>
      <c r="M108" s="830"/>
      <c r="N108" s="831"/>
    </row>
    <row r="109" spans="2:14">
      <c r="B109" s="829"/>
      <c r="C109" s="830"/>
      <c r="D109" s="830"/>
      <c r="E109" s="830"/>
      <c r="F109" s="830"/>
      <c r="G109" s="830"/>
      <c r="H109" s="830"/>
      <c r="I109" s="830"/>
      <c r="J109" s="830"/>
      <c r="K109" s="830"/>
      <c r="L109" s="830"/>
      <c r="M109" s="830"/>
      <c r="N109" s="831"/>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29"/>
      <c r="C113" s="37"/>
      <c r="D113" s="37"/>
      <c r="E113" s="37"/>
      <c r="F113" s="37"/>
      <c r="G113" s="37"/>
      <c r="H113" s="37"/>
      <c r="I113" s="37"/>
      <c r="J113" s="37"/>
      <c r="K113" s="37"/>
      <c r="L113" s="37"/>
      <c r="M113" s="37"/>
      <c r="N113" s="38"/>
    </row>
    <row r="114" spans="2:14">
      <c r="B114" s="22"/>
      <c r="C114" s="18"/>
      <c r="D114" s="18"/>
      <c r="E114" s="18" t="s">
        <v>976</v>
      </c>
      <c r="F114" s="59"/>
      <c r="G114" s="59"/>
      <c r="H114" s="18"/>
      <c r="I114" s="18"/>
      <c r="J114" s="18"/>
      <c r="K114" s="18"/>
      <c r="L114" s="18"/>
      <c r="M114" s="18"/>
      <c r="N114" s="23"/>
    </row>
    <row r="115" spans="2:14">
      <c r="B115" s="22"/>
      <c r="C115" s="18"/>
      <c r="D115" s="18"/>
      <c r="E115" s="60" t="s">
        <v>977</v>
      </c>
      <c r="F115" s="18"/>
      <c r="G115" s="18"/>
      <c r="H115" s="60"/>
      <c r="I115" s="60"/>
      <c r="J115" s="60"/>
      <c r="K115" s="18"/>
      <c r="L115" s="18"/>
      <c r="M115" s="18"/>
      <c r="N115" s="23"/>
    </row>
    <row r="116" spans="2:14">
      <c r="B116" s="22"/>
      <c r="C116" s="18"/>
      <c r="D116" s="18"/>
      <c r="E116" s="61" t="s">
        <v>981</v>
      </c>
      <c r="F116" s="18"/>
      <c r="G116" s="18"/>
      <c r="H116" s="61"/>
      <c r="I116" s="61"/>
      <c r="J116" s="61"/>
      <c r="K116" s="18"/>
      <c r="L116" s="18"/>
      <c r="M116" s="18"/>
      <c r="N116" s="23"/>
    </row>
    <row r="117" spans="2:14">
      <c r="B117" s="62"/>
      <c r="C117" s="37"/>
      <c r="D117" s="37"/>
      <c r="E117" s="18" t="s">
        <v>979</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2220</v>
      </c>
      <c r="C119" s="61"/>
      <c r="D119" s="61"/>
      <c r="E119" s="18"/>
      <c r="F119" s="18"/>
      <c r="G119" s="18"/>
      <c r="H119" s="18"/>
      <c r="I119" s="18"/>
      <c r="J119" s="889"/>
      <c r="K119" s="889"/>
      <c r="L119" s="889"/>
      <c r="M119" s="889"/>
      <c r="N119" s="890"/>
    </row>
    <row r="120" spans="2:14" ht="15.75" thickBot="1">
      <c r="B120" s="268" t="s">
        <v>2221</v>
      </c>
      <c r="C120" s="400"/>
      <c r="D120" s="400"/>
      <c r="E120" s="63"/>
      <c r="F120" s="63"/>
      <c r="G120" s="63"/>
      <c r="H120" s="63"/>
      <c r="I120" s="63"/>
      <c r="J120" s="891"/>
      <c r="K120" s="891"/>
      <c r="L120" s="891"/>
      <c r="M120" s="891"/>
      <c r="N120" s="892"/>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1598</v>
      </c>
      <c r="C31" s="87" t="s">
        <v>2077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18</v>
      </c>
      <c r="N36" s="279">
        <f>K36/M36</f>
        <v>3405.7601521596571</v>
      </c>
    </row>
    <row r="37" spans="1:14">
      <c r="A37" s="119" t="s">
        <v>154</v>
      </c>
      <c r="B37" s="872" t="str">
        <f>VLOOKUP(A37,EQUIPOS!A7:D154,3,FALSE)</f>
        <v>Carrotanque Irrigador de asfalto, 1000 GALONES DE CAPACIDAD</v>
      </c>
      <c r="C37" s="873"/>
      <c r="D37" s="873"/>
      <c r="E37" s="873"/>
      <c r="F37" s="873"/>
      <c r="G37" s="873"/>
      <c r="H37" s="874"/>
      <c r="I37" s="274"/>
      <c r="J37" s="275"/>
      <c r="K37" s="276">
        <f>VLOOKUP(A37,EQUIPOS!A7:D164,4,FALSE)</f>
        <v>83877.862382717954</v>
      </c>
      <c r="L37" s="277"/>
      <c r="M37" s="278">
        <v>18</v>
      </c>
      <c r="N37" s="279">
        <f>K37/M37</f>
        <v>4659.8812434843312</v>
      </c>
    </row>
    <row r="38" spans="1:14">
      <c r="A38" t="s">
        <v>269</v>
      </c>
      <c r="B38" s="872" t="str">
        <f>VLOOKUP(A38,EQUIPOS!A8:D154,3,FALSE)</f>
        <v>Motoniveladora  potencia 215 HP, ancho de cuchilla 4,27 m, peso 18 ton.</v>
      </c>
      <c r="C38" s="873"/>
      <c r="D38" s="873"/>
      <c r="E38" s="873"/>
      <c r="F38" s="873"/>
      <c r="G38" s="873"/>
      <c r="H38" s="874"/>
      <c r="I38" s="274"/>
      <c r="J38" s="275"/>
      <c r="K38" s="276">
        <f>VLOOKUP(A38,EQUIPOS!A8:D165,4,FALSE)</f>
        <v>156865.3058318242</v>
      </c>
      <c r="L38" s="277"/>
      <c r="M38" s="278">
        <v>18</v>
      </c>
      <c r="N38" s="279">
        <f>K38/M38</f>
        <v>8714.7392128791216</v>
      </c>
    </row>
    <row r="39" spans="1:14">
      <c r="A39" t="s">
        <v>299</v>
      </c>
      <c r="B39" s="872" t="str">
        <f>VLOOKUP(A39,EQUIPOS!A9:D154,3,FALSE)</f>
        <v xml:space="preserve">Recicladora, potencia 430HP </v>
      </c>
      <c r="C39" s="873"/>
      <c r="D39" s="873"/>
      <c r="E39" s="873"/>
      <c r="F39" s="873"/>
      <c r="G39" s="873"/>
      <c r="H39" s="874"/>
      <c r="I39" s="875"/>
      <c r="J39" s="876"/>
      <c r="K39" s="276">
        <f>VLOOKUP(A39,EQUIPOS!A9:D166,4,FALSE)</f>
        <v>540914.84769594553</v>
      </c>
      <c r="L39" s="877">
        <v>18</v>
      </c>
      <c r="M39" s="878"/>
      <c r="N39" s="279">
        <f>K39/L39</f>
        <v>30050.824871996974</v>
      </c>
    </row>
    <row r="40" spans="1:14">
      <c r="A40" t="s">
        <v>365</v>
      </c>
      <c r="B40" s="872" t="str">
        <f>VLOOKUP(A40,EQUIPOS!A10:D154,3,FALSE)</f>
        <v xml:space="preserve">Vibrocompatador, potencia 153 HP, peso 10 Ton. </v>
      </c>
      <c r="C40" s="873"/>
      <c r="D40" s="873"/>
      <c r="E40" s="873"/>
      <c r="F40" s="873"/>
      <c r="G40" s="873"/>
      <c r="H40" s="874"/>
      <c r="I40" s="42"/>
      <c r="J40" s="43"/>
      <c r="K40" s="276">
        <f>VLOOKUP(A40,EQUIPOS!A10:D167,4,FALSE)</f>
        <v>98085.89238219813</v>
      </c>
      <c r="L40" s="283"/>
      <c r="M40" s="284">
        <v>18</v>
      </c>
      <c r="N40" s="279">
        <f>K40/M40</f>
        <v>5449.2162434554521</v>
      </c>
    </row>
    <row r="41" spans="1:14">
      <c r="B41" s="327"/>
      <c r="C41" s="328"/>
      <c r="D41" s="328"/>
      <c r="E41" s="328"/>
      <c r="F41" s="330"/>
      <c r="G41" s="330"/>
      <c r="H41" s="131"/>
      <c r="I41" s="42"/>
      <c r="J41" s="43"/>
      <c r="K41" s="281"/>
      <c r="L41" s="283"/>
      <c r="M41" s="284"/>
      <c r="N41" s="279"/>
    </row>
    <row r="42" spans="1:14">
      <c r="B42" s="880" t="s">
        <v>952</v>
      </c>
      <c r="C42" s="881"/>
      <c r="D42" s="881"/>
      <c r="E42" s="44"/>
      <c r="F42" s="45"/>
      <c r="G42" s="45"/>
      <c r="H42" s="46"/>
      <c r="I42" s="42"/>
      <c r="J42" s="43"/>
      <c r="K42" s="286"/>
      <c r="L42" s="283"/>
      <c r="M42" s="408">
        <v>0.01</v>
      </c>
      <c r="N42" s="351">
        <f>N76*M42</f>
        <v>29.963350251000556</v>
      </c>
    </row>
    <row r="43" spans="1:14" ht="15.75" thickBot="1">
      <c r="B43" s="872"/>
      <c r="C43" s="873"/>
      <c r="D43" s="873"/>
      <c r="E43" s="873"/>
      <c r="F43" s="873"/>
      <c r="G43" s="873"/>
      <c r="H43" s="874"/>
      <c r="I43" s="882"/>
      <c r="J43" s="883"/>
      <c r="K43" s="47"/>
      <c r="L43" s="884"/>
      <c r="M43" s="885"/>
      <c r="N43" s="111"/>
    </row>
    <row r="44" spans="1:14" ht="15.75" thickBot="1">
      <c r="B44" s="823" t="s">
        <v>953</v>
      </c>
      <c r="C44" s="824"/>
      <c r="D44" s="824"/>
      <c r="E44" s="824"/>
      <c r="F44" s="824"/>
      <c r="G44" s="824"/>
      <c r="H44" s="824"/>
      <c r="I44" s="824"/>
      <c r="J44" s="824"/>
      <c r="K44" s="824"/>
      <c r="L44" s="824"/>
      <c r="M44" s="825"/>
      <c r="N44" s="401">
        <f>SUM(N36:N43)</f>
        <v>52310.385074226542</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8" t="s">
        <v>944</v>
      </c>
      <c r="C48" s="869"/>
      <c r="D48" s="869"/>
      <c r="E48" s="869"/>
      <c r="F48" s="869"/>
      <c r="G48" s="869"/>
      <c r="H48" s="869"/>
      <c r="I48" s="903"/>
      <c r="J48" s="322" t="s">
        <v>945</v>
      </c>
      <c r="K48" s="91" t="s">
        <v>946</v>
      </c>
      <c r="L48" s="904" t="s">
        <v>955</v>
      </c>
      <c r="M48" s="903"/>
      <c r="N48" s="92" t="s">
        <v>951</v>
      </c>
    </row>
    <row r="49" spans="1:14">
      <c r="A49" t="s">
        <v>565</v>
      </c>
      <c r="B49" s="49" t="str">
        <f>VLOOKUP(A49,MATERIALES!A5:D373,3,FALSE)</f>
        <v>Mezcla densa en Caliente MDC-25</v>
      </c>
      <c r="C49" s="288"/>
      <c r="D49" s="288"/>
      <c r="E49" s="288"/>
      <c r="F49" s="288"/>
      <c r="G49" s="288"/>
      <c r="H49" s="288"/>
      <c r="I49" s="275"/>
      <c r="J49" s="231" t="str">
        <f>VLOOKUP(A49,MATERIALES!A5:D641,2,FALSE)</f>
        <v>m3</v>
      </c>
      <c r="K49" s="289">
        <v>0.153</v>
      </c>
      <c r="L49" s="274"/>
      <c r="M49" s="409">
        <f>VLOOKUP(A49,MATERIALES!A5:D396,4,FALSE)</f>
        <v>380512.02805365511</v>
      </c>
      <c r="N49" s="279">
        <f>K49*M49</f>
        <v>58218.340292209228</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SUM(N49:N53)</f>
        <v>58218.340292209228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1364</v>
      </c>
      <c r="B59" s="52" t="str">
        <f>VLOOKUP(A59,TRANSPORTE!A5:D117,3,FALSE)</f>
        <v>Transporte de Mezcla densa en Caliente MDC-25</v>
      </c>
      <c r="C59" s="324"/>
      <c r="D59" s="324"/>
      <c r="E59" s="324"/>
      <c r="F59" s="324"/>
      <c r="G59" s="324"/>
      <c r="H59" s="318" t="s">
        <v>1468</v>
      </c>
      <c r="I59" s="420">
        <v>0.153</v>
      </c>
      <c r="J59" s="293">
        <v>1</v>
      </c>
      <c r="K59" s="420">
        <f>I59*J59</f>
        <v>0.153</v>
      </c>
      <c r="L59" s="910">
        <f>VLOOKUP(A59,TRANSPORTE!A5:D117,4,FALSE)</f>
        <v>1573.7011422899911</v>
      </c>
      <c r="M59" s="911"/>
      <c r="N59" s="294">
        <f>K59*L59</f>
        <v>240.77627477036864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240.77627477036864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15</v>
      </c>
      <c r="B70" s="55" t="str">
        <f>VLOOKUP(A70,'MANO DE OBRA'!A8:D68,3,FALSE)</f>
        <v>Obrero (6)</v>
      </c>
      <c r="C70" s="53"/>
      <c r="D70" s="53"/>
      <c r="E70" s="53"/>
      <c r="F70" s="53"/>
      <c r="G70" s="53"/>
      <c r="H70" s="53"/>
      <c r="I70" s="299">
        <f>K70/J70*100</f>
        <v>175560</v>
      </c>
      <c r="J70" s="300">
        <v>185</v>
      </c>
      <c r="K70" s="301">
        <f>VLOOKUP(A70,'MANO DE OBRA'!A8:D99,4,FALSE)</f>
        <v>324786</v>
      </c>
      <c r="L70" s="56"/>
      <c r="M70" s="302">
        <v>144</v>
      </c>
      <c r="N70" s="402">
        <f>K70/M70</f>
        <v>2255.4583333333335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144</v>
      </c>
      <c r="N71" s="402">
        <f>K71/M71</f>
        <v>740.87669176672216</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2996.3350251000556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N44+N54+N65+N76</f>
        <v>113765.83666630619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22753.167333261241</v>
      </c>
      <c r="M83" s="859"/>
      <c r="N83" s="57"/>
    </row>
    <row r="84" spans="1:14">
      <c r="B84" s="95" t="s">
        <v>973</v>
      </c>
      <c r="C84" s="96"/>
      <c r="D84" s="96"/>
      <c r="E84" s="96"/>
      <c r="F84" s="96"/>
      <c r="G84" s="96"/>
      <c r="H84" s="96"/>
      <c r="I84" s="93"/>
      <c r="J84" s="94"/>
      <c r="K84" s="311">
        <v>0.05</v>
      </c>
      <c r="L84" s="858">
        <f>N78*K84</f>
        <v>5688.2918333153102</v>
      </c>
      <c r="M84" s="859"/>
      <c r="N84" s="57"/>
    </row>
    <row r="85" spans="1:14" ht="15.75" thickBot="1">
      <c r="B85" s="97" t="s">
        <v>974</v>
      </c>
      <c r="C85" s="98"/>
      <c r="D85" s="98"/>
      <c r="E85" s="98"/>
      <c r="F85" s="98"/>
      <c r="G85" s="98"/>
      <c r="H85" s="98"/>
      <c r="I85" s="99"/>
      <c r="J85" s="100"/>
      <c r="K85" s="312">
        <v>0.05</v>
      </c>
      <c r="L85" s="860">
        <f>N78*K85</f>
        <v>5688.2918333153102</v>
      </c>
      <c r="M85" s="861"/>
      <c r="N85" s="57"/>
    </row>
    <row r="86" spans="1:14" ht="15.75" thickBot="1">
      <c r="B86" s="823" t="s">
        <v>953</v>
      </c>
      <c r="C86" s="824"/>
      <c r="D86" s="824"/>
      <c r="E86" s="824"/>
      <c r="F86" s="824"/>
      <c r="G86" s="824"/>
      <c r="H86" s="824"/>
      <c r="I86" s="824"/>
      <c r="J86" s="824"/>
      <c r="K86" s="824"/>
      <c r="L86" s="824"/>
      <c r="M86" s="825"/>
      <c r="N86" s="58">
        <f>L83+L84+L85</f>
        <v>34129.750999891861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147895.58766619806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1599</v>
      </c>
      <c r="C31" s="87" t="s">
        <v>2080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18</v>
      </c>
      <c r="N36" s="279">
        <f>K36/M36</f>
        <v>3405.7601521596571</v>
      </c>
    </row>
    <row r="37" spans="1:14">
      <c r="A37" s="119" t="s">
        <v>154</v>
      </c>
      <c r="B37" s="872" t="str">
        <f>VLOOKUP(A37,EQUIPOS!A7:D154,3,FALSE)</f>
        <v>Carrotanque Irrigador de asfalto, 1000 GALONES DE CAPACIDAD</v>
      </c>
      <c r="C37" s="873"/>
      <c r="D37" s="873"/>
      <c r="E37" s="873"/>
      <c r="F37" s="873"/>
      <c r="G37" s="873"/>
      <c r="H37" s="874"/>
      <c r="I37" s="274"/>
      <c r="J37" s="275"/>
      <c r="K37" s="276">
        <f>VLOOKUP(A37,EQUIPOS!A7:D164,4,FALSE)</f>
        <v>83877.862382717954</v>
      </c>
      <c r="L37" s="277"/>
      <c r="M37" s="278">
        <v>18</v>
      </c>
      <c r="N37" s="279">
        <f>K37/M37</f>
        <v>4659.8812434843312</v>
      </c>
    </row>
    <row r="38" spans="1:14">
      <c r="A38" t="s">
        <v>269</v>
      </c>
      <c r="B38" s="872" t="str">
        <f>VLOOKUP(A38,EQUIPOS!A8:D154,3,FALSE)</f>
        <v>Motoniveladora  potencia 215 HP, ancho de cuchilla 4,27 m, peso 18 ton.</v>
      </c>
      <c r="C38" s="873"/>
      <c r="D38" s="873"/>
      <c r="E38" s="873"/>
      <c r="F38" s="873"/>
      <c r="G38" s="873"/>
      <c r="H38" s="874"/>
      <c r="I38" s="274"/>
      <c r="J38" s="275"/>
      <c r="K38" s="276">
        <f>VLOOKUP(A38,EQUIPOS!A8:D165,4,FALSE)</f>
        <v>156865.3058318242</v>
      </c>
      <c r="L38" s="277"/>
      <c r="M38" s="278">
        <v>18</v>
      </c>
      <c r="N38" s="279">
        <f>K38/M38</f>
        <v>8714.7392128791216</v>
      </c>
    </row>
    <row r="39" spans="1:14">
      <c r="A39" t="s">
        <v>299</v>
      </c>
      <c r="B39" s="872" t="str">
        <f>VLOOKUP(A39,EQUIPOS!A9:D154,3,FALSE)</f>
        <v xml:space="preserve">Recicladora, potencia 430HP </v>
      </c>
      <c r="C39" s="873"/>
      <c r="D39" s="873"/>
      <c r="E39" s="873"/>
      <c r="F39" s="873"/>
      <c r="G39" s="873"/>
      <c r="H39" s="874"/>
      <c r="I39" s="875"/>
      <c r="J39" s="876"/>
      <c r="K39" s="276">
        <f>VLOOKUP(A39,EQUIPOS!A9:D166,4,FALSE)</f>
        <v>540914.84769594553</v>
      </c>
      <c r="L39" s="877">
        <v>18</v>
      </c>
      <c r="M39" s="878"/>
      <c r="N39" s="279">
        <f>K39/L39</f>
        <v>30050.824871996974</v>
      </c>
    </row>
    <row r="40" spans="1:14">
      <c r="A40" t="s">
        <v>365</v>
      </c>
      <c r="B40" s="872" t="str">
        <f>VLOOKUP(A40,EQUIPOS!A10:D154,3,FALSE)</f>
        <v xml:space="preserve">Vibrocompatador, potencia 153 HP, peso 10 Ton. </v>
      </c>
      <c r="C40" s="873"/>
      <c r="D40" s="873"/>
      <c r="E40" s="873"/>
      <c r="F40" s="873"/>
      <c r="G40" s="873"/>
      <c r="H40" s="874"/>
      <c r="I40" s="42"/>
      <c r="J40" s="43"/>
      <c r="K40" s="276">
        <f>VLOOKUP(A40,EQUIPOS!A10:D167,4,FALSE)</f>
        <v>98085.89238219813</v>
      </c>
      <c r="L40" s="283"/>
      <c r="M40" s="284">
        <v>18</v>
      </c>
      <c r="N40" s="279">
        <f>K40/M40</f>
        <v>5449.2162434554521</v>
      </c>
    </row>
    <row r="41" spans="1:14">
      <c r="B41" s="327"/>
      <c r="C41" s="328"/>
      <c r="D41" s="328"/>
      <c r="E41" s="328"/>
      <c r="F41" s="330"/>
      <c r="G41" s="330"/>
      <c r="H41" s="131"/>
      <c r="I41" s="42"/>
      <c r="J41" s="43"/>
      <c r="K41" s="281"/>
      <c r="L41" s="283"/>
      <c r="M41" s="284"/>
      <c r="N41" s="285"/>
    </row>
    <row r="42" spans="1:14">
      <c r="B42" s="880" t="s">
        <v>952</v>
      </c>
      <c r="C42" s="881"/>
      <c r="D42" s="881"/>
      <c r="E42" s="44"/>
      <c r="F42" s="45"/>
      <c r="G42" s="45"/>
      <c r="H42" s="46"/>
      <c r="I42" s="42"/>
      <c r="J42" s="43"/>
      <c r="K42" s="286"/>
      <c r="L42" s="283"/>
      <c r="M42" s="408">
        <v>0.01</v>
      </c>
      <c r="N42" s="351">
        <f>N76*M42</f>
        <v>29.963350251000556</v>
      </c>
    </row>
    <row r="43" spans="1:14" ht="15.75" thickBot="1">
      <c r="B43" s="872"/>
      <c r="C43" s="873"/>
      <c r="D43" s="873"/>
      <c r="E43" s="873"/>
      <c r="F43" s="873"/>
      <c r="G43" s="873"/>
      <c r="H43" s="874"/>
      <c r="I43" s="882"/>
      <c r="J43" s="883"/>
      <c r="K43" s="47"/>
      <c r="L43" s="884"/>
      <c r="M43" s="885"/>
      <c r="N43" s="111"/>
    </row>
    <row r="44" spans="1:14" ht="15.75" thickBot="1">
      <c r="B44" s="823" t="s">
        <v>953</v>
      </c>
      <c r="C44" s="824"/>
      <c r="D44" s="824"/>
      <c r="E44" s="824"/>
      <c r="F44" s="824"/>
      <c r="G44" s="824"/>
      <c r="H44" s="824"/>
      <c r="I44" s="824"/>
      <c r="J44" s="824"/>
      <c r="K44" s="824"/>
      <c r="L44" s="824"/>
      <c r="M44" s="825"/>
      <c r="N44" s="401">
        <f>SUM(N36:N43)</f>
        <v>52310.385074226542</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8" t="s">
        <v>944</v>
      </c>
      <c r="C48" s="869"/>
      <c r="D48" s="869"/>
      <c r="E48" s="869"/>
      <c r="F48" s="869"/>
      <c r="G48" s="869"/>
      <c r="H48" s="869"/>
      <c r="I48" s="903"/>
      <c r="J48" s="322" t="s">
        <v>945</v>
      </c>
      <c r="K48" s="91" t="s">
        <v>946</v>
      </c>
      <c r="L48" s="904" t="s">
        <v>955</v>
      </c>
      <c r="M48" s="903"/>
      <c r="N48" s="92" t="s">
        <v>951</v>
      </c>
    </row>
    <row r="49" spans="1:14">
      <c r="A49" t="s">
        <v>563</v>
      </c>
      <c r="B49" s="49" t="str">
        <f>VLOOKUP(A49,MATERIALES!A4:D373,3,FALSE)</f>
        <v>Mezcla densa en Caliente MDC-19</v>
      </c>
      <c r="C49" s="288"/>
      <c r="D49" s="288"/>
      <c r="E49" s="288"/>
      <c r="F49" s="288"/>
      <c r="G49" s="288"/>
      <c r="H49" s="288"/>
      <c r="I49" s="275"/>
      <c r="J49" s="231" t="str">
        <f>VLOOKUP(A49,MATERIALES!A5:D641,2,FALSE)</f>
        <v>m3</v>
      </c>
      <c r="K49" s="289">
        <v>0.153</v>
      </c>
      <c r="L49" s="274"/>
      <c r="M49" s="409">
        <f>VLOOKUP(A49,MATERIALES!A5:D396,4,FALSE)</f>
        <v>380512.02805365511</v>
      </c>
      <c r="N49" s="279">
        <f>K49*M49</f>
        <v>58218.340292209228</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SUM(N49:N53)</f>
        <v>58218.340292209228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1362</v>
      </c>
      <c r="B59" s="52" t="str">
        <f>VLOOKUP(A59,TRANSPORTE!A5:D117,3,FALSE)</f>
        <v>Transporte de Mezcla Densa en Caliente MDC-19</v>
      </c>
      <c r="C59" s="324"/>
      <c r="D59" s="324"/>
      <c r="E59" s="324"/>
      <c r="F59" s="324"/>
      <c r="G59" s="324"/>
      <c r="H59" s="318" t="s">
        <v>1468</v>
      </c>
      <c r="I59" s="420">
        <v>0.153</v>
      </c>
      <c r="J59" s="293">
        <v>1</v>
      </c>
      <c r="K59" s="420">
        <f>I59*J59</f>
        <v>0.153</v>
      </c>
      <c r="L59" s="910">
        <f>VLOOKUP(A59,TRANSPORTE!A5:D117,4,FALSE)</f>
        <v>1573.7011422899911</v>
      </c>
      <c r="M59" s="911"/>
      <c r="N59" s="294">
        <f>K59*L59</f>
        <v>240.77627477036864</v>
      </c>
    </row>
    <row r="60" spans="1:14">
      <c r="B60" s="52"/>
      <c r="C60" s="53"/>
      <c r="D60" s="53"/>
      <c r="E60" s="53"/>
      <c r="F60" s="53"/>
      <c r="G60" s="53"/>
      <c r="H60" s="318"/>
      <c r="I60" s="286"/>
      <c r="J60" s="293"/>
      <c r="K60" s="286"/>
      <c r="L60" s="910"/>
      <c r="M60" s="911"/>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240.77627477036864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15</v>
      </c>
      <c r="B70" s="55" t="str">
        <f>VLOOKUP(A70,'MANO DE OBRA'!A8:D68,3,FALSE)</f>
        <v>Obrero (6)</v>
      </c>
      <c r="C70" s="53"/>
      <c r="D70" s="53"/>
      <c r="E70" s="53"/>
      <c r="F70" s="53"/>
      <c r="G70" s="53"/>
      <c r="H70" s="53"/>
      <c r="I70" s="299">
        <f>K70/J70*100</f>
        <v>175560</v>
      </c>
      <c r="J70" s="300">
        <v>185</v>
      </c>
      <c r="K70" s="301">
        <f>VLOOKUP(A70,'MANO DE OBRA'!A8:D99,4,FALSE)</f>
        <v>324786</v>
      </c>
      <c r="L70" s="56"/>
      <c r="M70" s="302">
        <v>144</v>
      </c>
      <c r="N70" s="402">
        <f>K70/M70</f>
        <v>2255.4583333333335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144</v>
      </c>
      <c r="N71" s="402">
        <f>K71/M71</f>
        <v>740.87669176672216</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2996.3350251000556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N44+N54+N65+N76</f>
        <v>113765.83666630619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22753.167333261241</v>
      </c>
      <c r="M83" s="859"/>
      <c r="N83" s="57"/>
    </row>
    <row r="84" spans="1:14">
      <c r="B84" s="95" t="s">
        <v>973</v>
      </c>
      <c r="C84" s="96"/>
      <c r="D84" s="96"/>
      <c r="E84" s="96"/>
      <c r="F84" s="96"/>
      <c r="G84" s="96"/>
      <c r="H84" s="96"/>
      <c r="I84" s="93"/>
      <c r="J84" s="94"/>
      <c r="K84" s="311">
        <v>0.05</v>
      </c>
      <c r="L84" s="858">
        <f>N78*K84</f>
        <v>5688.2918333153102</v>
      </c>
      <c r="M84" s="859"/>
      <c r="N84" s="57"/>
    </row>
    <row r="85" spans="1:14" ht="15.75" thickBot="1">
      <c r="B85" s="97" t="s">
        <v>974</v>
      </c>
      <c r="C85" s="98"/>
      <c r="D85" s="98"/>
      <c r="E85" s="98"/>
      <c r="F85" s="98"/>
      <c r="G85" s="98"/>
      <c r="H85" s="98"/>
      <c r="I85" s="99"/>
      <c r="J85" s="100"/>
      <c r="K85" s="312">
        <v>0.05</v>
      </c>
      <c r="L85" s="860">
        <f>N78*K85</f>
        <v>5688.2918333153102</v>
      </c>
      <c r="M85" s="861"/>
      <c r="N85" s="57"/>
    </row>
    <row r="86" spans="1:14" ht="15.75" thickBot="1">
      <c r="B86" s="823" t="s">
        <v>953</v>
      </c>
      <c r="C86" s="824"/>
      <c r="D86" s="824"/>
      <c r="E86" s="824"/>
      <c r="F86" s="824"/>
      <c r="G86" s="824"/>
      <c r="H86" s="824"/>
      <c r="I86" s="824"/>
      <c r="J86" s="824"/>
      <c r="K86" s="824"/>
      <c r="L86" s="824"/>
      <c r="M86" s="825"/>
      <c r="N86" s="58">
        <f>L83+L84+L85</f>
        <v>34129.750999891861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147895.58766619806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1600</v>
      </c>
      <c r="C31" s="87" t="s">
        <v>2081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15</v>
      </c>
      <c r="N36" s="279">
        <f>K36/M36</f>
        <v>4086.9121825915886</v>
      </c>
    </row>
    <row r="37" spans="1:14">
      <c r="A37" s="119" t="s">
        <v>154</v>
      </c>
      <c r="B37" s="872" t="str">
        <f>VLOOKUP(A37,EQUIPOS!A7:D154,3,FALSE)</f>
        <v>Carrotanque Irrigador de asfalto, 1000 GALONES DE CAPACIDAD</v>
      </c>
      <c r="C37" s="873"/>
      <c r="D37" s="873"/>
      <c r="E37" s="873"/>
      <c r="F37" s="873"/>
      <c r="G37" s="873"/>
      <c r="H37" s="874"/>
      <c r="I37" s="274"/>
      <c r="J37" s="275"/>
      <c r="K37" s="276">
        <f>VLOOKUP(A37,EQUIPOS!A7:D164,4,FALSE)</f>
        <v>83877.862382717954</v>
      </c>
      <c r="L37" s="277"/>
      <c r="M37" s="278">
        <v>15</v>
      </c>
      <c r="N37" s="279">
        <f>K37/M37</f>
        <v>5591.8574921811969</v>
      </c>
    </row>
    <row r="38" spans="1:14">
      <c r="A38" t="s">
        <v>269</v>
      </c>
      <c r="B38" s="872" t="str">
        <f>VLOOKUP(A38,EQUIPOS!A8:D154,3,FALSE)</f>
        <v>Motoniveladora  potencia 215 HP, ancho de cuchilla 4,27 m, peso 18 ton.</v>
      </c>
      <c r="C38" s="873"/>
      <c r="D38" s="873"/>
      <c r="E38" s="873"/>
      <c r="F38" s="873"/>
      <c r="G38" s="873"/>
      <c r="H38" s="874"/>
      <c r="I38" s="274"/>
      <c r="J38" s="275"/>
      <c r="K38" s="276">
        <f>VLOOKUP(A38,EQUIPOS!A8:D165,4,FALSE)</f>
        <v>156865.3058318242</v>
      </c>
      <c r="L38" s="277"/>
      <c r="M38" s="278">
        <v>15</v>
      </c>
      <c r="N38" s="279">
        <f>K38/M38</f>
        <v>10457.687055454946</v>
      </c>
    </row>
    <row r="39" spans="1:14">
      <c r="A39" t="s">
        <v>299</v>
      </c>
      <c r="B39" s="872" t="str">
        <f>VLOOKUP(A39,EQUIPOS!A9:D154,3,FALSE)</f>
        <v xml:space="preserve">Recicladora, potencia 430HP </v>
      </c>
      <c r="C39" s="873"/>
      <c r="D39" s="873"/>
      <c r="E39" s="873"/>
      <c r="F39" s="873"/>
      <c r="G39" s="873"/>
      <c r="H39" s="874"/>
      <c r="I39" s="875"/>
      <c r="J39" s="876"/>
      <c r="K39" s="276">
        <f>VLOOKUP(A39,EQUIPOS!A9:D166,4,FALSE)</f>
        <v>540914.84769594553</v>
      </c>
      <c r="L39" s="877">
        <v>15</v>
      </c>
      <c r="M39" s="878"/>
      <c r="N39" s="279">
        <f>K39/L39</f>
        <v>36060.989846396369</v>
      </c>
    </row>
    <row r="40" spans="1:14">
      <c r="A40" t="s">
        <v>365</v>
      </c>
      <c r="B40" s="872" t="str">
        <f>VLOOKUP(A40,EQUIPOS!A10:D154,3,FALSE)</f>
        <v xml:space="preserve">Vibrocompatador, potencia 153 HP, peso 10 Ton. </v>
      </c>
      <c r="C40" s="873"/>
      <c r="D40" s="873"/>
      <c r="E40" s="873"/>
      <c r="F40" s="873"/>
      <c r="G40" s="873"/>
      <c r="H40" s="874"/>
      <c r="I40" s="42"/>
      <c r="J40" s="43"/>
      <c r="K40" s="276">
        <f>VLOOKUP(A40,EQUIPOS!A10:D167,4,FALSE)</f>
        <v>98085.89238219813</v>
      </c>
      <c r="L40" s="283"/>
      <c r="M40" s="284">
        <v>15</v>
      </c>
      <c r="N40" s="279">
        <f>K40/M40</f>
        <v>6539.0594921465417</v>
      </c>
    </row>
    <row r="41" spans="1:14">
      <c r="B41" s="327"/>
      <c r="C41" s="328"/>
      <c r="D41" s="328"/>
      <c r="E41" s="328"/>
      <c r="F41" s="330"/>
      <c r="G41" s="330"/>
      <c r="H41" s="131"/>
      <c r="I41" s="42"/>
      <c r="J41" s="43"/>
      <c r="K41" s="281"/>
      <c r="L41" s="283"/>
      <c r="M41" s="284"/>
      <c r="N41" s="285"/>
    </row>
    <row r="42" spans="1:14">
      <c r="B42" s="880" t="s">
        <v>952</v>
      </c>
      <c r="C42" s="881"/>
      <c r="D42" s="881"/>
      <c r="E42" s="44"/>
      <c r="F42" s="45"/>
      <c r="G42" s="45"/>
      <c r="H42" s="46"/>
      <c r="I42" s="42"/>
      <c r="J42" s="43"/>
      <c r="K42" s="286"/>
      <c r="L42" s="283"/>
      <c r="M42" s="408">
        <v>0.01</v>
      </c>
      <c r="N42" s="351">
        <f>N76*M42</f>
        <v>35.956020301200674</v>
      </c>
    </row>
    <row r="43" spans="1:14" ht="15.75" thickBot="1">
      <c r="B43" s="872"/>
      <c r="C43" s="873"/>
      <c r="D43" s="873"/>
      <c r="E43" s="873"/>
      <c r="F43" s="873"/>
      <c r="G43" s="873"/>
      <c r="H43" s="874"/>
      <c r="I43" s="882"/>
      <c r="J43" s="883"/>
      <c r="K43" s="47"/>
      <c r="L43" s="884"/>
      <c r="M43" s="885"/>
      <c r="N43" s="111"/>
    </row>
    <row r="44" spans="1:14" ht="15.75" thickBot="1">
      <c r="B44" s="823" t="s">
        <v>953</v>
      </c>
      <c r="C44" s="824"/>
      <c r="D44" s="824"/>
      <c r="E44" s="824"/>
      <c r="F44" s="824"/>
      <c r="G44" s="824"/>
      <c r="H44" s="824"/>
      <c r="I44" s="824"/>
      <c r="J44" s="824"/>
      <c r="K44" s="824"/>
      <c r="L44" s="824"/>
      <c r="M44" s="825"/>
      <c r="N44" s="401">
        <f>SUM(N36:N43)</f>
        <v>62772.462089071843</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8" t="s">
        <v>944</v>
      </c>
      <c r="C48" s="869"/>
      <c r="D48" s="869"/>
      <c r="E48" s="869"/>
      <c r="F48" s="869"/>
      <c r="G48" s="869"/>
      <c r="H48" s="869"/>
      <c r="I48" s="903"/>
      <c r="J48" s="322" t="s">
        <v>945</v>
      </c>
      <c r="K48" s="91" t="s">
        <v>946</v>
      </c>
      <c r="L48" s="904" t="s">
        <v>955</v>
      </c>
      <c r="M48" s="903"/>
      <c r="N48" s="92" t="s">
        <v>951</v>
      </c>
    </row>
    <row r="49" spans="1:14">
      <c r="A49" t="s">
        <v>565</v>
      </c>
      <c r="B49" s="49" t="str">
        <f>VLOOKUP(A49,MATERIALES!A4:D373,3,FALSE)</f>
        <v>Mezcla densa en Caliente MDC-25</v>
      </c>
      <c r="C49" s="288"/>
      <c r="D49" s="288"/>
      <c r="E49" s="288"/>
      <c r="F49" s="288"/>
      <c r="G49" s="288"/>
      <c r="H49" s="288"/>
      <c r="I49" s="275"/>
      <c r="J49" s="231" t="str">
        <f>VLOOKUP(A49,MATERIALES!A5:D641,2,FALSE)</f>
        <v>m3</v>
      </c>
      <c r="K49" s="289">
        <v>0.153</v>
      </c>
      <c r="L49" s="274"/>
      <c r="M49" s="409">
        <f>VLOOKUP(A49,MATERIALES!A5:D396,4,FALSE)</f>
        <v>380512.02805365511</v>
      </c>
      <c r="N49" s="279">
        <f>K49*M49</f>
        <v>58218.340292209228</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SUM(N49:N53)</f>
        <v>58218.340292209228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1364</v>
      </c>
      <c r="B59" s="52" t="str">
        <f>VLOOKUP(A59,TRANSPORTE!A5:D117,3,FALSE)</f>
        <v>Transporte de Mezcla densa en Caliente MDC-25</v>
      </c>
      <c r="C59" s="324"/>
      <c r="D59" s="324"/>
      <c r="E59" s="324"/>
      <c r="F59" s="324"/>
      <c r="G59" s="324"/>
      <c r="H59" s="318" t="s">
        <v>1468</v>
      </c>
      <c r="I59" s="420">
        <v>0.153</v>
      </c>
      <c r="J59" s="293">
        <v>1</v>
      </c>
      <c r="K59" s="420">
        <f>I59*J59</f>
        <v>0.153</v>
      </c>
      <c r="L59" s="910">
        <f>VLOOKUP(A59,TRANSPORTE!A5:D117,4,FALSE)</f>
        <v>1573.7011422899911</v>
      </c>
      <c r="M59" s="911"/>
      <c r="N59" s="294">
        <f>K59*L59</f>
        <v>240.77627477036864</v>
      </c>
    </row>
    <row r="60" spans="1:14">
      <c r="B60" s="52"/>
      <c r="C60" s="53"/>
      <c r="D60" s="53"/>
      <c r="E60" s="53"/>
      <c r="F60" s="53"/>
      <c r="G60" s="53"/>
      <c r="H60" s="318"/>
      <c r="I60" s="286"/>
      <c r="J60" s="293"/>
      <c r="K60" s="286"/>
      <c r="L60" s="910"/>
      <c r="M60" s="911"/>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240.77627477036864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15</v>
      </c>
      <c r="B70" s="55" t="str">
        <f>VLOOKUP(A70,'MANO DE OBRA'!A8:D68,3,FALSE)</f>
        <v>Obrero (6)</v>
      </c>
      <c r="C70" s="53"/>
      <c r="D70" s="53"/>
      <c r="E70" s="53"/>
      <c r="F70" s="53"/>
      <c r="G70" s="53"/>
      <c r="H70" s="53"/>
      <c r="I70" s="299">
        <f>K70/J70*100</f>
        <v>175560</v>
      </c>
      <c r="J70" s="300">
        <v>185</v>
      </c>
      <c r="K70" s="301">
        <f>VLOOKUP(A70,'MANO DE OBRA'!A8:D99,4,FALSE)</f>
        <v>324786</v>
      </c>
      <c r="L70" s="56"/>
      <c r="M70" s="302">
        <v>120</v>
      </c>
      <c r="N70" s="402">
        <f>K70/M70</f>
        <v>2706.55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120</v>
      </c>
      <c r="N71" s="402">
        <f>K71/M71</f>
        <v>889.05203012006655</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3595.602030120067</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N44+N54+N65+N76</f>
        <v>124827.1806861715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24965.436137234301</v>
      </c>
      <c r="M83" s="859"/>
      <c r="N83" s="57"/>
    </row>
    <row r="84" spans="1:14">
      <c r="B84" s="95" t="s">
        <v>973</v>
      </c>
      <c r="C84" s="96"/>
      <c r="D84" s="96"/>
      <c r="E84" s="96"/>
      <c r="F84" s="96"/>
      <c r="G84" s="96"/>
      <c r="H84" s="96"/>
      <c r="I84" s="93"/>
      <c r="J84" s="94"/>
      <c r="K84" s="311">
        <v>0.05</v>
      </c>
      <c r="L84" s="858">
        <f>N78*K84</f>
        <v>6241.3590343085752</v>
      </c>
      <c r="M84" s="859"/>
      <c r="N84" s="57"/>
    </row>
    <row r="85" spans="1:14" ht="15.75" thickBot="1">
      <c r="B85" s="97" t="s">
        <v>974</v>
      </c>
      <c r="C85" s="98"/>
      <c r="D85" s="98"/>
      <c r="E85" s="98"/>
      <c r="F85" s="98"/>
      <c r="G85" s="98"/>
      <c r="H85" s="98"/>
      <c r="I85" s="99"/>
      <c r="J85" s="100"/>
      <c r="K85" s="312">
        <v>0.05</v>
      </c>
      <c r="L85" s="860">
        <f>N78*K85</f>
        <v>6241.3590343085752</v>
      </c>
      <c r="M85" s="861"/>
      <c r="N85" s="57"/>
    </row>
    <row r="86" spans="1:14" ht="15.75" thickBot="1">
      <c r="B86" s="823" t="s">
        <v>953</v>
      </c>
      <c r="C86" s="824"/>
      <c r="D86" s="824"/>
      <c r="E86" s="824"/>
      <c r="F86" s="824"/>
      <c r="G86" s="824"/>
      <c r="H86" s="824"/>
      <c r="I86" s="824"/>
      <c r="J86" s="824"/>
      <c r="K86" s="824"/>
      <c r="L86" s="824"/>
      <c r="M86" s="825"/>
      <c r="N86" s="58">
        <f>L83+L84+L85</f>
        <v>37448.154205851453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162275.33489202295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1601</v>
      </c>
      <c r="C31" s="87" t="s">
        <v>2084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278">
        <v>15</v>
      </c>
      <c r="N36" s="279">
        <f>K36/M36</f>
        <v>4086.9121825915886</v>
      </c>
    </row>
    <row r="37" spans="1:14">
      <c r="A37" s="119" t="s">
        <v>154</v>
      </c>
      <c r="B37" s="872" t="str">
        <f>VLOOKUP(A37,EQUIPOS!A7:D154,3,FALSE)</f>
        <v>Carrotanque Irrigador de asfalto, 1000 GALONES DE CAPACIDAD</v>
      </c>
      <c r="C37" s="873"/>
      <c r="D37" s="873"/>
      <c r="E37" s="873"/>
      <c r="F37" s="873"/>
      <c r="G37" s="873"/>
      <c r="H37" s="874"/>
      <c r="I37" s="274"/>
      <c r="J37" s="275"/>
      <c r="K37" s="276">
        <f>VLOOKUP(A37,EQUIPOS!A7:D164,4,FALSE)</f>
        <v>83877.862382717954</v>
      </c>
      <c r="L37" s="277"/>
      <c r="M37" s="278">
        <v>15</v>
      </c>
      <c r="N37" s="279">
        <f>K37/M37</f>
        <v>5591.8574921811969</v>
      </c>
    </row>
    <row r="38" spans="1:14">
      <c r="A38" t="s">
        <v>269</v>
      </c>
      <c r="B38" s="872" t="str">
        <f>VLOOKUP(A38,EQUIPOS!A8:D154,3,FALSE)</f>
        <v>Motoniveladora  potencia 215 HP, ancho de cuchilla 4,27 m, peso 18 ton.</v>
      </c>
      <c r="C38" s="873"/>
      <c r="D38" s="873"/>
      <c r="E38" s="873"/>
      <c r="F38" s="873"/>
      <c r="G38" s="873"/>
      <c r="H38" s="874"/>
      <c r="I38" s="274"/>
      <c r="J38" s="275"/>
      <c r="K38" s="276">
        <f>VLOOKUP(A38,EQUIPOS!A8:D165,4,FALSE)</f>
        <v>156865.3058318242</v>
      </c>
      <c r="L38" s="277"/>
      <c r="M38" s="278">
        <v>15</v>
      </c>
      <c r="N38" s="279">
        <f>K38/M38</f>
        <v>10457.687055454946</v>
      </c>
    </row>
    <row r="39" spans="1:14">
      <c r="A39" t="s">
        <v>299</v>
      </c>
      <c r="B39" s="872" t="str">
        <f>VLOOKUP(A39,EQUIPOS!A9:D154,3,FALSE)</f>
        <v xml:space="preserve">Recicladora, potencia 430HP </v>
      </c>
      <c r="C39" s="873"/>
      <c r="D39" s="873"/>
      <c r="E39" s="873"/>
      <c r="F39" s="873"/>
      <c r="G39" s="873"/>
      <c r="H39" s="874"/>
      <c r="I39" s="875"/>
      <c r="J39" s="876"/>
      <c r="K39" s="276">
        <f>VLOOKUP(A39,EQUIPOS!A9:D166,4,FALSE)</f>
        <v>540914.84769594553</v>
      </c>
      <c r="L39" s="877">
        <v>15</v>
      </c>
      <c r="M39" s="878"/>
      <c r="N39" s="279">
        <f>K39/L39</f>
        <v>36060.989846396369</v>
      </c>
    </row>
    <row r="40" spans="1:14">
      <c r="A40" t="s">
        <v>365</v>
      </c>
      <c r="B40" s="872" t="str">
        <f>VLOOKUP(A40,EQUIPOS!A10:D154,3,FALSE)</f>
        <v xml:space="preserve">Vibrocompatador, potencia 153 HP, peso 10 Ton. </v>
      </c>
      <c r="C40" s="873"/>
      <c r="D40" s="873"/>
      <c r="E40" s="873"/>
      <c r="F40" s="873"/>
      <c r="G40" s="873"/>
      <c r="H40" s="874"/>
      <c r="I40" s="42"/>
      <c r="J40" s="43"/>
      <c r="K40" s="276">
        <f>VLOOKUP(A40,EQUIPOS!A10:D167,4,FALSE)</f>
        <v>98085.89238219813</v>
      </c>
      <c r="L40" s="283"/>
      <c r="M40" s="284">
        <v>15</v>
      </c>
      <c r="N40" s="279">
        <f>K40/M40</f>
        <v>6539.0594921465417</v>
      </c>
    </row>
    <row r="41" spans="1:14">
      <c r="B41" s="327"/>
      <c r="C41" s="328"/>
      <c r="D41" s="328"/>
      <c r="E41" s="328"/>
      <c r="F41" s="330"/>
      <c r="G41" s="330"/>
      <c r="H41" s="131"/>
      <c r="I41" s="42"/>
      <c r="J41" s="43"/>
      <c r="K41" s="281"/>
      <c r="L41" s="283"/>
      <c r="M41" s="284"/>
      <c r="N41" s="285"/>
    </row>
    <row r="42" spans="1:14">
      <c r="B42" s="880" t="s">
        <v>952</v>
      </c>
      <c r="C42" s="881"/>
      <c r="D42" s="881"/>
      <c r="E42" s="44"/>
      <c r="F42" s="45"/>
      <c r="G42" s="45"/>
      <c r="H42" s="46"/>
      <c r="I42" s="42"/>
      <c r="J42" s="43"/>
      <c r="K42" s="286"/>
      <c r="L42" s="283"/>
      <c r="M42" s="408">
        <v>0.01</v>
      </c>
      <c r="N42" s="351">
        <f>N76*M42</f>
        <v>35.956020301200674</v>
      </c>
    </row>
    <row r="43" spans="1:14" ht="15.75" thickBot="1">
      <c r="B43" s="872"/>
      <c r="C43" s="873"/>
      <c r="D43" s="873"/>
      <c r="E43" s="873"/>
      <c r="F43" s="873"/>
      <c r="G43" s="873"/>
      <c r="H43" s="874"/>
      <c r="I43" s="882"/>
      <c r="J43" s="883"/>
      <c r="K43" s="47"/>
      <c r="L43" s="884"/>
      <c r="M43" s="885"/>
      <c r="N43" s="111"/>
    </row>
    <row r="44" spans="1:14" ht="15.75" thickBot="1">
      <c r="B44" s="823" t="s">
        <v>953</v>
      </c>
      <c r="C44" s="824"/>
      <c r="D44" s="824"/>
      <c r="E44" s="824"/>
      <c r="F44" s="824"/>
      <c r="G44" s="824"/>
      <c r="H44" s="824"/>
      <c r="I44" s="824"/>
      <c r="J44" s="824"/>
      <c r="K44" s="824"/>
      <c r="L44" s="824"/>
      <c r="M44" s="825"/>
      <c r="N44" s="401">
        <f>SUM(N36:N43)</f>
        <v>62772.462089071843</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8" t="s">
        <v>944</v>
      </c>
      <c r="C48" s="869"/>
      <c r="D48" s="869"/>
      <c r="E48" s="869"/>
      <c r="F48" s="869"/>
      <c r="G48" s="869"/>
      <c r="H48" s="869"/>
      <c r="I48" s="903"/>
      <c r="J48" s="322" t="s">
        <v>945</v>
      </c>
      <c r="K48" s="91" t="s">
        <v>946</v>
      </c>
      <c r="L48" s="904" t="s">
        <v>955</v>
      </c>
      <c r="M48" s="903"/>
      <c r="N48" s="92" t="s">
        <v>951</v>
      </c>
    </row>
    <row r="49" spans="1:14">
      <c r="A49" t="s">
        <v>563</v>
      </c>
      <c r="B49" s="49" t="str">
        <f>VLOOKUP(A49,MATERIALES!A4:D373,3,FALSE)</f>
        <v>Mezcla densa en Caliente MDC-19</v>
      </c>
      <c r="C49" s="288"/>
      <c r="D49" s="288"/>
      <c r="E49" s="288"/>
      <c r="F49" s="288"/>
      <c r="G49" s="288"/>
      <c r="H49" s="288"/>
      <c r="I49" s="275"/>
      <c r="J49" s="231" t="str">
        <f>VLOOKUP(A49,MATERIALES!A5:D641,2,FALSE)</f>
        <v>m3</v>
      </c>
      <c r="K49" s="289">
        <v>0.153</v>
      </c>
      <c r="L49" s="274"/>
      <c r="M49" s="409">
        <f>VLOOKUP(A49,MATERIALES!A5:D396,4,FALSE)</f>
        <v>380512.02805365511</v>
      </c>
      <c r="N49" s="279">
        <f>K49*M49</f>
        <v>58218.340292209228</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SUM(N49:N53)</f>
        <v>58218.340292209228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1362</v>
      </c>
      <c r="B59" s="52" t="str">
        <f>VLOOKUP(A59,TRANSPORTE!A5:D117,3,FALSE)</f>
        <v>Transporte de Mezcla Densa en Caliente MDC-19</v>
      </c>
      <c r="C59" s="324"/>
      <c r="D59" s="324"/>
      <c r="E59" s="324"/>
      <c r="F59" s="324"/>
      <c r="G59" s="324"/>
      <c r="H59" s="318" t="s">
        <v>1468</v>
      </c>
      <c r="I59" s="420">
        <v>0.153</v>
      </c>
      <c r="J59" s="293">
        <v>1</v>
      </c>
      <c r="K59" s="420">
        <f>I59*J59</f>
        <v>0.153</v>
      </c>
      <c r="L59" s="910">
        <f>VLOOKUP(A59,TRANSPORTE!A5:D117,4,FALSE)</f>
        <v>1573.7011422899911</v>
      </c>
      <c r="M59" s="911"/>
      <c r="N59" s="294">
        <f>K59*L59</f>
        <v>240.77627477036864</v>
      </c>
    </row>
    <row r="60" spans="1:14">
      <c r="B60" s="52"/>
      <c r="C60" s="53"/>
      <c r="D60" s="53"/>
      <c r="E60" s="53"/>
      <c r="F60" s="53"/>
      <c r="G60" s="53"/>
      <c r="H60" s="318"/>
      <c r="I60" s="286"/>
      <c r="J60" s="293"/>
      <c r="K60" s="286"/>
      <c r="L60" s="910"/>
      <c r="M60" s="911"/>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240.77627477036864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15</v>
      </c>
      <c r="B70" s="55" t="str">
        <f>VLOOKUP(A70,'MANO DE OBRA'!A8:D68,3,FALSE)</f>
        <v>Obrero (6)</v>
      </c>
      <c r="C70" s="53"/>
      <c r="D70" s="53"/>
      <c r="E70" s="53"/>
      <c r="F70" s="53"/>
      <c r="G70" s="53"/>
      <c r="H70" s="53"/>
      <c r="I70" s="299">
        <f>K70/J70*100</f>
        <v>175560</v>
      </c>
      <c r="J70" s="300">
        <v>185</v>
      </c>
      <c r="K70" s="301">
        <f>VLOOKUP(A70,'MANO DE OBRA'!A8:D99,4,FALSE)</f>
        <v>324786</v>
      </c>
      <c r="L70" s="56"/>
      <c r="M70" s="302">
        <v>120</v>
      </c>
      <c r="N70" s="402">
        <f>K70/M70</f>
        <v>2706.55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120</v>
      </c>
      <c r="N71" s="402">
        <f>K71/M71</f>
        <v>889.05203012006655</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3595.602030120067</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N44+N54+N65+N76</f>
        <v>124827.1806861715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24965.436137234301</v>
      </c>
      <c r="M83" s="859"/>
      <c r="N83" s="57"/>
    </row>
    <row r="84" spans="1:14">
      <c r="B84" s="95" t="s">
        <v>973</v>
      </c>
      <c r="C84" s="96"/>
      <c r="D84" s="96"/>
      <c r="E84" s="96"/>
      <c r="F84" s="96"/>
      <c r="G84" s="96"/>
      <c r="H84" s="96"/>
      <c r="I84" s="93"/>
      <c r="J84" s="94"/>
      <c r="K84" s="311">
        <v>0.05</v>
      </c>
      <c r="L84" s="858">
        <f>N78*K84</f>
        <v>6241.3590343085752</v>
      </c>
      <c r="M84" s="859"/>
      <c r="N84" s="57"/>
    </row>
    <row r="85" spans="1:14" ht="15.75" thickBot="1">
      <c r="B85" s="97" t="s">
        <v>974</v>
      </c>
      <c r="C85" s="98"/>
      <c r="D85" s="98"/>
      <c r="E85" s="98"/>
      <c r="F85" s="98"/>
      <c r="G85" s="98"/>
      <c r="H85" s="98"/>
      <c r="I85" s="99"/>
      <c r="J85" s="100"/>
      <c r="K85" s="312">
        <v>0.05</v>
      </c>
      <c r="L85" s="860">
        <f>N78*K85</f>
        <v>6241.3590343085752</v>
      </c>
      <c r="M85" s="861"/>
      <c r="N85" s="57"/>
    </row>
    <row r="86" spans="1:14" ht="15.75" thickBot="1">
      <c r="B86" s="823" t="s">
        <v>953</v>
      </c>
      <c r="C86" s="824"/>
      <c r="D86" s="824"/>
      <c r="E86" s="824"/>
      <c r="F86" s="824"/>
      <c r="G86" s="824"/>
      <c r="H86" s="824"/>
      <c r="I86" s="824"/>
      <c r="J86" s="824"/>
      <c r="K86" s="824"/>
      <c r="L86" s="824"/>
      <c r="M86" s="825"/>
      <c r="N86" s="58">
        <f>L83+L84+L85</f>
        <v>37448.154205851453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162275.33489202295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1088</v>
      </c>
      <c r="C31" s="87" t="s">
        <v>2085</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3"/>
      <c r="F40" s="873"/>
      <c r="G40" s="873"/>
      <c r="H40" s="874"/>
      <c r="I40" s="42"/>
      <c r="J40" s="43"/>
      <c r="K40" s="276"/>
      <c r="L40" s="283"/>
      <c r="M40" s="284"/>
      <c r="N40" s="279"/>
    </row>
    <row r="41" spans="1:14">
      <c r="B41" s="327"/>
      <c r="C41" s="328"/>
      <c r="D41" s="328"/>
      <c r="E41" s="328"/>
      <c r="F41" s="330"/>
      <c r="G41" s="330"/>
      <c r="H41" s="131"/>
      <c r="I41" s="42"/>
      <c r="J41" s="43"/>
      <c r="K41" s="281"/>
      <c r="L41" s="283"/>
      <c r="M41" s="284"/>
      <c r="N41" s="285"/>
    </row>
    <row r="42" spans="1:14">
      <c r="B42" s="880" t="s">
        <v>952</v>
      </c>
      <c r="C42" s="881"/>
      <c r="D42" s="881"/>
      <c r="E42" s="44"/>
      <c r="F42" s="45"/>
      <c r="G42" s="45"/>
      <c r="H42" s="46"/>
      <c r="I42" s="42"/>
      <c r="J42" s="43"/>
      <c r="K42" s="286"/>
      <c r="L42" s="283"/>
      <c r="M42" s="408">
        <v>0.01</v>
      </c>
      <c r="N42" s="351">
        <f>N76*M42</f>
        <v>4.3147224361440797</v>
      </c>
    </row>
    <row r="43" spans="1:14" ht="15.75" thickBot="1">
      <c r="B43" s="872"/>
      <c r="C43" s="873"/>
      <c r="D43" s="873"/>
      <c r="E43" s="873"/>
      <c r="F43" s="873"/>
      <c r="G43" s="873"/>
      <c r="H43" s="874"/>
      <c r="I43" s="882"/>
      <c r="J43" s="883"/>
      <c r="K43" s="47"/>
      <c r="L43" s="884"/>
      <c r="M43" s="885"/>
      <c r="N43" s="111"/>
    </row>
    <row r="44" spans="1:14" ht="15.75" thickBot="1">
      <c r="B44" s="823" t="s">
        <v>953</v>
      </c>
      <c r="C44" s="824"/>
      <c r="D44" s="824"/>
      <c r="E44" s="824"/>
      <c r="F44" s="824"/>
      <c r="G44" s="824"/>
      <c r="H44" s="824"/>
      <c r="I44" s="824"/>
      <c r="J44" s="824"/>
      <c r="K44" s="824"/>
      <c r="L44" s="824"/>
      <c r="M44" s="825"/>
      <c r="N44" s="401">
        <f>SUM(N36:N43)</f>
        <v>4.3147224361440797</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8" t="s">
        <v>944</v>
      </c>
      <c r="C48" s="869"/>
      <c r="D48" s="869"/>
      <c r="E48" s="869"/>
      <c r="F48" s="869"/>
      <c r="G48" s="869"/>
      <c r="H48" s="869"/>
      <c r="I48" s="903"/>
      <c r="J48" s="322" t="s">
        <v>945</v>
      </c>
      <c r="K48" s="91" t="s">
        <v>946</v>
      </c>
      <c r="L48" s="904" t="s">
        <v>955</v>
      </c>
      <c r="M48" s="903"/>
      <c r="N48" s="92" t="s">
        <v>951</v>
      </c>
    </row>
    <row r="49" spans="1:14">
      <c r="A49" t="s">
        <v>887</v>
      </c>
      <c r="B49" s="49" t="str">
        <f>VLOOKUP(A49,MATERIALES!A4:D373,3,FALSE)</f>
        <v>Geotextil Nt Repav 450 O Similar (Proveedores Pavco, Lafayet, Geomatrix, Tensar, Omnes U Otros)</v>
      </c>
      <c r="C49" s="288"/>
      <c r="D49" s="288"/>
      <c r="E49" s="288"/>
      <c r="F49" s="288"/>
      <c r="G49" s="288"/>
      <c r="H49" s="288"/>
      <c r="I49" s="275"/>
      <c r="J49" s="231" t="str">
        <f>VLOOKUP(A49,MATERIALES!A5:D641,2,FALSE)</f>
        <v>m2</v>
      </c>
      <c r="K49" s="289">
        <v>1.0549999999999999</v>
      </c>
      <c r="L49" s="274"/>
      <c r="M49" s="409">
        <f>VLOOKUP(A49,MATERIALES!A5:D396,4,FALSE)</f>
        <v>5473.8235056856811</v>
      </c>
      <c r="N49" s="279">
        <f>K49*M49</f>
        <v>5774.8837984983929</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SUM(N49:N53)</f>
        <v>5774.8837984983929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318"/>
      <c r="I60" s="286"/>
      <c r="J60" s="293"/>
      <c r="K60" s="286"/>
      <c r="L60" s="910"/>
      <c r="M60" s="911"/>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15</v>
      </c>
      <c r="B70" s="55" t="str">
        <f>VLOOKUP(A70,'MANO DE OBRA'!A8:D68,3,FALSE)</f>
        <v>Obrero (6)</v>
      </c>
      <c r="C70" s="53"/>
      <c r="D70" s="53"/>
      <c r="E70" s="53"/>
      <c r="F70" s="53"/>
      <c r="G70" s="53"/>
      <c r="H70" s="53"/>
      <c r="I70" s="299">
        <f>K70/J70*100</f>
        <v>175560</v>
      </c>
      <c r="J70" s="300">
        <v>185</v>
      </c>
      <c r="K70" s="301">
        <f>VLOOKUP(A70,'MANO DE OBRA'!A8:D99,4,FALSE)</f>
        <v>324786</v>
      </c>
      <c r="L70" s="56"/>
      <c r="M70" s="302">
        <v>1000</v>
      </c>
      <c r="N70" s="402">
        <f>K70/M70</f>
        <v>324.786</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1000</v>
      </c>
      <c r="N71" s="402">
        <f>K71/M71</f>
        <v>106.68624361440799</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431.472243614408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N44+N54+N65+N76</f>
        <v>6210.670764548945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1242.134152909789</v>
      </c>
      <c r="M83" s="859"/>
      <c r="N83" s="57"/>
    </row>
    <row r="84" spans="1:14">
      <c r="B84" s="95" t="s">
        <v>973</v>
      </c>
      <c r="C84" s="96"/>
      <c r="D84" s="96"/>
      <c r="E84" s="96"/>
      <c r="F84" s="96"/>
      <c r="G84" s="96"/>
      <c r="H84" s="96"/>
      <c r="I84" s="93"/>
      <c r="J84" s="94"/>
      <c r="K84" s="311">
        <v>0.05</v>
      </c>
      <c r="L84" s="858">
        <f>N78*K84</f>
        <v>310.53353822744725</v>
      </c>
      <c r="M84" s="859"/>
      <c r="N84" s="57"/>
    </row>
    <row r="85" spans="1:14" ht="15.75" thickBot="1">
      <c r="B85" s="97" t="s">
        <v>974</v>
      </c>
      <c r="C85" s="98"/>
      <c r="D85" s="98"/>
      <c r="E85" s="98"/>
      <c r="F85" s="98"/>
      <c r="G85" s="98"/>
      <c r="H85" s="98"/>
      <c r="I85" s="99"/>
      <c r="J85" s="100"/>
      <c r="K85" s="312">
        <v>0.05</v>
      </c>
      <c r="L85" s="860">
        <f>N78*K85</f>
        <v>310.53353822744725</v>
      </c>
      <c r="M85" s="861"/>
      <c r="N85" s="57"/>
    </row>
    <row r="86" spans="1:14" ht="15.75" thickBot="1">
      <c r="B86" s="823" t="s">
        <v>953</v>
      </c>
      <c r="C86" s="824"/>
      <c r="D86" s="824"/>
      <c r="E86" s="824"/>
      <c r="F86" s="824"/>
      <c r="G86" s="824"/>
      <c r="H86" s="824"/>
      <c r="I86" s="824"/>
      <c r="J86" s="824"/>
      <c r="K86" s="824"/>
      <c r="L86" s="824"/>
      <c r="M86" s="825"/>
      <c r="N86" s="58">
        <f>L83+L84+L85</f>
        <v>1863.2012293646835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8073.8719939136281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1089</v>
      </c>
      <c r="C31" s="225" t="s">
        <v>2086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164</v>
      </c>
      <c r="B36" s="872" t="str">
        <f>VLOOKUP(A36,EQUIPOS!A6:D154,3,FALSE)</f>
        <v>Compactador manual de rodillo</v>
      </c>
      <c r="C36" s="873"/>
      <c r="D36" s="873"/>
      <c r="E36" s="873"/>
      <c r="F36" s="873"/>
      <c r="G36" s="873"/>
      <c r="H36" s="874"/>
      <c r="I36" s="274"/>
      <c r="J36" s="275"/>
      <c r="K36" s="276">
        <f>VLOOKUP(A36,EQUIPOS!A6:D163,4,FALSE)</f>
        <v>23182.064901254806</v>
      </c>
      <c r="L36" s="277"/>
      <c r="M36" s="278">
        <v>2</v>
      </c>
      <c r="N36" s="279">
        <f>K36/M36</f>
        <v>11591.032450627403</v>
      </c>
    </row>
    <row r="37" spans="1:14">
      <c r="A37" s="119" t="s">
        <v>180</v>
      </c>
      <c r="B37" s="872" t="str">
        <f>VLOOKUP(A37,EQUIPOS!A7:D154,3,FALSE)</f>
        <v>Compresor 120 HP, con martillo.</v>
      </c>
      <c r="C37" s="873"/>
      <c r="D37" s="873"/>
      <c r="E37" s="873"/>
      <c r="F37" s="873"/>
      <c r="G37" s="873"/>
      <c r="H37" s="874"/>
      <c r="I37" s="274"/>
      <c r="J37" s="275"/>
      <c r="K37" s="276">
        <f>VLOOKUP(A37,EQUIPOS!A7:D164,4,FALSE)</f>
        <v>92003.667080122541</v>
      </c>
      <c r="L37" s="277"/>
      <c r="M37" s="278">
        <v>4</v>
      </c>
      <c r="N37" s="279">
        <f>K37/M37</f>
        <v>23000.916770030635</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74"/>
      <c r="J38" s="275"/>
      <c r="K38" s="276">
        <f>VLOOKUP(A38,EQUIPOS!A8:D165,4,FALSE)</f>
        <v>21811.747287091745</v>
      </c>
      <c r="L38" s="277"/>
      <c r="M38" s="278">
        <v>10</v>
      </c>
      <c r="N38" s="279">
        <f>K38/M38</f>
        <v>2181.1747287091744</v>
      </c>
    </row>
    <row r="39" spans="1:14">
      <c r="A39" t="s">
        <v>303</v>
      </c>
      <c r="B39" s="872" t="str">
        <f>VLOOKUP(A39,EQUIPOS!A9:D154,3,FALSE)</f>
        <v>Retrocargador, pala de 1,1 m3 de capacidad, profundidad de excavación de 4.400 mm y una altura de 5.680 mm</v>
      </c>
      <c r="C39" s="873"/>
      <c r="D39" s="873"/>
      <c r="E39" s="873"/>
      <c r="F39" s="873"/>
      <c r="G39" s="873"/>
      <c r="H39" s="874"/>
      <c r="I39" s="274"/>
      <c r="J39" s="275"/>
      <c r="K39" s="276">
        <f>VLOOKUP(A39,EQUIPOS!A9:D166,4,FALSE)</f>
        <v>133940.81942947223</v>
      </c>
      <c r="L39" s="277"/>
      <c r="M39" s="278">
        <v>10</v>
      </c>
      <c r="N39" s="279">
        <f>K39/M39</f>
        <v>13394.081942947223</v>
      </c>
    </row>
    <row r="40" spans="1:14">
      <c r="A40" t="s">
        <v>129</v>
      </c>
      <c r="B40" s="872" t="str">
        <f>VLOOKUP(A40,EQUIPOS!A10:D154,3,FALSE)</f>
        <v xml:space="preserve">Buldozer, Potencia al volante de 140 HP, motor de 2200 RPM, longitud de hoja 4,80m. </v>
      </c>
      <c r="C40" s="873"/>
      <c r="D40" s="873"/>
      <c r="E40" s="873"/>
      <c r="F40" s="873"/>
      <c r="G40" s="873"/>
      <c r="H40" s="874"/>
      <c r="I40" s="274"/>
      <c r="J40" s="275"/>
      <c r="K40" s="276">
        <f>VLOOKUP(A40,EQUIPOS!A10:D167,4,FALSE)</f>
        <v>139092.38940752886</v>
      </c>
      <c r="L40" s="277"/>
      <c r="M40" s="278">
        <v>100</v>
      </c>
      <c r="N40" s="279">
        <f>K40/M40</f>
        <v>1390.9238940752884</v>
      </c>
    </row>
    <row r="41" spans="1:14">
      <c r="B41" s="872"/>
      <c r="C41" s="873"/>
      <c r="D41" s="873"/>
      <c r="E41" s="873"/>
      <c r="F41" s="873"/>
      <c r="G41" s="873"/>
      <c r="H41" s="874"/>
      <c r="I41" s="274"/>
      <c r="J41" s="275"/>
      <c r="K41" s="276"/>
      <c r="L41" s="277"/>
      <c r="M41" s="278"/>
      <c r="N41" s="279"/>
    </row>
    <row r="42" spans="1:14">
      <c r="B42" s="872"/>
      <c r="C42" s="873"/>
      <c r="D42" s="873"/>
      <c r="E42" s="873"/>
      <c r="F42" s="873"/>
      <c r="G42" s="873"/>
      <c r="H42" s="874"/>
      <c r="I42" s="274"/>
      <c r="J42" s="275"/>
      <c r="K42" s="276"/>
      <c r="L42" s="277"/>
      <c r="M42" s="278"/>
      <c r="N42" s="279"/>
    </row>
    <row r="43" spans="1:14">
      <c r="B43" s="872"/>
      <c r="C43" s="873"/>
      <c r="D43" s="873"/>
      <c r="E43" s="873"/>
      <c r="F43" s="873"/>
      <c r="G43" s="873"/>
      <c r="H43" s="874"/>
      <c r="I43" s="274"/>
      <c r="J43" s="275"/>
      <c r="K43" s="276"/>
      <c r="L43" s="277"/>
      <c r="M43" s="278"/>
      <c r="N43" s="279"/>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1348.350761295025</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52906.480547684754</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442</v>
      </c>
      <c r="B53" s="49" t="str">
        <f>VLOOKUP(A53,MATERIALES!A5:D373,3,FALSE)</f>
        <v>Derechos de explotación y/o disposición de materiales</v>
      </c>
      <c r="C53" s="288"/>
      <c r="D53" s="288"/>
      <c r="E53" s="288"/>
      <c r="F53" s="288"/>
      <c r="G53" s="288"/>
      <c r="H53" s="288"/>
      <c r="I53" s="275"/>
      <c r="J53" s="231" t="str">
        <f>VLOOKUP(A53,MATERIALES!A7:D645,2,FALSE)</f>
        <v>m3</v>
      </c>
      <c r="K53" s="289">
        <v>1</v>
      </c>
      <c r="L53" s="274"/>
      <c r="M53" s="409">
        <f>VLOOKUP(A53,MATERIALES!A5:D396,4,FALSE)</f>
        <v>3967.1671348137802</v>
      </c>
      <c r="N53" s="279">
        <f>K53*M53</f>
        <v>3967.1671348137802</v>
      </c>
    </row>
    <row r="54" spans="1:14">
      <c r="A54" s="122"/>
      <c r="B54" s="49"/>
      <c r="C54" s="288"/>
      <c r="D54" s="288"/>
      <c r="E54" s="288"/>
      <c r="F54" s="288"/>
      <c r="G54" s="288"/>
      <c r="H54" s="288"/>
      <c r="I54" s="275"/>
      <c r="J54" s="231"/>
      <c r="K54" s="289"/>
      <c r="L54" s="274"/>
      <c r="M54" s="409"/>
      <c r="N54" s="279"/>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3967.1671348137802</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1256</v>
      </c>
      <c r="B63" s="52" t="str">
        <f>VLOOKUP(A63,TRANSPORTE!A5:D117,3,FALSE)</f>
        <v>Transporte de material de excavación</v>
      </c>
      <c r="C63" s="324"/>
      <c r="D63" s="324"/>
      <c r="E63" s="324"/>
      <c r="F63" s="324"/>
      <c r="G63" s="324"/>
      <c r="H63" s="318" t="s">
        <v>1468</v>
      </c>
      <c r="I63" s="286">
        <v>1.3</v>
      </c>
      <c r="J63" s="293">
        <v>1</v>
      </c>
      <c r="K63" s="286">
        <f>I63*J63</f>
        <v>1.3</v>
      </c>
      <c r="L63" s="910">
        <f>VLOOKUP(A63,TRANSPORTE!A5:D117,4,FALSE)</f>
        <v>1131.4191219078368</v>
      </c>
      <c r="M63" s="911"/>
      <c r="N63" s="294">
        <f>K63*L63</f>
        <v>1470.8448584801879</v>
      </c>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1470.8448584801879</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15</v>
      </c>
      <c r="B74" s="55" t="str">
        <f>VLOOKUP(A74,'MANO DE OBRA'!A8:D68,3,FALSE)</f>
        <v>Obrero (6)</v>
      </c>
      <c r="C74" s="53"/>
      <c r="D74" s="53"/>
      <c r="E74" s="53"/>
      <c r="F74" s="53"/>
      <c r="G74" s="53"/>
      <c r="H74" s="53"/>
      <c r="I74" s="299">
        <f>K74/J74*100</f>
        <v>175560</v>
      </c>
      <c r="J74" s="300">
        <v>185</v>
      </c>
      <c r="K74" s="301">
        <f>VLOOKUP(A74,'MANO DE OBRA'!A8:D99,4,FALSE)</f>
        <v>324786</v>
      </c>
      <c r="L74" s="56"/>
      <c r="M74" s="302">
        <v>32</v>
      </c>
      <c r="N74" s="402">
        <f>K74/M74</f>
        <v>10149.5625</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32</v>
      </c>
      <c r="N75" s="402">
        <f>K75/M75</f>
        <v>3333.9451129502495</v>
      </c>
    </row>
    <row r="76" spans="1:15">
      <c r="B76" s="55"/>
      <c r="C76" s="53"/>
      <c r="D76" s="53"/>
      <c r="E76" s="53"/>
      <c r="F76" s="53"/>
      <c r="G76" s="53"/>
      <c r="H76" s="53"/>
      <c r="I76" s="299"/>
      <c r="J76" s="300"/>
      <c r="K76" s="301"/>
      <c r="L76" s="56"/>
      <c r="M76" s="307"/>
      <c r="N76" s="402"/>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133"/>
    </row>
    <row r="80" spans="1:15" ht="15.75" thickBot="1">
      <c r="B80" s="912" t="s">
        <v>953</v>
      </c>
      <c r="C80" s="866"/>
      <c r="D80" s="866"/>
      <c r="E80" s="866"/>
      <c r="F80" s="866"/>
      <c r="G80" s="866"/>
      <c r="H80" s="866"/>
      <c r="I80" s="866"/>
      <c r="J80" s="866"/>
      <c r="K80" s="866"/>
      <c r="L80" s="866"/>
      <c r="M80" s="867"/>
      <c r="N80" s="467">
        <f>SUM(N74:N79)</f>
        <v>13483.507612950249</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71828.000153928966</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14365.600030785794</v>
      </c>
      <c r="M87" s="859"/>
      <c r="N87" s="57"/>
    </row>
    <row r="88" spans="1:14">
      <c r="B88" s="95" t="s">
        <v>973</v>
      </c>
      <c r="C88" s="96"/>
      <c r="D88" s="96"/>
      <c r="E88" s="96"/>
      <c r="F88" s="96"/>
      <c r="G88" s="96"/>
      <c r="H88" s="96"/>
      <c r="I88" s="93"/>
      <c r="J88" s="94"/>
      <c r="K88" s="311">
        <v>0.05</v>
      </c>
      <c r="L88" s="858">
        <f>N82*K88</f>
        <v>3591.4000076964485</v>
      </c>
      <c r="M88" s="859"/>
      <c r="N88" s="57"/>
    </row>
    <row r="89" spans="1:14" ht="15.75" thickBot="1">
      <c r="B89" s="97" t="s">
        <v>974</v>
      </c>
      <c r="C89" s="98"/>
      <c r="D89" s="98"/>
      <c r="E89" s="98"/>
      <c r="F89" s="98"/>
      <c r="G89" s="98"/>
      <c r="H89" s="98"/>
      <c r="I89" s="99"/>
      <c r="J89" s="100"/>
      <c r="K89" s="312">
        <v>0.05</v>
      </c>
      <c r="L89" s="860">
        <f>N82*K89</f>
        <v>3591.4000076964485</v>
      </c>
      <c r="M89" s="861"/>
      <c r="N89" s="57"/>
    </row>
    <row r="90" spans="1:14" ht="15.75" thickBot="1">
      <c r="B90" s="823" t="s">
        <v>953</v>
      </c>
      <c r="C90" s="824"/>
      <c r="D90" s="824"/>
      <c r="E90" s="824"/>
      <c r="F90" s="824"/>
      <c r="G90" s="824"/>
      <c r="H90" s="824"/>
      <c r="I90" s="824"/>
      <c r="J90" s="824"/>
      <c r="K90" s="824"/>
      <c r="L90" s="824"/>
      <c r="M90" s="825"/>
      <c r="N90" s="58">
        <f>L87+L88+L89</f>
        <v>21548.400046178689</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93376.400200107659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1602</v>
      </c>
      <c r="C31" s="87" t="s">
        <v>2087</v>
      </c>
      <c r="D31" s="88"/>
      <c r="E31" s="88"/>
      <c r="F31" s="88"/>
      <c r="G31" s="88"/>
      <c r="H31" s="88"/>
      <c r="I31" s="88"/>
      <c r="J31" s="89"/>
      <c r="K31" s="315"/>
      <c r="L31" s="313" t="s">
        <v>387</v>
      </c>
      <c r="M31" s="210"/>
      <c r="N31" s="90"/>
    </row>
    <row r="32" spans="1:14" ht="9"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160</v>
      </c>
      <c r="B36" s="872" t="str">
        <f>VLOOKUP(A36,EQUIPOS!A6:D154,3,FALSE)</f>
        <v>COMPACTADOR MANUAL VIBRATORIO (RANA) con motor de 6 HP</v>
      </c>
      <c r="C36" s="873"/>
      <c r="D36" s="873"/>
      <c r="E36" s="873"/>
      <c r="F36" s="873"/>
      <c r="G36" s="873"/>
      <c r="H36" s="874"/>
      <c r="I36" s="274"/>
      <c r="J36" s="275"/>
      <c r="K36" s="276">
        <f>VLOOKUP(A36,EQUIPOS!A6:D163,4,FALSE)</f>
        <v>5775.785766696582</v>
      </c>
      <c r="L36" s="277"/>
      <c r="M36" s="278">
        <v>2</v>
      </c>
      <c r="N36" s="279">
        <f>K36/M36</f>
        <v>2887.892883348291</v>
      </c>
    </row>
    <row r="37" spans="1:14">
      <c r="A37" s="119" t="s">
        <v>303</v>
      </c>
      <c r="B37" s="872" t="str">
        <f>VLOOKUP(A37,EQUIPOS!A7:D154,3,FALSE)</f>
        <v>Retrocargador, pala de 1,1 m3 de capacidad, profundidad de excavación de 4.400 mm y una altura de 5.680 mm</v>
      </c>
      <c r="C37" s="873"/>
      <c r="D37" s="873"/>
      <c r="E37" s="873"/>
      <c r="F37" s="873"/>
      <c r="G37" s="873"/>
      <c r="H37" s="874"/>
      <c r="I37" s="274"/>
      <c r="J37" s="275"/>
      <c r="K37" s="276">
        <f>VLOOKUP(A37,EQUIPOS!A7:D164,4,FALSE)</f>
        <v>133940.81942947223</v>
      </c>
      <c r="L37" s="277"/>
      <c r="M37" s="278">
        <v>10</v>
      </c>
      <c r="N37" s="279">
        <f>K37/M37</f>
        <v>13394.081942947223</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274"/>
      <c r="J39" s="275"/>
      <c r="K39" s="276"/>
      <c r="L39" s="277"/>
      <c r="M39" s="278"/>
      <c r="N39" s="279"/>
    </row>
    <row r="40" spans="1:14">
      <c r="B40" s="872"/>
      <c r="C40" s="873"/>
      <c r="D40" s="873"/>
      <c r="E40" s="873"/>
      <c r="F40" s="873"/>
      <c r="G40" s="873"/>
      <c r="H40" s="874"/>
      <c r="I40" s="274"/>
      <c r="J40" s="275"/>
      <c r="K40" s="276"/>
      <c r="L40" s="277"/>
      <c r="M40" s="278"/>
      <c r="N40" s="279"/>
    </row>
    <row r="41" spans="1:14">
      <c r="B41" s="872"/>
      <c r="C41" s="873"/>
      <c r="D41" s="873"/>
      <c r="E41" s="873"/>
      <c r="F41" s="873"/>
      <c r="G41" s="873"/>
      <c r="H41" s="874"/>
      <c r="I41" s="274"/>
      <c r="J41" s="275"/>
      <c r="K41" s="276"/>
      <c r="L41" s="277"/>
      <c r="M41" s="278"/>
      <c r="N41" s="279"/>
    </row>
    <row r="42" spans="1:14">
      <c r="B42" s="872"/>
      <c r="C42" s="873"/>
      <c r="D42" s="873"/>
      <c r="E42" s="873"/>
      <c r="F42" s="873"/>
      <c r="G42" s="873"/>
      <c r="H42" s="874"/>
      <c r="I42" s="274"/>
      <c r="J42" s="275"/>
      <c r="K42" s="276"/>
      <c r="L42" s="277"/>
      <c r="M42" s="278"/>
      <c r="N42" s="279"/>
    </row>
    <row r="43" spans="1:14">
      <c r="B43" s="872"/>
      <c r="C43" s="873"/>
      <c r="D43" s="873"/>
      <c r="E43" s="873"/>
      <c r="F43" s="873"/>
      <c r="G43" s="873"/>
      <c r="H43" s="874"/>
      <c r="I43" s="274"/>
      <c r="J43" s="275"/>
      <c r="K43" s="276"/>
      <c r="L43" s="277"/>
      <c r="M43" s="278"/>
      <c r="N43" s="279"/>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0.05</v>
      </c>
      <c r="N46" s="351">
        <f>N80*M46</f>
        <v>269.67015225900496</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16551.644978554519</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B53" s="49"/>
      <c r="C53" s="288"/>
      <c r="D53" s="288"/>
      <c r="E53" s="288"/>
      <c r="F53" s="288"/>
      <c r="G53" s="288"/>
      <c r="H53" s="288"/>
      <c r="I53" s="275"/>
      <c r="J53" s="231"/>
      <c r="K53" s="289"/>
      <c r="L53" s="274"/>
      <c r="M53" s="409"/>
      <c r="N53" s="279"/>
    </row>
    <row r="54" spans="1:14">
      <c r="A54" s="122"/>
      <c r="B54" s="49"/>
      <c r="C54" s="288"/>
      <c r="D54" s="288"/>
      <c r="E54" s="288"/>
      <c r="F54" s="288"/>
      <c r="G54" s="288"/>
      <c r="H54" s="288"/>
      <c r="I54" s="275"/>
      <c r="J54" s="231"/>
      <c r="K54" s="289"/>
      <c r="L54" s="274"/>
      <c r="M54" s="409"/>
      <c r="N54" s="279"/>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B63" s="52"/>
      <c r="C63" s="324"/>
      <c r="D63" s="324"/>
      <c r="E63" s="324"/>
      <c r="F63" s="324"/>
      <c r="G63" s="324"/>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15</v>
      </c>
      <c r="B74" s="55" t="str">
        <f>VLOOKUP(A74,'MANO DE OBRA'!A8:D68,3,FALSE)</f>
        <v>Obrero (6)</v>
      </c>
      <c r="C74" s="53"/>
      <c r="D74" s="53"/>
      <c r="E74" s="53"/>
      <c r="F74" s="53"/>
      <c r="G74" s="53"/>
      <c r="H74" s="53"/>
      <c r="I74" s="299">
        <f>K74/J74*100</f>
        <v>175560</v>
      </c>
      <c r="J74" s="300">
        <v>185</v>
      </c>
      <c r="K74" s="301">
        <f>VLOOKUP(A74,'MANO DE OBRA'!A8:D99,4,FALSE)</f>
        <v>324786</v>
      </c>
      <c r="L74" s="56"/>
      <c r="M74" s="302">
        <v>80</v>
      </c>
      <c r="N74" s="402">
        <f>K74/M74</f>
        <v>4059.8249999999998</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B76" s="55"/>
      <c r="C76" s="53"/>
      <c r="D76" s="53"/>
      <c r="E76" s="53"/>
      <c r="F76" s="53"/>
      <c r="G76" s="53"/>
      <c r="H76" s="53"/>
      <c r="I76" s="299"/>
      <c r="J76" s="300"/>
      <c r="K76" s="301"/>
      <c r="L76" s="56"/>
      <c r="M76" s="307"/>
      <c r="N76" s="402"/>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5393.4030451800991</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21945.04802373462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4389.0096047469242</v>
      </c>
      <c r="M87" s="859"/>
      <c r="N87" s="57"/>
    </row>
    <row r="88" spans="1:14">
      <c r="B88" s="95" t="s">
        <v>973</v>
      </c>
      <c r="C88" s="96"/>
      <c r="D88" s="96"/>
      <c r="E88" s="96"/>
      <c r="F88" s="96"/>
      <c r="G88" s="96"/>
      <c r="H88" s="96"/>
      <c r="I88" s="93"/>
      <c r="J88" s="94"/>
      <c r="K88" s="311">
        <v>0.05</v>
      </c>
      <c r="L88" s="858">
        <f>N82*K88</f>
        <v>1097.252401186731</v>
      </c>
      <c r="M88" s="859"/>
      <c r="N88" s="57"/>
    </row>
    <row r="89" spans="1:14" ht="15.75" thickBot="1">
      <c r="B89" s="97" t="s">
        <v>974</v>
      </c>
      <c r="C89" s="98"/>
      <c r="D89" s="98"/>
      <c r="E89" s="98"/>
      <c r="F89" s="98"/>
      <c r="G89" s="98"/>
      <c r="H89" s="98"/>
      <c r="I89" s="99"/>
      <c r="J89" s="100"/>
      <c r="K89" s="312">
        <v>0.05</v>
      </c>
      <c r="L89" s="860">
        <f>N82*K89</f>
        <v>1097.252401186731</v>
      </c>
      <c r="M89" s="861"/>
      <c r="N89" s="57"/>
    </row>
    <row r="90" spans="1:14" ht="15.75" thickBot="1">
      <c r="B90" s="823" t="s">
        <v>953</v>
      </c>
      <c r="C90" s="824"/>
      <c r="D90" s="824"/>
      <c r="E90" s="824"/>
      <c r="F90" s="824"/>
      <c r="G90" s="824"/>
      <c r="H90" s="824"/>
      <c r="I90" s="824"/>
      <c r="J90" s="824"/>
      <c r="K90" s="824"/>
      <c r="L90" s="824"/>
      <c r="M90" s="825"/>
      <c r="N90" s="58">
        <f>L87+L88+L89</f>
        <v>6583.5144071203858</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28528.562430855007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1090</v>
      </c>
      <c r="C31" s="87" t="s">
        <v>2038</v>
      </c>
      <c r="D31" s="88"/>
      <c r="E31" s="88"/>
      <c r="F31" s="88"/>
      <c r="G31" s="88"/>
      <c r="H31" s="88"/>
      <c r="I31" s="88"/>
      <c r="J31" s="89"/>
      <c r="K31" s="315"/>
      <c r="L31" s="313" t="s">
        <v>144</v>
      </c>
      <c r="M31" s="210"/>
      <c r="N31" s="90"/>
    </row>
    <row r="32" spans="1:14" ht="9"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1603</v>
      </c>
      <c r="B36" s="872" t="str">
        <f>VLOOKUP(A36,EQUIPOS!A6:D154,3,FALSE)</f>
        <v>Derretidora de asfalto (crafco o similar)</v>
      </c>
      <c r="C36" s="873"/>
      <c r="D36" s="873"/>
      <c r="E36" s="873"/>
      <c r="F36" s="873"/>
      <c r="G36" s="873"/>
      <c r="H36" s="874"/>
      <c r="I36" s="274"/>
      <c r="J36" s="275"/>
      <c r="K36" s="276">
        <f>VLOOKUP(A36,EQUIPOS!A6:D163,4,FALSE)</f>
        <v>3791.555503849675</v>
      </c>
      <c r="L36" s="277"/>
      <c r="M36" s="278">
        <v>60</v>
      </c>
      <c r="N36" s="279">
        <f>K36/M36</f>
        <v>63.192591730827914</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81781.037404553383</v>
      </c>
      <c r="L37" s="277"/>
      <c r="M37" s="278">
        <v>60</v>
      </c>
      <c r="N37" s="279">
        <f>K37/M37</f>
        <v>1363.0172900758896</v>
      </c>
    </row>
    <row r="38" spans="1:14">
      <c r="A38" t="s">
        <v>138</v>
      </c>
      <c r="B38" s="872" t="str">
        <f>VLOOKUP(A38,EQUIPOS!A8:D154,3,FALSE)</f>
        <v>Camioneta D-300</v>
      </c>
      <c r="C38" s="873"/>
      <c r="D38" s="873"/>
      <c r="E38" s="873"/>
      <c r="F38" s="873"/>
      <c r="G38" s="873"/>
      <c r="H38" s="874"/>
      <c r="I38" s="274"/>
      <c r="J38" s="275"/>
      <c r="K38" s="276">
        <f>VLOOKUP(A38,EQUIPOS!A8:D165,4,FALSE)</f>
        <v>44736.233689443718</v>
      </c>
      <c r="L38" s="277"/>
      <c r="M38" s="278">
        <v>60</v>
      </c>
      <c r="N38" s="279">
        <f>K38/M38</f>
        <v>745.60389482406197</v>
      </c>
    </row>
    <row r="39" spans="1:14">
      <c r="B39" s="872"/>
      <c r="C39" s="873"/>
      <c r="D39" s="873"/>
      <c r="E39" s="873"/>
      <c r="F39" s="873"/>
      <c r="G39" s="873"/>
      <c r="H39" s="874"/>
      <c r="I39" s="274"/>
      <c r="J39" s="275"/>
      <c r="K39" s="276"/>
      <c r="L39" s="277"/>
      <c r="M39" s="278"/>
      <c r="N39" s="279"/>
    </row>
    <row r="40" spans="1:14">
      <c r="B40" s="872"/>
      <c r="C40" s="873"/>
      <c r="D40" s="873"/>
      <c r="E40" s="873"/>
      <c r="F40" s="873"/>
      <c r="G40" s="873"/>
      <c r="H40" s="874"/>
      <c r="I40" s="274"/>
      <c r="J40" s="275"/>
      <c r="K40" s="276"/>
      <c r="L40" s="277"/>
      <c r="M40" s="278"/>
      <c r="N40" s="279"/>
    </row>
    <row r="41" spans="1:14">
      <c r="B41" s="872"/>
      <c r="C41" s="873"/>
      <c r="D41" s="873"/>
      <c r="E41" s="873"/>
      <c r="F41" s="873"/>
      <c r="G41" s="873"/>
      <c r="H41" s="874"/>
      <c r="I41" s="274"/>
      <c r="J41" s="275"/>
      <c r="K41" s="276"/>
      <c r="L41" s="277"/>
      <c r="M41" s="278"/>
      <c r="N41" s="279"/>
    </row>
    <row r="42" spans="1:14">
      <c r="B42" s="872"/>
      <c r="C42" s="873"/>
      <c r="D42" s="873"/>
      <c r="E42" s="873"/>
      <c r="F42" s="873"/>
      <c r="G42" s="873"/>
      <c r="H42" s="874"/>
      <c r="I42" s="274"/>
      <c r="J42" s="275"/>
      <c r="K42" s="276"/>
      <c r="L42" s="277"/>
      <c r="M42" s="278"/>
      <c r="N42" s="279"/>
    </row>
    <row r="43" spans="1:14">
      <c r="B43" s="872"/>
      <c r="C43" s="873"/>
      <c r="D43" s="873"/>
      <c r="E43" s="873"/>
      <c r="F43" s="873"/>
      <c r="G43" s="873"/>
      <c r="H43" s="874"/>
      <c r="I43" s="274"/>
      <c r="J43" s="275"/>
      <c r="K43" s="276"/>
      <c r="L43" s="277"/>
      <c r="M43" s="278"/>
      <c r="N43" s="279"/>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0.05</v>
      </c>
      <c r="N46" s="351">
        <f>N80*M46</f>
        <v>22.390442043167496</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2194.2042186739473</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860</v>
      </c>
      <c r="B53" s="49" t="str">
        <f>VLOOKUP(A53,MATERIALES!A5:D373,3,FALSE)</f>
        <v>Emulsión CRR-2</v>
      </c>
      <c r="C53" s="288"/>
      <c r="D53" s="288"/>
      <c r="E53" s="288"/>
      <c r="F53" s="288"/>
      <c r="G53" s="288"/>
      <c r="H53" s="288"/>
      <c r="I53" s="275"/>
      <c r="J53" s="231" t="str">
        <f>VLOOKUP(A53,MATERIALES!A7:D645,2,FALSE)</f>
        <v>lt</v>
      </c>
      <c r="K53" s="289">
        <v>0.12</v>
      </c>
      <c r="L53" s="274"/>
      <c r="M53" s="409">
        <f>VLOOKUP(A53,MATERIALES!A5:D396,4,FALSE)</f>
        <v>1918.5480406066642</v>
      </c>
      <c r="N53" s="279">
        <f>K53*M53</f>
        <v>230.22576487279969</v>
      </c>
    </row>
    <row r="54" spans="1:14">
      <c r="A54" s="122"/>
      <c r="B54" s="49"/>
      <c r="C54" s="288"/>
      <c r="D54" s="288"/>
      <c r="E54" s="288"/>
      <c r="F54" s="288"/>
      <c r="G54" s="288"/>
      <c r="H54" s="288"/>
      <c r="I54" s="275"/>
      <c r="J54" s="231"/>
      <c r="K54" s="289"/>
      <c r="L54" s="274"/>
      <c r="M54" s="409"/>
      <c r="N54" s="279"/>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230.22576487279969</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B63" s="52"/>
      <c r="C63" s="324"/>
      <c r="D63" s="324"/>
      <c r="E63" s="324"/>
      <c r="F63" s="324"/>
      <c r="G63" s="324"/>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7</v>
      </c>
      <c r="B74" s="55" t="str">
        <f>VLOOKUP(A74,'MANO DE OBRA'!A8:D68,3,FALSE)</f>
        <v>Obrero (2)</v>
      </c>
      <c r="C74" s="53"/>
      <c r="D74" s="53"/>
      <c r="E74" s="53"/>
      <c r="F74" s="53"/>
      <c r="G74" s="53"/>
      <c r="H74" s="53"/>
      <c r="I74" s="299">
        <f>K74/J74*100</f>
        <v>58520.000000000007</v>
      </c>
      <c r="J74" s="300">
        <v>185</v>
      </c>
      <c r="K74" s="301">
        <f>VLOOKUP(A74,'MANO DE OBRA'!A8:D99,4,FALSE)</f>
        <v>108262</v>
      </c>
      <c r="L74" s="56"/>
      <c r="M74" s="302">
        <v>480</v>
      </c>
      <c r="N74" s="402">
        <f>K74/M74</f>
        <v>225.54583333333332</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480</v>
      </c>
      <c r="N75" s="402">
        <f>K75/M75</f>
        <v>222.26300753001664</v>
      </c>
    </row>
    <row r="76" spans="1:15">
      <c r="B76" s="55"/>
      <c r="C76" s="53"/>
      <c r="D76" s="53"/>
      <c r="E76" s="53"/>
      <c r="F76" s="53"/>
      <c r="G76" s="53"/>
      <c r="H76" s="53"/>
      <c r="I76" s="299"/>
      <c r="J76" s="300"/>
      <c r="K76" s="301"/>
      <c r="L76" s="56"/>
      <c r="M76" s="307"/>
      <c r="N76" s="402"/>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447.80884086334993</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2872.2388244100966</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574.44776488201933</v>
      </c>
      <c r="M87" s="859"/>
      <c r="N87" s="57"/>
    </row>
    <row r="88" spans="1:14">
      <c r="B88" s="95" t="s">
        <v>973</v>
      </c>
      <c r="C88" s="96"/>
      <c r="D88" s="96"/>
      <c r="E88" s="96"/>
      <c r="F88" s="96"/>
      <c r="G88" s="96"/>
      <c r="H88" s="96"/>
      <c r="I88" s="93"/>
      <c r="J88" s="94"/>
      <c r="K88" s="311">
        <v>0.05</v>
      </c>
      <c r="L88" s="858">
        <f>N82*K88</f>
        <v>143.61194122050483</v>
      </c>
      <c r="M88" s="859"/>
      <c r="N88" s="57"/>
    </row>
    <row r="89" spans="1:14" ht="15.75" thickBot="1">
      <c r="B89" s="97" t="s">
        <v>974</v>
      </c>
      <c r="C89" s="98"/>
      <c r="D89" s="98"/>
      <c r="E89" s="98"/>
      <c r="F89" s="98"/>
      <c r="G89" s="98"/>
      <c r="H89" s="98"/>
      <c r="I89" s="99"/>
      <c r="J89" s="100"/>
      <c r="K89" s="312">
        <v>0.05</v>
      </c>
      <c r="L89" s="860">
        <f>N82*K89</f>
        <v>143.61194122050483</v>
      </c>
      <c r="M89" s="861"/>
      <c r="N89" s="57"/>
    </row>
    <row r="90" spans="1:14" ht="15.75" thickBot="1">
      <c r="B90" s="823" t="s">
        <v>953</v>
      </c>
      <c r="C90" s="824"/>
      <c r="D90" s="824"/>
      <c r="E90" s="824"/>
      <c r="F90" s="824"/>
      <c r="G90" s="824"/>
      <c r="H90" s="824"/>
      <c r="I90" s="824"/>
      <c r="J90" s="824"/>
      <c r="K90" s="824"/>
      <c r="L90" s="824"/>
      <c r="M90" s="825"/>
      <c r="N90" s="58">
        <f>L87+L88+L89</f>
        <v>861.67164732302899</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3733.9104717331256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1091</v>
      </c>
      <c r="C31" s="87" t="s">
        <v>1605</v>
      </c>
      <c r="D31" s="88"/>
      <c r="E31" s="88"/>
      <c r="F31" s="88"/>
      <c r="G31" s="88"/>
      <c r="H31" s="88"/>
      <c r="I31" s="88"/>
      <c r="J31" s="89"/>
      <c r="K31" s="315"/>
      <c r="L31" s="313" t="s">
        <v>144</v>
      </c>
      <c r="M31" s="210"/>
      <c r="N31" s="90"/>
    </row>
    <row r="32" spans="1:14" ht="9"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1603</v>
      </c>
      <c r="B36" s="872" t="str">
        <f>VLOOKUP(A36,EQUIPOS!A6:D154,3,FALSE)</f>
        <v>Derretidora de asfalto (crafco o similar)</v>
      </c>
      <c r="C36" s="873"/>
      <c r="D36" s="873"/>
      <c r="E36" s="873"/>
      <c r="F36" s="873"/>
      <c r="G36" s="873"/>
      <c r="H36" s="874"/>
      <c r="I36" s="274"/>
      <c r="J36" s="275"/>
      <c r="K36" s="276">
        <f>VLOOKUP(A36,EQUIPOS!A6:D163,4,FALSE)</f>
        <v>3791.555503849675</v>
      </c>
      <c r="L36" s="277"/>
      <c r="M36" s="278">
        <v>60</v>
      </c>
      <c r="N36" s="279">
        <f t="shared" ref="N36:N39" si="0">K36/M36</f>
        <v>63.192591730827914</v>
      </c>
    </row>
    <row r="37" spans="1:14">
      <c r="A37" s="119" t="s">
        <v>324</v>
      </c>
      <c r="B37" s="872" t="str">
        <f>VLOOKUP(A37,EQUIPOS!A7:D154,3,FALSE)</f>
        <v xml:space="preserve">Ruteadora </v>
      </c>
      <c r="C37" s="873"/>
      <c r="D37" s="873"/>
      <c r="E37" s="873"/>
      <c r="F37" s="873"/>
      <c r="G37" s="873"/>
      <c r="H37" s="874"/>
      <c r="I37" s="274"/>
      <c r="J37" s="275"/>
      <c r="K37" s="276">
        <f>VLOOKUP(A37,EQUIPOS!A7:D164,4,FALSE)</f>
        <v>8871.0035022135071</v>
      </c>
      <c r="L37" s="277"/>
      <c r="M37" s="278">
        <v>60</v>
      </c>
      <c r="N37" s="279">
        <f t="shared" si="0"/>
        <v>147.85005837022513</v>
      </c>
    </row>
    <row r="38" spans="1:14">
      <c r="A38" t="s">
        <v>176</v>
      </c>
      <c r="B38" s="872" t="str">
        <f>VLOOKUP(A38,EQUIPOS!A8:D154,3,FALSE)</f>
        <v xml:space="preserve">Compresor (barrido y soplado)
</v>
      </c>
      <c r="C38" s="873"/>
      <c r="D38" s="873"/>
      <c r="E38" s="873"/>
      <c r="F38" s="873"/>
      <c r="G38" s="873"/>
      <c r="H38" s="874"/>
      <c r="I38" s="274"/>
      <c r="J38" s="275"/>
      <c r="K38" s="276">
        <f>VLOOKUP(A38,EQUIPOS!A8:D165,4,FALSE)</f>
        <v>81781.037404553383</v>
      </c>
      <c r="L38" s="277"/>
      <c r="M38" s="278">
        <v>60</v>
      </c>
      <c r="N38" s="279">
        <f t="shared" si="0"/>
        <v>1363.0172900758896</v>
      </c>
    </row>
    <row r="39" spans="1:14">
      <c r="A39" t="s">
        <v>138</v>
      </c>
      <c r="B39" s="872" t="str">
        <f>VLOOKUP(A39,EQUIPOS!A9:D154,3,FALSE)</f>
        <v>Camioneta D-300</v>
      </c>
      <c r="C39" s="873"/>
      <c r="D39" s="873"/>
      <c r="E39" s="873"/>
      <c r="F39" s="873"/>
      <c r="G39" s="873"/>
      <c r="H39" s="874"/>
      <c r="I39" s="274"/>
      <c r="J39" s="275"/>
      <c r="K39" s="276">
        <f>VLOOKUP(A39,EQUIPOS!A9:D166,4,FALSE)</f>
        <v>44736.233689443718</v>
      </c>
      <c r="L39" s="277"/>
      <c r="M39" s="278">
        <v>60</v>
      </c>
      <c r="N39" s="279">
        <f t="shared" si="0"/>
        <v>745.60389482406197</v>
      </c>
    </row>
    <row r="40" spans="1:14">
      <c r="B40" s="872"/>
      <c r="C40" s="873"/>
      <c r="D40" s="873"/>
      <c r="E40" s="873"/>
      <c r="F40" s="873"/>
      <c r="G40" s="873"/>
      <c r="H40" s="874"/>
      <c r="I40" s="274"/>
      <c r="J40" s="275"/>
      <c r="K40" s="276"/>
      <c r="L40" s="277"/>
      <c r="M40" s="278"/>
      <c r="N40" s="279"/>
    </row>
    <row r="41" spans="1:14">
      <c r="B41" s="872"/>
      <c r="C41" s="873"/>
      <c r="D41" s="873"/>
      <c r="E41" s="873"/>
      <c r="F41" s="873"/>
      <c r="G41" s="873"/>
      <c r="H41" s="874"/>
      <c r="I41" s="274"/>
      <c r="J41" s="275"/>
      <c r="K41" s="276"/>
      <c r="L41" s="277"/>
      <c r="M41" s="278"/>
      <c r="N41" s="279"/>
    </row>
    <row r="42" spans="1:14">
      <c r="B42" s="872"/>
      <c r="C42" s="873"/>
      <c r="D42" s="873"/>
      <c r="E42" s="873"/>
      <c r="F42" s="873"/>
      <c r="G42" s="873"/>
      <c r="H42" s="874"/>
      <c r="I42" s="274"/>
      <c r="J42" s="275"/>
      <c r="K42" s="276"/>
      <c r="L42" s="277"/>
      <c r="M42" s="278"/>
      <c r="N42" s="279"/>
    </row>
    <row r="43" spans="1:14">
      <c r="B43" s="872"/>
      <c r="C43" s="873"/>
      <c r="D43" s="873"/>
      <c r="E43" s="873"/>
      <c r="F43" s="873"/>
      <c r="G43" s="873"/>
      <c r="H43" s="874"/>
      <c r="I43" s="274"/>
      <c r="J43" s="275"/>
      <c r="K43" s="276"/>
      <c r="L43" s="277"/>
      <c r="M43" s="278"/>
      <c r="N43" s="279"/>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0.05</v>
      </c>
      <c r="N46" s="351">
        <f>N84*M46</f>
        <v>22.390442043167496</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2342.0542770441725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799</v>
      </c>
      <c r="B53" s="49" t="str">
        <f>VLOOKUP(A53,MATERIALES!A5:D373,3,FALSE)</f>
        <v>Arena de Trituración</v>
      </c>
      <c r="C53" s="288"/>
      <c r="D53" s="288"/>
      <c r="E53" s="288"/>
      <c r="F53" s="288"/>
      <c r="G53" s="288"/>
      <c r="H53" s="288"/>
      <c r="I53" s="275"/>
      <c r="J53" s="231" t="str">
        <f>VLOOKUP(A53,MATERIALES!A7:D645,2,FALSE)</f>
        <v>m3</v>
      </c>
      <c r="K53" s="289">
        <v>7.0000000000000001E-3</v>
      </c>
      <c r="L53" s="274"/>
      <c r="M53" s="409">
        <f>VLOOKUP(A53,MATERIALES!A5:D396,4,FALSE)</f>
        <v>46246.948103914794</v>
      </c>
      <c r="N53" s="279">
        <f t="shared" ref="N53:N54" si="1">K53*M53</f>
        <v>323.72863672740357</v>
      </c>
    </row>
    <row r="54" spans="1:14">
      <c r="A54" s="122" t="s">
        <v>860</v>
      </c>
      <c r="B54" s="49" t="str">
        <f>VLOOKUP(A54,MATERIALES!A6:D373,3,FALSE)</f>
        <v>Emulsión CRR-2</v>
      </c>
      <c r="C54" s="288"/>
      <c r="D54" s="288"/>
      <c r="E54" s="288"/>
      <c r="F54" s="288"/>
      <c r="G54" s="288"/>
      <c r="H54" s="288"/>
      <c r="I54" s="275"/>
      <c r="J54" s="231" t="str">
        <f>VLOOKUP(A54,MATERIALES!A8:D646,2,FALSE)</f>
        <v>lt</v>
      </c>
      <c r="K54" s="289">
        <v>0.12</v>
      </c>
      <c r="L54" s="274"/>
      <c r="M54" s="409">
        <f>VLOOKUP(A54,MATERIALES!A6:D397,4,FALSE)</f>
        <v>1918.5480406066642</v>
      </c>
      <c r="N54" s="279">
        <f t="shared" si="1"/>
        <v>230.22576487279969</v>
      </c>
    </row>
    <row r="55" spans="1:14">
      <c r="A55" s="122"/>
      <c r="B55" s="49"/>
      <c r="C55" s="288"/>
      <c r="D55" s="288"/>
      <c r="E55" s="288"/>
      <c r="F55" s="288"/>
      <c r="G55" s="288"/>
      <c r="H55" s="288"/>
      <c r="I55" s="275"/>
      <c r="J55" s="231"/>
      <c r="K55" s="289"/>
      <c r="L55" s="274"/>
      <c r="M55" s="409"/>
      <c r="N55" s="279"/>
    </row>
    <row r="56" spans="1:14">
      <c r="A56" s="122"/>
      <c r="B56" s="49"/>
      <c r="C56" s="288"/>
      <c r="D56" s="288"/>
      <c r="E56" s="288"/>
      <c r="F56" s="288"/>
      <c r="G56" s="288"/>
      <c r="H56" s="288"/>
      <c r="I56" s="275"/>
      <c r="J56" s="231"/>
      <c r="K56" s="289"/>
      <c r="L56" s="274"/>
      <c r="M56" s="409"/>
      <c r="N56" s="279"/>
    </row>
    <row r="57" spans="1:14">
      <c r="A57" s="122"/>
      <c r="B57" s="49"/>
      <c r="C57" s="288"/>
      <c r="D57" s="288"/>
      <c r="E57" s="288"/>
      <c r="F57" s="288"/>
      <c r="G57" s="288"/>
      <c r="H57" s="288"/>
      <c r="I57" s="275"/>
      <c r="J57" s="231"/>
      <c r="K57" s="289"/>
      <c r="L57" s="274"/>
      <c r="M57" s="409"/>
      <c r="N57" s="279"/>
    </row>
    <row r="58" spans="1:14">
      <c r="A58" s="122"/>
      <c r="B58" s="49"/>
      <c r="C58" s="288"/>
      <c r="D58" s="288"/>
      <c r="E58" s="288"/>
      <c r="F58" s="288"/>
      <c r="G58" s="288"/>
      <c r="H58" s="288"/>
      <c r="I58" s="275"/>
      <c r="J58" s="231"/>
      <c r="K58" s="289"/>
      <c r="L58" s="274"/>
      <c r="M58" s="409"/>
      <c r="N58" s="279"/>
    </row>
    <row r="59" spans="1:14">
      <c r="B59" s="49"/>
      <c r="C59" s="288"/>
      <c r="D59" s="288"/>
      <c r="E59" s="288"/>
      <c r="F59" s="288"/>
      <c r="G59" s="288"/>
      <c r="H59" s="288"/>
      <c r="I59" s="275"/>
      <c r="J59" s="231"/>
      <c r="K59" s="289"/>
      <c r="L59" s="274"/>
      <c r="M59" s="290"/>
      <c r="N59" s="291"/>
    </row>
    <row r="60" spans="1:14">
      <c r="B60" s="49"/>
      <c r="C60" s="288"/>
      <c r="D60" s="288"/>
      <c r="E60" s="288"/>
      <c r="F60" s="288"/>
      <c r="G60" s="288"/>
      <c r="H60" s="288"/>
      <c r="I60" s="275"/>
      <c r="J60" s="231"/>
      <c r="K60" s="289"/>
      <c r="L60" s="274"/>
      <c r="M60" s="290"/>
      <c r="N60" s="291"/>
    </row>
    <row r="61" spans="1:14" ht="15.75" thickBot="1">
      <c r="B61" s="905"/>
      <c r="C61" s="906"/>
      <c r="D61" s="906"/>
      <c r="E61" s="906"/>
      <c r="F61" s="906"/>
      <c r="G61" s="906"/>
      <c r="H61" s="906"/>
      <c r="I61" s="876"/>
      <c r="J61" s="48"/>
      <c r="K61" s="50"/>
      <c r="L61" s="907"/>
      <c r="M61" s="908"/>
      <c r="N61" s="51"/>
    </row>
    <row r="62" spans="1:14" ht="15.75" thickBot="1">
      <c r="B62" s="823" t="s">
        <v>953</v>
      </c>
      <c r="C62" s="824"/>
      <c r="D62" s="824"/>
      <c r="E62" s="824"/>
      <c r="F62" s="824"/>
      <c r="G62" s="824"/>
      <c r="H62" s="824"/>
      <c r="I62" s="824"/>
      <c r="J62" s="824"/>
      <c r="K62" s="824"/>
      <c r="L62" s="824"/>
      <c r="M62" s="825"/>
      <c r="N62" s="401">
        <f>SUM(N53:N61)</f>
        <v>553.95440160020325</v>
      </c>
    </row>
    <row r="63" spans="1:14">
      <c r="B63" s="39"/>
      <c r="C63" s="40"/>
      <c r="D63" s="40"/>
      <c r="E63" s="40"/>
      <c r="F63" s="40"/>
      <c r="G63" s="40"/>
      <c r="H63" s="40"/>
      <c r="I63" s="40"/>
      <c r="J63" s="40"/>
      <c r="K63" s="40"/>
      <c r="L63" s="40"/>
      <c r="M63" s="40"/>
      <c r="N63" s="41"/>
    </row>
    <row r="64" spans="1:14">
      <c r="B64" s="70" t="s">
        <v>956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0" t="s">
        <v>957</v>
      </c>
      <c r="C66" s="321"/>
      <c r="D66" s="321"/>
      <c r="E66" s="321"/>
      <c r="F66" s="321"/>
      <c r="G66" s="321"/>
      <c r="H66" s="79" t="s">
        <v>945</v>
      </c>
      <c r="I66" s="80" t="s">
        <v>958</v>
      </c>
      <c r="J66" s="81" t="s">
        <v>959</v>
      </c>
      <c r="K66" s="79" t="s">
        <v>960</v>
      </c>
      <c r="L66" s="909" t="s">
        <v>961</v>
      </c>
      <c r="M66" s="888"/>
      <c r="N66" s="82" t="s">
        <v>951</v>
      </c>
    </row>
    <row r="67" spans="1:15">
      <c r="A67" t="s">
        <v>1227</v>
      </c>
      <c r="B67" s="52" t="str">
        <f>VLOOKUP(A67,TRANSPORTE!A5:D117,3,FALSE)</f>
        <v>Transporte de Arena</v>
      </c>
      <c r="C67" s="324"/>
      <c r="D67" s="324"/>
      <c r="E67" s="324"/>
      <c r="F67" s="324"/>
      <c r="G67" s="324"/>
      <c r="H67" s="318" t="s">
        <v>339</v>
      </c>
      <c r="I67" s="420">
        <v>7.0000000000000001E-3</v>
      </c>
      <c r="J67" s="293">
        <v>1</v>
      </c>
      <c r="K67" s="420">
        <f>I67*J67</f>
        <v>7.0000000000000001E-3</v>
      </c>
      <c r="L67" s="910">
        <f>VLOOKUP(A67,TRANSPORTE!A6:D120,4,FALSE)</f>
        <v>1131.4191219078368</v>
      </c>
      <c r="M67" s="911"/>
      <c r="N67" s="294">
        <f>L67*K67</f>
        <v>7.9199338533548582</v>
      </c>
    </row>
    <row r="68" spans="1:15">
      <c r="B68" s="52"/>
      <c r="C68" s="53"/>
      <c r="D68" s="53"/>
      <c r="E68" s="53"/>
      <c r="F68" s="53"/>
      <c r="G68" s="53"/>
      <c r="H68" s="318"/>
      <c r="I68" s="286"/>
      <c r="J68" s="293"/>
      <c r="K68" s="286"/>
      <c r="L68" s="910"/>
      <c r="M68" s="911"/>
      <c r="N68" s="294"/>
    </row>
    <row r="69" spans="1:15">
      <c r="B69" s="52"/>
      <c r="C69" s="53"/>
      <c r="D69" s="53"/>
      <c r="E69" s="53"/>
      <c r="F69" s="53"/>
      <c r="G69" s="53"/>
      <c r="H69" s="295"/>
      <c r="I69" s="286"/>
      <c r="J69" s="286"/>
      <c r="K69" s="286"/>
      <c r="L69" s="296"/>
      <c r="M69" s="297"/>
      <c r="N69" s="298"/>
    </row>
    <row r="70" spans="1:15">
      <c r="B70" s="52"/>
      <c r="C70" s="53"/>
      <c r="D70" s="53"/>
      <c r="E70" s="53"/>
      <c r="F70" s="53"/>
      <c r="G70" s="53"/>
      <c r="H70" s="295"/>
      <c r="I70" s="286"/>
      <c r="J70" s="286"/>
      <c r="K70" s="286"/>
      <c r="L70" s="296"/>
      <c r="M70" s="297"/>
      <c r="N70" s="298"/>
    </row>
    <row r="71" spans="1:15">
      <c r="B71" s="52"/>
      <c r="C71" s="53"/>
      <c r="D71" s="53"/>
      <c r="E71" s="53"/>
      <c r="F71" s="53"/>
      <c r="G71" s="53"/>
      <c r="H71" s="295"/>
      <c r="I71" s="286"/>
      <c r="J71" s="286"/>
      <c r="K71" s="286"/>
      <c r="L71" s="296"/>
      <c r="M71" s="297"/>
      <c r="N71" s="298"/>
    </row>
    <row r="72" spans="1:15" ht="15.75" thickBot="1">
      <c r="B72" s="454"/>
      <c r="C72" s="455"/>
      <c r="D72" s="455"/>
      <c r="E72" s="455"/>
      <c r="F72" s="455"/>
      <c r="G72" s="455"/>
      <c r="H72" s="54"/>
      <c r="I72" s="132"/>
      <c r="J72" s="132"/>
      <c r="K72" s="132"/>
      <c r="L72" s="901"/>
      <c r="M72" s="902"/>
      <c r="N72" s="133"/>
    </row>
    <row r="73" spans="1:15" ht="15.75" thickBot="1">
      <c r="B73" s="912" t="s">
        <v>953</v>
      </c>
      <c r="C73" s="866"/>
      <c r="D73" s="866"/>
      <c r="E73" s="866"/>
      <c r="F73" s="866"/>
      <c r="G73" s="866"/>
      <c r="H73" s="866"/>
      <c r="I73" s="866"/>
      <c r="J73" s="866"/>
      <c r="K73" s="866"/>
      <c r="L73" s="866"/>
      <c r="M73" s="867"/>
      <c r="N73" s="110">
        <f>N67+N68+N69+N70+N71</f>
        <v>7.9199338533548582</v>
      </c>
    </row>
    <row r="74" spans="1:15">
      <c r="B74" s="39"/>
      <c r="C74" s="40"/>
      <c r="D74" s="40"/>
      <c r="E74" s="40"/>
      <c r="F74" s="40"/>
      <c r="G74" s="40"/>
      <c r="H74" s="40"/>
      <c r="I74" s="40"/>
      <c r="J74" s="40"/>
      <c r="K74" s="40"/>
      <c r="L74" s="40"/>
      <c r="M74" s="40"/>
      <c r="N74" s="41"/>
    </row>
    <row r="75" spans="1:15">
      <c r="B75" s="70" t="s">
        <v>962</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62" t="s">
        <v>963</v>
      </c>
      <c r="C77" s="863"/>
      <c r="D77" s="863"/>
      <c r="E77" s="863"/>
      <c r="F77" s="863"/>
      <c r="G77" s="863"/>
      <c r="H77" s="863"/>
      <c r="I77" s="79" t="s">
        <v>964</v>
      </c>
      <c r="J77" s="81" t="s">
        <v>1410</v>
      </c>
      <c r="K77" s="80" t="s">
        <v>966</v>
      </c>
      <c r="L77" s="864" t="s">
        <v>950</v>
      </c>
      <c r="M77" s="865"/>
      <c r="N77" s="104" t="s">
        <v>951</v>
      </c>
    </row>
    <row r="78" spans="1:15">
      <c r="A78" t="s">
        <v>7</v>
      </c>
      <c r="B78" s="55" t="str">
        <f>VLOOKUP(A78,'MANO DE OBRA'!A8:D68,3,FALSE)</f>
        <v>Obrero (2)</v>
      </c>
      <c r="C78" s="53"/>
      <c r="D78" s="53"/>
      <c r="E78" s="53"/>
      <c r="F78" s="53"/>
      <c r="G78" s="53"/>
      <c r="H78" s="53"/>
      <c r="I78" s="299">
        <f>K78/J78*100</f>
        <v>58520.000000000007</v>
      </c>
      <c r="J78" s="300">
        <v>185</v>
      </c>
      <c r="K78" s="301">
        <f>VLOOKUP(A78,'MANO DE OBRA'!A8:D99,4,FALSE)</f>
        <v>108262</v>
      </c>
      <c r="L78" s="56"/>
      <c r="M78" s="302">
        <v>480</v>
      </c>
      <c r="N78" s="402">
        <f>K78/M78</f>
        <v>225.54583333333332</v>
      </c>
      <c r="O78" s="112"/>
    </row>
    <row r="79" spans="1:15">
      <c r="A79" t="s">
        <v>30</v>
      </c>
      <c r="B79" s="55" t="str">
        <f>VLOOKUP(A79,'MANO DE OBRA'!A8:D69,3,FALSE)</f>
        <v>Oficial</v>
      </c>
      <c r="C79" s="53"/>
      <c r="D79" s="53"/>
      <c r="E79" s="53"/>
      <c r="F79" s="53"/>
      <c r="G79" s="53"/>
      <c r="H79" s="53"/>
      <c r="I79" s="299">
        <f>K79/J79*100</f>
        <v>57668.23979157189</v>
      </c>
      <c r="J79" s="300">
        <v>185</v>
      </c>
      <c r="K79" s="301">
        <f>VLOOKUP(A79,'MANO DE OBRA'!A8:D100,4,FALSE)</f>
        <v>106686.24361440798</v>
      </c>
      <c r="L79" s="56"/>
      <c r="M79" s="306">
        <v>480</v>
      </c>
      <c r="N79" s="402">
        <f>K79/M79</f>
        <v>222.26300753001664</v>
      </c>
    </row>
    <row r="80" spans="1:15">
      <c r="B80" s="55"/>
      <c r="C80" s="53"/>
      <c r="D80" s="53"/>
      <c r="E80" s="53"/>
      <c r="F80" s="53"/>
      <c r="G80" s="53"/>
      <c r="H80" s="53"/>
      <c r="I80" s="299"/>
      <c r="J80" s="300"/>
      <c r="K80" s="301"/>
      <c r="L80" s="56"/>
      <c r="M80" s="307"/>
      <c r="N80" s="402"/>
    </row>
    <row r="81" spans="1:14">
      <c r="B81" s="55"/>
      <c r="C81" s="53"/>
      <c r="D81" s="53"/>
      <c r="E81" s="53"/>
      <c r="F81" s="53"/>
      <c r="G81" s="53"/>
      <c r="H81" s="53"/>
      <c r="I81" s="286"/>
      <c r="J81" s="304"/>
      <c r="K81" s="305"/>
      <c r="L81" s="325"/>
      <c r="M81" s="307"/>
      <c r="N81" s="303"/>
    </row>
    <row r="82" spans="1:14">
      <c r="B82" s="55"/>
      <c r="C82" s="53"/>
      <c r="D82" s="53"/>
      <c r="E82" s="53"/>
      <c r="F82" s="53"/>
      <c r="G82" s="53"/>
      <c r="H82" s="53"/>
      <c r="I82" s="286"/>
      <c r="J82" s="304"/>
      <c r="K82" s="305"/>
      <c r="L82" s="325"/>
      <c r="M82" s="307"/>
      <c r="N82" s="303"/>
    </row>
    <row r="83" spans="1:14" ht="15.75" thickBot="1">
      <c r="B83" s="899"/>
      <c r="C83" s="900"/>
      <c r="D83" s="900"/>
      <c r="E83" s="900"/>
      <c r="F83" s="900"/>
      <c r="G83" s="900"/>
      <c r="H83" s="900"/>
      <c r="I83" s="132"/>
      <c r="J83" s="132"/>
      <c r="K83" s="132"/>
      <c r="L83" s="913"/>
      <c r="M83" s="913"/>
      <c r="N83" s="51"/>
    </row>
    <row r="84" spans="1:14" ht="15.75" thickBot="1">
      <c r="B84" s="912" t="s">
        <v>953</v>
      </c>
      <c r="C84" s="866"/>
      <c r="D84" s="866"/>
      <c r="E84" s="866"/>
      <c r="F84" s="866"/>
      <c r="G84" s="866"/>
      <c r="H84" s="866"/>
      <c r="I84" s="866"/>
      <c r="J84" s="866"/>
      <c r="K84" s="866"/>
      <c r="L84" s="866"/>
      <c r="M84" s="867"/>
      <c r="N84" s="308">
        <f>SUM(N78:N83)</f>
        <v>447.80884086334993</v>
      </c>
    </row>
    <row r="85" spans="1:14" ht="15.75" thickBot="1">
      <c r="B85" s="39"/>
      <c r="C85" s="40"/>
      <c r="D85" s="40"/>
      <c r="E85" s="40"/>
      <c r="F85" s="40"/>
      <c r="G85" s="40"/>
      <c r="H85" s="40"/>
      <c r="I85" s="40"/>
      <c r="J85" s="40"/>
      <c r="K85" s="40"/>
      <c r="L85" s="40"/>
      <c r="M85" s="40"/>
      <c r="N85" s="41"/>
    </row>
    <row r="86" spans="1:14" ht="15.75" thickBot="1">
      <c r="B86" s="823" t="s">
        <v>967</v>
      </c>
      <c r="C86" s="824"/>
      <c r="D86" s="824"/>
      <c r="E86" s="824"/>
      <c r="F86" s="824"/>
      <c r="G86" s="824"/>
      <c r="H86" s="824"/>
      <c r="I86" s="824"/>
      <c r="J86" s="824"/>
      <c r="K86" s="824"/>
      <c r="L86" s="824"/>
      <c r="M86" s="825"/>
      <c r="N86" s="105">
        <f>N48+N62+N73+N84</f>
        <v>3351.7374533610805</v>
      </c>
    </row>
    <row r="87" spans="1:14">
      <c r="B87" s="39"/>
      <c r="C87" s="40"/>
      <c r="D87" s="40"/>
      <c r="E87" s="40"/>
      <c r="F87" s="40"/>
      <c r="G87" s="40"/>
      <c r="H87" s="40"/>
      <c r="I87" s="40"/>
      <c r="J87" s="40"/>
      <c r="K87" s="40"/>
      <c r="L87" s="40"/>
      <c r="M87" s="40"/>
      <c r="N87" s="41"/>
    </row>
    <row r="88" spans="1:14">
      <c r="B88" s="70" t="s">
        <v>968</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68" t="s">
        <v>969</v>
      </c>
      <c r="C90" s="869"/>
      <c r="D90" s="869"/>
      <c r="E90" s="869"/>
      <c r="F90" s="869"/>
      <c r="G90" s="869"/>
      <c r="H90" s="869"/>
      <c r="I90" s="321"/>
      <c r="J90" s="341"/>
      <c r="K90" s="309" t="s">
        <v>970</v>
      </c>
      <c r="L90" s="870" t="s">
        <v>971</v>
      </c>
      <c r="M90" s="871"/>
      <c r="N90" s="310"/>
    </row>
    <row r="91" spans="1:14">
      <c r="B91" s="856" t="s">
        <v>972</v>
      </c>
      <c r="C91" s="857"/>
      <c r="D91" s="857"/>
      <c r="E91" s="857"/>
      <c r="F91" s="857"/>
      <c r="G91" s="857"/>
      <c r="H91" s="857"/>
      <c r="I91" s="93"/>
      <c r="J91" s="94"/>
      <c r="K91" s="311">
        <v>0.2</v>
      </c>
      <c r="L91" s="858">
        <f>N86*K91</f>
        <v>670.34749067221617</v>
      </c>
      <c r="M91" s="859"/>
      <c r="N91" s="57"/>
    </row>
    <row r="92" spans="1:14">
      <c r="B92" s="95" t="s">
        <v>973</v>
      </c>
      <c r="C92" s="96"/>
      <c r="D92" s="96"/>
      <c r="E92" s="96"/>
      <c r="F92" s="96"/>
      <c r="G92" s="96"/>
      <c r="H92" s="96"/>
      <c r="I92" s="93"/>
      <c r="J92" s="94"/>
      <c r="K92" s="311">
        <v>0.05</v>
      </c>
      <c r="L92" s="858">
        <f>N86*K92</f>
        <v>167.58687266805404</v>
      </c>
      <c r="M92" s="859"/>
      <c r="N92" s="57"/>
    </row>
    <row r="93" spans="1:14" ht="15.75" thickBot="1">
      <c r="B93" s="97" t="s">
        <v>974</v>
      </c>
      <c r="C93" s="98"/>
      <c r="D93" s="98"/>
      <c r="E93" s="98"/>
      <c r="F93" s="98"/>
      <c r="G93" s="98"/>
      <c r="H93" s="98"/>
      <c r="I93" s="99"/>
      <c r="J93" s="100"/>
      <c r="K93" s="312">
        <v>0.05</v>
      </c>
      <c r="L93" s="860">
        <f>N86*K93</f>
        <v>167.58687266805404</v>
      </c>
      <c r="M93" s="861"/>
      <c r="N93" s="57"/>
    </row>
    <row r="94" spans="1:14" ht="15.75" thickBot="1">
      <c r="B94" s="823" t="s">
        <v>953</v>
      </c>
      <c r="C94" s="824"/>
      <c r="D94" s="824"/>
      <c r="E94" s="824"/>
      <c r="F94" s="824"/>
      <c r="G94" s="824"/>
      <c r="H94" s="824"/>
      <c r="I94" s="824"/>
      <c r="J94" s="824"/>
      <c r="K94" s="824"/>
      <c r="L94" s="824"/>
      <c r="M94" s="825"/>
      <c r="N94" s="58">
        <f>L91+L92+L93</f>
        <v>1005.5212360083243</v>
      </c>
    </row>
    <row r="95" spans="1:14" ht="15.75" thickBot="1">
      <c r="B95" s="39"/>
      <c r="C95" s="40"/>
      <c r="D95" s="40"/>
      <c r="E95" s="40"/>
      <c r="F95" s="40"/>
      <c r="G95" s="40"/>
      <c r="H95" s="40"/>
      <c r="I95" s="40"/>
      <c r="J95" s="40"/>
      <c r="K95" s="40"/>
      <c r="L95" s="40"/>
      <c r="M95" s="40"/>
      <c r="N95" s="41"/>
    </row>
    <row r="96" spans="1:14" ht="15.75" thickBot="1">
      <c r="A96" t="s">
        <v>2016</v>
      </c>
      <c r="B96" s="823" t="s">
        <v>975</v>
      </c>
      <c r="C96" s="824"/>
      <c r="D96" s="824"/>
      <c r="E96" s="824"/>
      <c r="F96" s="824"/>
      <c r="G96" s="824"/>
      <c r="H96" s="824"/>
      <c r="I96" s="824"/>
      <c r="J96" s="824"/>
      <c r="K96" s="824"/>
      <c r="L96" s="824"/>
      <c r="M96" s="825"/>
      <c r="N96" s="195">
        <f>N86+N94</f>
        <v>4357.2586893694051</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976</v>
      </c>
      <c r="F101" s="59"/>
      <c r="G101" s="59"/>
      <c r="H101" s="59"/>
      <c r="I101" s="59"/>
      <c r="J101" s="59"/>
      <c r="K101" s="18"/>
      <c r="L101" s="18"/>
      <c r="M101" s="18"/>
      <c r="N101" s="23"/>
    </row>
    <row r="102" spans="2:14">
      <c r="B102" s="22"/>
      <c r="C102" s="18"/>
      <c r="D102" s="18"/>
      <c r="E102" s="18" t="s">
        <v>977</v>
      </c>
      <c r="F102" s="18"/>
      <c r="G102" s="18"/>
      <c r="H102" s="18"/>
      <c r="I102" s="18"/>
      <c r="J102" s="18"/>
      <c r="K102" s="18"/>
      <c r="L102" s="18"/>
      <c r="M102" s="18"/>
      <c r="N102" s="23"/>
    </row>
    <row r="103" spans="2:14">
      <c r="B103" s="22"/>
      <c r="C103" s="18"/>
      <c r="D103" s="18"/>
      <c r="E103" s="18" t="s">
        <v>978</v>
      </c>
      <c r="F103" s="18"/>
      <c r="G103" s="18"/>
      <c r="H103" s="18"/>
      <c r="I103" s="18"/>
      <c r="J103" s="18"/>
      <c r="K103" s="18"/>
      <c r="L103" s="18"/>
      <c r="M103" s="18"/>
      <c r="N103" s="23"/>
    </row>
    <row r="104" spans="2:14">
      <c r="B104" s="22"/>
      <c r="C104" s="18"/>
      <c r="D104" s="18"/>
      <c r="E104" s="18" t="s">
        <v>979</v>
      </c>
      <c r="F104" s="18"/>
      <c r="G104" s="18"/>
      <c r="H104" s="18"/>
      <c r="I104" s="18"/>
      <c r="J104" s="18"/>
      <c r="K104" s="18"/>
      <c r="L104" s="18"/>
      <c r="M104" s="18"/>
      <c r="N104" s="23"/>
    </row>
    <row r="105" spans="2:14" ht="15.75" thickBot="1">
      <c r="B105" s="22"/>
      <c r="C105" s="18"/>
      <c r="D105" s="18"/>
      <c r="E105" s="18"/>
      <c r="F105" s="18" t="s">
        <v>980</v>
      </c>
      <c r="G105" s="18"/>
      <c r="H105" s="18"/>
      <c r="I105" s="18"/>
      <c r="J105" s="18"/>
      <c r="K105" s="18"/>
      <c r="L105" s="18"/>
      <c r="M105" s="18"/>
      <c r="N105" s="23"/>
    </row>
    <row r="106" spans="2:14">
      <c r="B106" s="234" t="s">
        <v>2216</v>
      </c>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c r="B109" s="237"/>
      <c r="C109" s="238"/>
      <c r="D109" s="238"/>
      <c r="E109" s="238"/>
      <c r="F109" s="238"/>
      <c r="G109" s="238"/>
      <c r="H109" s="238"/>
      <c r="I109" s="238"/>
      <c r="J109" s="238"/>
      <c r="K109" s="238"/>
      <c r="L109" s="238"/>
      <c r="M109" s="238"/>
      <c r="N109" s="239"/>
    </row>
    <row r="110" spans="2:14" ht="15.75" thickBot="1">
      <c r="B110" s="240"/>
      <c r="C110" s="241"/>
      <c r="D110" s="241"/>
      <c r="E110" s="241"/>
      <c r="F110" s="241"/>
      <c r="G110" s="241"/>
      <c r="H110" s="241"/>
      <c r="I110" s="241"/>
      <c r="J110" s="241"/>
      <c r="K110" s="241"/>
      <c r="L110" s="241"/>
      <c r="M110" s="241"/>
      <c r="N110" s="242"/>
    </row>
    <row r="111" spans="2:14">
      <c r="B111" s="243"/>
      <c r="C111" s="244"/>
      <c r="D111" s="244"/>
      <c r="E111" s="244"/>
      <c r="F111" s="244"/>
      <c r="G111" s="244"/>
      <c r="H111" s="244"/>
      <c r="I111" s="244"/>
      <c r="J111" s="244"/>
      <c r="K111" s="244"/>
      <c r="L111" s="244"/>
      <c r="M111" s="244"/>
      <c r="N111" s="245"/>
    </row>
    <row r="112" spans="2:14">
      <c r="B112" s="229" t="s">
        <v>2217</v>
      </c>
      <c r="C112" s="37"/>
      <c r="D112" s="37"/>
      <c r="E112" s="37"/>
      <c r="F112" s="37"/>
      <c r="G112" s="37"/>
      <c r="H112" s="37"/>
      <c r="I112" s="37"/>
      <c r="J112" s="37"/>
      <c r="K112" s="37"/>
      <c r="L112" s="37"/>
      <c r="M112" s="37"/>
      <c r="N112" s="38"/>
    </row>
    <row r="113" spans="2:14" ht="15" customHeight="1">
      <c r="B113" s="826" t="s">
        <v>2218</v>
      </c>
      <c r="C113" s="827"/>
      <c r="D113" s="827"/>
      <c r="E113" s="827"/>
      <c r="F113" s="827"/>
      <c r="G113" s="827"/>
      <c r="H113" s="827"/>
      <c r="I113" s="827"/>
      <c r="J113" s="827"/>
      <c r="K113" s="827"/>
      <c r="L113" s="827"/>
      <c r="M113" s="827"/>
      <c r="N113" s="828"/>
    </row>
    <row r="114" spans="2:14" ht="15" customHeight="1">
      <c r="B114" s="826"/>
      <c r="C114" s="827"/>
      <c r="D114" s="827"/>
      <c r="E114" s="827"/>
      <c r="F114" s="827"/>
      <c r="G114" s="827"/>
      <c r="H114" s="827"/>
      <c r="I114" s="827"/>
      <c r="J114" s="827"/>
      <c r="K114" s="827"/>
      <c r="L114" s="827"/>
      <c r="M114" s="827"/>
      <c r="N114" s="828"/>
    </row>
    <row r="115" spans="2:14" ht="30" customHeight="1">
      <c r="B115" s="829" t="s">
        <v>2219</v>
      </c>
      <c r="C115" s="830"/>
      <c r="D115" s="830"/>
      <c r="E115" s="830"/>
      <c r="F115" s="830"/>
      <c r="G115" s="830"/>
      <c r="H115" s="830"/>
      <c r="I115" s="830"/>
      <c r="J115" s="830"/>
      <c r="K115" s="830"/>
      <c r="L115" s="830"/>
      <c r="M115" s="830"/>
      <c r="N115" s="831"/>
    </row>
    <row r="116" spans="2:14">
      <c r="B116" s="829"/>
      <c r="C116" s="830"/>
      <c r="D116" s="830"/>
      <c r="E116" s="830"/>
      <c r="F116" s="830"/>
      <c r="G116" s="830"/>
      <c r="H116" s="830"/>
      <c r="I116" s="830"/>
      <c r="J116" s="830"/>
      <c r="K116" s="830"/>
      <c r="L116" s="830"/>
      <c r="M116" s="830"/>
      <c r="N116" s="831"/>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338"/>
      <c r="C119" s="339"/>
      <c r="D119" s="339"/>
      <c r="E119" s="339"/>
      <c r="F119" s="339"/>
      <c r="G119" s="339"/>
      <c r="H119" s="339"/>
      <c r="I119" s="339"/>
      <c r="J119" s="339"/>
      <c r="K119" s="339"/>
      <c r="L119" s="339"/>
      <c r="M119" s="339"/>
      <c r="N119" s="340"/>
    </row>
    <row r="120" spans="2:14">
      <c r="B120" s="229"/>
      <c r="C120" s="37"/>
      <c r="D120" s="37"/>
      <c r="E120" s="37"/>
      <c r="F120" s="37"/>
      <c r="G120" s="37"/>
      <c r="H120" s="37"/>
      <c r="I120" s="37"/>
      <c r="J120" s="37"/>
      <c r="K120" s="37"/>
      <c r="L120" s="37"/>
      <c r="M120" s="37"/>
      <c r="N120" s="38"/>
    </row>
    <row r="121" spans="2:14">
      <c r="B121" s="22"/>
      <c r="C121" s="18"/>
      <c r="D121" s="18"/>
      <c r="E121" s="18" t="s">
        <v>976</v>
      </c>
      <c r="F121" s="59"/>
      <c r="G121" s="59"/>
      <c r="H121" s="18"/>
      <c r="I121" s="18"/>
      <c r="J121" s="18"/>
      <c r="K121" s="18"/>
      <c r="L121" s="18"/>
      <c r="M121" s="18"/>
      <c r="N121" s="23"/>
    </row>
    <row r="122" spans="2:14">
      <c r="B122" s="22"/>
      <c r="C122" s="18"/>
      <c r="D122" s="18"/>
      <c r="E122" s="60" t="s">
        <v>977</v>
      </c>
      <c r="F122" s="18"/>
      <c r="G122" s="18"/>
      <c r="H122" s="60"/>
      <c r="I122" s="60"/>
      <c r="J122" s="60"/>
      <c r="K122" s="18"/>
      <c r="L122" s="18"/>
      <c r="M122" s="18"/>
      <c r="N122" s="23"/>
    </row>
    <row r="123" spans="2:14">
      <c r="B123" s="22"/>
      <c r="C123" s="18"/>
      <c r="D123" s="18"/>
      <c r="E123" s="61" t="s">
        <v>981</v>
      </c>
      <c r="F123" s="18"/>
      <c r="G123" s="18"/>
      <c r="H123" s="61"/>
      <c r="I123" s="61"/>
      <c r="J123" s="61"/>
      <c r="K123" s="18"/>
      <c r="L123" s="18"/>
      <c r="M123" s="18"/>
      <c r="N123" s="23"/>
    </row>
    <row r="124" spans="2:14">
      <c r="B124" s="62"/>
      <c r="C124" s="37"/>
      <c r="D124" s="37"/>
      <c r="E124" s="18" t="s">
        <v>979</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2220</v>
      </c>
      <c r="C126" s="61"/>
      <c r="D126" s="61"/>
      <c r="E126" s="18"/>
      <c r="F126" s="18"/>
      <c r="G126" s="18"/>
      <c r="H126" s="18"/>
      <c r="I126" s="18"/>
      <c r="J126" s="889"/>
      <c r="K126" s="889"/>
      <c r="L126" s="889"/>
      <c r="M126" s="889"/>
      <c r="N126" s="890"/>
    </row>
    <row r="127" spans="2:14" ht="15.75" thickBot="1">
      <c r="B127" s="268" t="s">
        <v>2221</v>
      </c>
      <c r="C127" s="400"/>
      <c r="D127" s="400"/>
      <c r="E127" s="63"/>
      <c r="F127" s="63"/>
      <c r="G127" s="63"/>
      <c r="H127" s="63"/>
      <c r="I127" s="63"/>
      <c r="J127" s="891"/>
      <c r="K127" s="891"/>
      <c r="L127" s="891"/>
      <c r="M127" s="891"/>
      <c r="N127" s="892"/>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1092</v>
      </c>
      <c r="C31" s="87" t="s">
        <v>2039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112</v>
      </c>
      <c r="B36" s="872" t="str">
        <f>VLOOKUP(A36,EQUIPOS!A6:D154,3,FALSE)</f>
        <v xml:space="preserve">Aspersor manual
</v>
      </c>
      <c r="C36" s="873"/>
      <c r="D36" s="873"/>
      <c r="E36" s="873"/>
      <c r="F36" s="873"/>
      <c r="G36" s="873"/>
      <c r="H36" s="874"/>
      <c r="I36" s="274"/>
      <c r="J36" s="275"/>
      <c r="K36" s="276">
        <f>VLOOKUP(A36,EQUIPOS!A6:D163,4,FALSE)</f>
        <v>3029.1231470972948</v>
      </c>
      <c r="L36" s="277"/>
      <c r="M36" s="278">
        <v>6.25</v>
      </c>
      <c r="N36" s="279">
        <f t="shared" ref="N36:N41" si="0">K36/M36</f>
        <v>484.65970353556719</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81781.037404553383</v>
      </c>
      <c r="L37" s="277"/>
      <c r="M37" s="278">
        <v>50</v>
      </c>
      <c r="N37" s="279">
        <f t="shared" si="0"/>
        <v>1635.6207480910678</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74"/>
      <c r="J38" s="275"/>
      <c r="K38" s="276">
        <f>VLOOKUP(A38,EQUIPOS!A8:D165,4,FALSE)</f>
        <v>21811.747287091745</v>
      </c>
      <c r="L38" s="277"/>
      <c r="M38" s="278">
        <v>3.75</v>
      </c>
      <c r="N38" s="279">
        <f t="shared" si="0"/>
        <v>5816.4659432244653</v>
      </c>
    </row>
    <row r="39" spans="1:14">
      <c r="A39" t="s">
        <v>228</v>
      </c>
      <c r="B39" s="872" t="str">
        <f>VLOOKUP(A39,EQUIPOS!A9:D154,3,FALSE)</f>
        <v xml:space="preserve">Formaleta metálica (concreto hidráulico)
</v>
      </c>
      <c r="C39" s="873"/>
      <c r="D39" s="873"/>
      <c r="E39" s="873"/>
      <c r="F39" s="873"/>
      <c r="G39" s="873"/>
      <c r="H39" s="874"/>
      <c r="I39" s="274"/>
      <c r="J39" s="275"/>
      <c r="K39" s="276">
        <f>VLOOKUP(A39,EQUIPOS!A9:D166,4,FALSE)</f>
        <v>1145.7091631197929</v>
      </c>
      <c r="L39" s="277"/>
      <c r="M39" s="278">
        <v>6.25</v>
      </c>
      <c r="N39" s="279">
        <f t="shared" si="0"/>
        <v>183.31346609916687</v>
      </c>
    </row>
    <row r="40" spans="1:14">
      <c r="A40" t="s">
        <v>301</v>
      </c>
      <c r="B40" s="872" t="str">
        <f>VLOOKUP(A40,EQUIPOS!A10:D154,3,FALSE)</f>
        <v>Regla vibratoria, de longitud de 3 a 5 m, motor de 3600 rpm, potencia 6 HP</v>
      </c>
      <c r="C40" s="873"/>
      <c r="D40" s="873"/>
      <c r="E40" s="873"/>
      <c r="F40" s="873"/>
      <c r="G40" s="873"/>
      <c r="H40" s="874"/>
      <c r="I40" s="274"/>
      <c r="J40" s="275"/>
      <c r="K40" s="276">
        <f>VLOOKUP(A40,EQUIPOS!A10:D167,4,FALSE)</f>
        <v>15231.718216598067</v>
      </c>
      <c r="L40" s="277"/>
      <c r="M40" s="278">
        <v>6.25</v>
      </c>
      <c r="N40" s="279">
        <f t="shared" si="0"/>
        <v>2437.0749146556905</v>
      </c>
    </row>
    <row r="41" spans="1:14">
      <c r="A41" t="s">
        <v>363</v>
      </c>
      <c r="B41" s="872" t="str">
        <f>VLOOKUP(A41,EQUIPOS!A11:D155,3,FALSE)</f>
        <v>Vibrador de concreto, Motor de 3 hp a 18.000 rpm Mangueras de 4 mt</v>
      </c>
      <c r="C41" s="873"/>
      <c r="D41" s="873"/>
      <c r="E41" s="873"/>
      <c r="F41" s="873"/>
      <c r="G41" s="873"/>
      <c r="H41" s="874"/>
      <c r="I41" s="274"/>
      <c r="J41" s="275"/>
      <c r="K41" s="276">
        <f>VLOOKUP(A41,EQUIPOS!A11:D168,4,FALSE)</f>
        <v>6082.464656963657</v>
      </c>
      <c r="L41" s="277"/>
      <c r="M41" s="278">
        <v>6.25</v>
      </c>
      <c r="N41" s="279">
        <f t="shared" si="0"/>
        <v>973.19434511418513</v>
      </c>
    </row>
    <row r="42" spans="1:14">
      <c r="B42" s="327"/>
      <c r="C42" s="328"/>
      <c r="D42" s="328"/>
      <c r="E42" s="328"/>
      <c r="F42" s="328"/>
      <c r="G42" s="328"/>
      <c r="H42" s="329"/>
      <c r="I42" s="274"/>
      <c r="J42" s="275"/>
      <c r="K42" s="276"/>
      <c r="L42" s="277"/>
      <c r="M42" s="278"/>
      <c r="N42" s="279"/>
    </row>
    <row r="43" spans="1:14">
      <c r="B43" s="327"/>
      <c r="C43" s="328"/>
      <c r="D43" s="328"/>
      <c r="E43" s="328"/>
      <c r="F43" s="328"/>
      <c r="G43" s="328"/>
      <c r="H43" s="329"/>
      <c r="I43" s="274"/>
      <c r="J43" s="275"/>
      <c r="K43" s="276"/>
      <c r="L43" s="277"/>
      <c r="M43" s="278"/>
      <c r="N43" s="279"/>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N83*M46</f>
        <v>971.20648722881606</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12501.535607948959</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s="150" t="s">
        <v>382</v>
      </c>
      <c r="B53" s="49" t="str">
        <f>VLOOKUP(A53,MATERIALES!A5:D373,3,FALSE)</f>
        <v>Barras de transferencia de carga (1'')</v>
      </c>
      <c r="C53" s="288"/>
      <c r="D53" s="288"/>
      <c r="E53" s="288"/>
      <c r="F53" s="288"/>
      <c r="G53" s="288"/>
      <c r="H53" s="288"/>
      <c r="I53" s="275"/>
      <c r="J53" s="231" t="str">
        <f>VLOOKUP(A53,MATERIALES!A7:D645,2,FALSE)</f>
        <v>kg</v>
      </c>
      <c r="K53" s="414">
        <v>6.1342592592592586</v>
      </c>
      <c r="L53" s="274"/>
      <c r="M53" s="409">
        <f>VLOOKUP(A53,MATERIALES!A5:D396,4,FALSE)</f>
        <v>3652.8287552793558</v>
      </c>
      <c r="N53" s="279">
        <f>K53*M53</f>
        <v>22407.398614560861</v>
      </c>
    </row>
    <row r="54" spans="1:14">
      <c r="A54" s="150" t="s">
        <v>384</v>
      </c>
      <c r="B54" s="49" t="str">
        <f>VLOOKUP(A54,MATERIALES!A6:D373,3,FALSE)</f>
        <v>Barras de unión de 1/2´´</v>
      </c>
      <c r="C54" s="288"/>
      <c r="D54" s="288"/>
      <c r="E54" s="288"/>
      <c r="F54" s="288"/>
      <c r="G54" s="288"/>
      <c r="H54" s="288"/>
      <c r="I54" s="275"/>
      <c r="J54" s="231" t="str">
        <f>VLOOKUP(A54,MATERIALES!A8:D646,2,FALSE)</f>
        <v>kg</v>
      </c>
      <c r="K54" s="289">
        <v>0.37037037037037041</v>
      </c>
      <c r="L54" s="274"/>
      <c r="M54" s="409">
        <f>VLOOKUP(A54,MATERIALES!A6:D397,4,FALSE)</f>
        <v>3544.4362106123122</v>
      </c>
      <c r="N54" s="279">
        <f>K54*M54</f>
        <v>1312.7541520786342</v>
      </c>
    </row>
    <row r="55" spans="1:14">
      <c r="A55" s="150" t="s">
        <v>417</v>
      </c>
      <c r="B55" s="49" t="str">
        <f>VLOOKUP(A55,MATERIALES!A6:D373,3,FALSE)</f>
        <v>Cintilla De Poliuretano (Sikarod) (Pavimentos De Concreto Hidráulico)</v>
      </c>
      <c r="C55" s="288"/>
      <c r="D55" s="288"/>
      <c r="E55" s="288"/>
      <c r="F55" s="288"/>
      <c r="G55" s="288"/>
      <c r="H55" s="288"/>
      <c r="I55" s="275"/>
      <c r="J55" s="231" t="str">
        <f>VLOOKUP(A55,MATERIALES!A9:D647,2,FALSE)</f>
        <v>m</v>
      </c>
      <c r="K55" s="289">
        <v>1.1111111111111112</v>
      </c>
      <c r="L55" s="274"/>
      <c r="M55" s="409">
        <f>VLOOKUP(A55,MATERIALES!A6:D398,4,FALSE)</f>
        <v>1484.9778619384915</v>
      </c>
      <c r="N55" s="279">
        <f>K55*M55</f>
        <v>1649.9754021538795</v>
      </c>
    </row>
    <row r="56" spans="1:14">
      <c r="A56" s="150" t="s">
        <v>646</v>
      </c>
      <c r="B56" s="49" t="str">
        <f>VLOOKUP(A56,MATERIALES!A6:D373,3,FALSE)</f>
        <v>Sello de silicona o sellador autonivelante</v>
      </c>
      <c r="C56" s="288"/>
      <c r="D56" s="288"/>
      <c r="E56" s="288"/>
      <c r="F56" s="288"/>
      <c r="G56" s="288"/>
      <c r="H56" s="288"/>
      <c r="I56" s="275"/>
      <c r="J56" s="231" t="str">
        <f>VLOOKUP(A56,MATERIALES!A10:D648,2,FALSE)</f>
        <v>m</v>
      </c>
      <c r="K56" s="289">
        <v>1.1111111111111112</v>
      </c>
      <c r="L56" s="274"/>
      <c r="M56" s="409">
        <f>VLOOKUP(A56,MATERIALES!A6:D399,4,FALSE)</f>
        <v>6167.5357915547575</v>
      </c>
      <c r="N56" s="279">
        <f>K56*M56</f>
        <v>6852.8175461719529</v>
      </c>
    </row>
    <row r="57" spans="1:14">
      <c r="A57" s="150" t="s">
        <v>778</v>
      </c>
      <c r="B57" s="905" t="str">
        <f>VLOOKUP(A57,MATERIALES!A7:D373,3,FALSE)</f>
        <v>Antisol blanco (presentación 20 kg)</v>
      </c>
      <c r="C57" s="906" t="e">
        <f>VLOOKUP(B57,MATERIALES!B7:E373,3,FALSE)</f>
        <v>#N/A</v>
      </c>
      <c r="D57" s="906" t="e">
        <f>VLOOKUP(C57,MATERIALES!C7:F373,3,FALSE)</f>
        <v>#N/A</v>
      </c>
      <c r="E57" s="906" t="e">
        <f>VLOOKUP(D57,MATERIALES!D7:G373,3,FALSE)</f>
        <v>#N/A</v>
      </c>
      <c r="F57" s="906" t="e">
        <f>VLOOKUP(E57,MATERIALES!E7:H373,3,FALSE)</f>
        <v>#N/A</v>
      </c>
      <c r="G57" s="906" t="e">
        <f>VLOOKUP(F57,MATERIALES!F7:I373,3,FALSE)</f>
        <v>#N/A</v>
      </c>
      <c r="H57" s="906" t="e">
        <f>VLOOKUP(G57,MATERIALES!G7:J373,3,FALSE)</f>
        <v>#N/A</v>
      </c>
      <c r="I57" s="906" t="e">
        <f>VLOOKUP(H57,MATERIALES!H7:K373,3,FALSE)</f>
        <v>#N/A</v>
      </c>
      <c r="J57" s="318" t="str">
        <f>VLOOKUP(A57,MATERIALES!A11:D649,2,FALSE)</f>
        <v>kg</v>
      </c>
      <c r="K57" s="50">
        <v>1.1200000000000001</v>
      </c>
      <c r="L57" s="910">
        <f>VLOOKUP(A57,MATERIALES!A4:D373,4,FALSE)</f>
        <v>5733.9656128865845</v>
      </c>
      <c r="M57" s="911"/>
      <c r="N57" s="279">
        <f>K57*L57</f>
        <v>6422.041486432975</v>
      </c>
    </row>
    <row r="58" spans="1:14">
      <c r="A58" s="150" t="s">
        <v>838</v>
      </c>
      <c r="B58" s="323" t="str">
        <f>VLOOKUP(A58,MATERIALES!A8:D373,3,FALSE)</f>
        <v>Concreto hidráulico para pavimento MR-43</v>
      </c>
      <c r="C58" s="324"/>
      <c r="D58" s="324"/>
      <c r="E58" s="324"/>
      <c r="F58" s="324"/>
      <c r="G58" s="324"/>
      <c r="H58" s="324"/>
      <c r="I58" s="324"/>
      <c r="J58" s="318" t="str">
        <f>VLOOKUP(A58,MATERIALES!A11:D650,2,FALSE)</f>
        <v>m3</v>
      </c>
      <c r="K58" s="50">
        <v>1.01</v>
      </c>
      <c r="L58" s="325"/>
      <c r="M58" s="421">
        <f>VLOOKUP(A58,MATERIALES!A8:D401,4,FALSE)</f>
        <v>424118.34877320653</v>
      </c>
      <c r="N58" s="279">
        <f>K58*M58</f>
        <v>428359.53226093861</v>
      </c>
    </row>
    <row r="59" spans="1:14">
      <c r="B59" s="323"/>
      <c r="C59" s="324"/>
      <c r="D59" s="324"/>
      <c r="E59" s="324"/>
      <c r="F59" s="324"/>
      <c r="G59" s="324"/>
      <c r="H59" s="324"/>
      <c r="I59" s="324"/>
      <c r="J59" s="50"/>
      <c r="K59" s="50"/>
      <c r="L59" s="325"/>
      <c r="M59" s="326"/>
      <c r="N59" s="51"/>
    </row>
    <row r="60" spans="1:14" ht="15.75" thickBot="1">
      <c r="B60" s="316"/>
      <c r="C60" s="317"/>
      <c r="D60" s="317"/>
      <c r="E60" s="317"/>
      <c r="F60" s="317"/>
      <c r="G60" s="317"/>
      <c r="H60" s="317"/>
      <c r="I60" s="317"/>
      <c r="J60" s="132"/>
      <c r="K60" s="132"/>
      <c r="L60" s="332"/>
      <c r="M60" s="331"/>
      <c r="N60" s="133"/>
    </row>
    <row r="61" spans="1:14" ht="15.75" thickBot="1">
      <c r="B61" s="823" t="s">
        <v>953</v>
      </c>
      <c r="C61" s="824"/>
      <c r="D61" s="824"/>
      <c r="E61" s="824"/>
      <c r="F61" s="824"/>
      <c r="G61" s="824"/>
      <c r="H61" s="824"/>
      <c r="I61" s="824"/>
      <c r="J61" s="824"/>
      <c r="K61" s="824"/>
      <c r="L61" s="824"/>
      <c r="M61" s="825"/>
      <c r="N61" s="401">
        <f>SUM(N53:N60)</f>
        <v>467004.5194623369</v>
      </c>
    </row>
    <row r="62" spans="1:14">
      <c r="B62" s="39"/>
      <c r="C62" s="40"/>
      <c r="D62" s="40"/>
      <c r="E62" s="40"/>
      <c r="F62" s="40"/>
      <c r="G62" s="40"/>
      <c r="H62" s="40"/>
      <c r="I62" s="40"/>
      <c r="J62" s="40"/>
      <c r="K62" s="40"/>
      <c r="L62" s="40"/>
      <c r="M62" s="40"/>
      <c r="N62" s="41"/>
    </row>
    <row r="63" spans="1:14">
      <c r="B63" s="70" t="s">
        <v>956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0" t="s">
        <v>957</v>
      </c>
      <c r="C65" s="321"/>
      <c r="D65" s="321"/>
      <c r="E65" s="321"/>
      <c r="F65" s="321"/>
      <c r="G65" s="321"/>
      <c r="H65" s="79" t="s">
        <v>945</v>
      </c>
      <c r="I65" s="80" t="s">
        <v>958</v>
      </c>
      <c r="J65" s="81" t="s">
        <v>959</v>
      </c>
      <c r="K65" s="79" t="s">
        <v>960</v>
      </c>
      <c r="L65" s="909" t="s">
        <v>961</v>
      </c>
      <c r="M65" s="888"/>
      <c r="N65" s="82" t="s">
        <v>951</v>
      </c>
    </row>
    <row r="66" spans="1:15">
      <c r="A66" t="s">
        <v>1239</v>
      </c>
      <c r="B66" s="52" t="str">
        <f>VLOOKUP(A66,TRANSPORTE!A5:D117,3,FALSE)</f>
        <v>Transporte de concreto</v>
      </c>
      <c r="C66" s="324"/>
      <c r="D66" s="324"/>
      <c r="E66" s="324"/>
      <c r="F66" s="324"/>
      <c r="G66" s="324"/>
      <c r="H66" s="318" t="s">
        <v>1468</v>
      </c>
      <c r="I66" s="286">
        <v>1.01</v>
      </c>
      <c r="J66" s="293">
        <v>1</v>
      </c>
      <c r="K66" s="286">
        <f>I66*J66</f>
        <v>1.01</v>
      </c>
      <c r="L66" s="910">
        <f>VLOOKUP(A66,TRANSPORTE!A5:D117,4,FALSE)</f>
        <v>1573.7011422899911</v>
      </c>
      <c r="M66" s="911"/>
      <c r="N66" s="294">
        <f>K66*L66</f>
        <v>1589.4381537128911</v>
      </c>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c r="B69" s="52"/>
      <c r="C69" s="53"/>
      <c r="D69" s="53"/>
      <c r="E69" s="53"/>
      <c r="F69" s="53"/>
      <c r="G69" s="53"/>
      <c r="H69" s="295"/>
      <c r="I69" s="286"/>
      <c r="J69" s="286"/>
      <c r="K69" s="286"/>
      <c r="L69" s="296"/>
      <c r="M69" s="297"/>
      <c r="N69" s="298"/>
    </row>
    <row r="70" spans="1:15">
      <c r="B70" s="52"/>
      <c r="C70" s="53"/>
      <c r="D70" s="53"/>
      <c r="E70" s="53"/>
      <c r="F70" s="53"/>
      <c r="G70" s="53"/>
      <c r="H70" s="295"/>
      <c r="I70" s="286"/>
      <c r="J70" s="286"/>
      <c r="K70" s="286"/>
      <c r="L70" s="296"/>
      <c r="M70" s="297"/>
      <c r="N70" s="298"/>
    </row>
    <row r="71" spans="1:15" ht="15.75" thickBot="1">
      <c r="B71" s="454"/>
      <c r="C71" s="455"/>
      <c r="D71" s="455"/>
      <c r="E71" s="455"/>
      <c r="F71" s="455"/>
      <c r="G71" s="455"/>
      <c r="H71" s="54"/>
      <c r="I71" s="132"/>
      <c r="J71" s="132"/>
      <c r="K71" s="132"/>
      <c r="L71" s="901"/>
      <c r="M71" s="902"/>
      <c r="N71" s="133"/>
    </row>
    <row r="72" spans="1:15" ht="15.75" thickBot="1">
      <c r="B72" s="912" t="s">
        <v>953</v>
      </c>
      <c r="C72" s="866"/>
      <c r="D72" s="866"/>
      <c r="E72" s="866"/>
      <c r="F72" s="866"/>
      <c r="G72" s="866"/>
      <c r="H72" s="866"/>
      <c r="I72" s="866"/>
      <c r="J72" s="866"/>
      <c r="K72" s="866"/>
      <c r="L72" s="866"/>
      <c r="M72" s="867"/>
      <c r="N72" s="110">
        <f>N66+N67+N68+N69+N70</f>
        <v>1589.4381537128911</v>
      </c>
    </row>
    <row r="73" spans="1:15">
      <c r="B73" s="39"/>
      <c r="C73" s="40"/>
      <c r="D73" s="40"/>
      <c r="E73" s="40"/>
      <c r="F73" s="40"/>
      <c r="G73" s="40"/>
      <c r="H73" s="40"/>
      <c r="I73" s="40"/>
      <c r="J73" s="40"/>
      <c r="K73" s="40"/>
      <c r="L73" s="40"/>
      <c r="M73" s="40"/>
      <c r="N73" s="41"/>
    </row>
    <row r="74" spans="1:15">
      <c r="B74" s="70" t="s">
        <v>962</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62" t="s">
        <v>963</v>
      </c>
      <c r="C76" s="863"/>
      <c r="D76" s="863"/>
      <c r="E76" s="863"/>
      <c r="F76" s="863"/>
      <c r="G76" s="863"/>
      <c r="H76" s="863"/>
      <c r="I76" s="79" t="s">
        <v>964</v>
      </c>
      <c r="J76" s="81" t="s">
        <v>1410</v>
      </c>
      <c r="K76" s="80" t="s">
        <v>966</v>
      </c>
      <c r="L76" s="864" t="s">
        <v>950</v>
      </c>
      <c r="M76" s="865"/>
      <c r="N76" s="104" t="s">
        <v>951</v>
      </c>
    </row>
    <row r="77" spans="1:15">
      <c r="A77" s="151" t="s">
        <v>17</v>
      </c>
      <c r="B77" s="55" t="str">
        <f>VLOOKUP(A77,'MANO DE OBRA'!A8:D68,3,FALSE)</f>
        <v>Obrero (7)</v>
      </c>
      <c r="C77" s="53"/>
      <c r="D77" s="53"/>
      <c r="E77" s="53"/>
      <c r="F77" s="53"/>
      <c r="G77" s="53"/>
      <c r="H77" s="53"/>
      <c r="I77" s="299">
        <f>K77/J77*100</f>
        <v>204819.99999999997</v>
      </c>
      <c r="J77" s="300">
        <v>185</v>
      </c>
      <c r="K77" s="301">
        <f>VLOOKUP(A77,'MANO DE OBRA'!A8:D99,4,FALSE)</f>
        <v>378917</v>
      </c>
      <c r="L77" s="56"/>
      <c r="M77" s="302">
        <v>50</v>
      </c>
      <c r="N77" s="402">
        <f>K77/M77</f>
        <v>7578.34</v>
      </c>
      <c r="O77" s="112"/>
    </row>
    <row r="78" spans="1:15">
      <c r="A78" s="151" t="s">
        <v>30</v>
      </c>
      <c r="B78" s="55" t="str">
        <f>VLOOKUP(A78,'MANO DE OBRA'!A8:D69,3,FALSE)</f>
        <v>Oficial</v>
      </c>
      <c r="C78" s="53"/>
      <c r="D78" s="53"/>
      <c r="E78" s="53"/>
      <c r="F78" s="53"/>
      <c r="G78" s="53"/>
      <c r="H78" s="53"/>
      <c r="I78" s="299">
        <f>K78/J78*100</f>
        <v>57668.23979157189</v>
      </c>
      <c r="J78" s="300">
        <v>185</v>
      </c>
      <c r="K78" s="301">
        <f>VLOOKUP(A78,'MANO DE OBRA'!A8:D100,4,FALSE)</f>
        <v>106686.24361440798</v>
      </c>
      <c r="L78" s="56"/>
      <c r="M78" s="306">
        <v>50</v>
      </c>
      <c r="N78" s="402">
        <f>K78/M78</f>
        <v>2133.7248722881595</v>
      </c>
    </row>
    <row r="79" spans="1:15">
      <c r="B79" s="55"/>
      <c r="C79" s="53"/>
      <c r="D79" s="53"/>
      <c r="E79" s="53"/>
      <c r="F79" s="53"/>
      <c r="G79" s="53"/>
      <c r="H79" s="53"/>
      <c r="I79" s="286"/>
      <c r="J79" s="304"/>
      <c r="K79" s="305"/>
      <c r="L79" s="56"/>
      <c r="M79" s="307"/>
      <c r="N79" s="303"/>
    </row>
    <row r="80" spans="1:15">
      <c r="B80" s="55"/>
      <c r="C80" s="53"/>
      <c r="D80" s="53"/>
      <c r="E80" s="53"/>
      <c r="F80" s="53"/>
      <c r="G80" s="53"/>
      <c r="H80" s="53"/>
      <c r="I80" s="286"/>
      <c r="J80" s="304"/>
      <c r="K80" s="305"/>
      <c r="L80" s="325"/>
      <c r="M80" s="307"/>
      <c r="N80" s="303"/>
    </row>
    <row r="81" spans="1:14">
      <c r="B81" s="55"/>
      <c r="C81" s="53"/>
      <c r="D81" s="53"/>
      <c r="E81" s="53"/>
      <c r="F81" s="53"/>
      <c r="G81" s="53"/>
      <c r="H81" s="53"/>
      <c r="I81" s="286"/>
      <c r="J81" s="304"/>
      <c r="K81" s="305"/>
      <c r="L81" s="325"/>
      <c r="M81" s="307"/>
      <c r="N81" s="303"/>
    </row>
    <row r="82" spans="1:14" ht="15.75" thickBot="1">
      <c r="B82" s="899"/>
      <c r="C82" s="900"/>
      <c r="D82" s="900"/>
      <c r="E82" s="900"/>
      <c r="F82" s="900"/>
      <c r="G82" s="900"/>
      <c r="H82" s="900"/>
      <c r="I82" s="132"/>
      <c r="J82" s="132"/>
      <c r="K82" s="132"/>
      <c r="L82" s="913"/>
      <c r="M82" s="913"/>
      <c r="N82" s="133"/>
    </row>
    <row r="83" spans="1:14" ht="15.75" thickBot="1">
      <c r="B83" s="912" t="s">
        <v>953</v>
      </c>
      <c r="C83" s="866"/>
      <c r="D83" s="866"/>
      <c r="E83" s="866"/>
      <c r="F83" s="866"/>
      <c r="G83" s="866"/>
      <c r="H83" s="866"/>
      <c r="I83" s="866"/>
      <c r="J83" s="866"/>
      <c r="K83" s="866"/>
      <c r="L83" s="866"/>
      <c r="M83" s="867"/>
      <c r="N83" s="467">
        <f>SUM(N77:N82)</f>
        <v>9712.0648722881597</v>
      </c>
    </row>
    <row r="84" spans="1:14" ht="15.75" thickBot="1">
      <c r="B84" s="39"/>
      <c r="C84" s="40"/>
      <c r="D84" s="40"/>
      <c r="E84" s="40"/>
      <c r="F84" s="40"/>
      <c r="G84" s="40"/>
      <c r="H84" s="40"/>
      <c r="I84" s="40"/>
      <c r="J84" s="40"/>
      <c r="K84" s="40"/>
      <c r="L84" s="40"/>
      <c r="M84" s="40"/>
      <c r="N84" s="41"/>
    </row>
    <row r="85" spans="1:14" ht="15.75" thickBot="1">
      <c r="B85" s="823" t="s">
        <v>967</v>
      </c>
      <c r="C85" s="824"/>
      <c r="D85" s="824"/>
      <c r="E85" s="824"/>
      <c r="F85" s="824"/>
      <c r="G85" s="824"/>
      <c r="H85" s="824"/>
      <c r="I85" s="824"/>
      <c r="J85" s="824"/>
      <c r="K85" s="824"/>
      <c r="L85" s="824"/>
      <c r="M85" s="825"/>
      <c r="N85" s="105">
        <f>N48+N61+N72+N83</f>
        <v>490807.5580962869</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8" t="s">
        <v>969</v>
      </c>
      <c r="C89" s="869"/>
      <c r="D89" s="869"/>
      <c r="E89" s="869"/>
      <c r="F89" s="869"/>
      <c r="G89" s="869"/>
      <c r="H89" s="869"/>
      <c r="I89" s="321"/>
      <c r="J89" s="341"/>
      <c r="K89" s="309" t="s">
        <v>970</v>
      </c>
      <c r="L89" s="870" t="s">
        <v>971</v>
      </c>
      <c r="M89" s="871"/>
      <c r="N89" s="310"/>
    </row>
    <row r="90" spans="1:14">
      <c r="B90" s="856" t="s">
        <v>972</v>
      </c>
      <c r="C90" s="857"/>
      <c r="D90" s="857"/>
      <c r="E90" s="857"/>
      <c r="F90" s="857"/>
      <c r="G90" s="857"/>
      <c r="H90" s="857"/>
      <c r="I90" s="93"/>
      <c r="J90" s="94"/>
      <c r="K90" s="311">
        <v>0.2</v>
      </c>
      <c r="L90" s="858">
        <f>N85*K90</f>
        <v>98161.511619257391</v>
      </c>
      <c r="M90" s="859"/>
      <c r="N90" s="57"/>
    </row>
    <row r="91" spans="1:14">
      <c r="B91" s="95" t="s">
        <v>973</v>
      </c>
      <c r="C91" s="96"/>
      <c r="D91" s="96"/>
      <c r="E91" s="96"/>
      <c r="F91" s="96"/>
      <c r="G91" s="96"/>
      <c r="H91" s="96"/>
      <c r="I91" s="93"/>
      <c r="J91" s="94"/>
      <c r="K91" s="311">
        <v>0.05</v>
      </c>
      <c r="L91" s="858">
        <f>N85*K91</f>
        <v>24540.377904814348</v>
      </c>
      <c r="M91" s="859"/>
      <c r="N91" s="57"/>
    </row>
    <row r="92" spans="1:14" ht="15.75" thickBot="1">
      <c r="B92" s="97" t="s">
        <v>974</v>
      </c>
      <c r="C92" s="98"/>
      <c r="D92" s="98"/>
      <c r="E92" s="98"/>
      <c r="F92" s="98"/>
      <c r="G92" s="98"/>
      <c r="H92" s="98"/>
      <c r="I92" s="99"/>
      <c r="J92" s="100"/>
      <c r="K92" s="312">
        <v>0.05</v>
      </c>
      <c r="L92" s="860">
        <f>N85*K92</f>
        <v>24540.377904814348</v>
      </c>
      <c r="M92" s="861"/>
      <c r="N92" s="57"/>
    </row>
    <row r="93" spans="1:14" ht="15.75" thickBot="1">
      <c r="B93" s="823" t="s">
        <v>953</v>
      </c>
      <c r="C93" s="824"/>
      <c r="D93" s="824"/>
      <c r="E93" s="824"/>
      <c r="F93" s="824"/>
      <c r="G93" s="824"/>
      <c r="H93" s="824"/>
      <c r="I93" s="824"/>
      <c r="J93" s="824"/>
      <c r="K93" s="824"/>
      <c r="L93" s="824"/>
      <c r="M93" s="825"/>
      <c r="N93" s="58">
        <f>L90+L91+L92</f>
        <v>147242.26742888609</v>
      </c>
    </row>
    <row r="94" spans="1:14" ht="15.75" thickBot="1">
      <c r="B94" s="39"/>
      <c r="C94" s="40"/>
      <c r="D94" s="40"/>
      <c r="E94" s="40"/>
      <c r="F94" s="40"/>
      <c r="G94" s="40"/>
      <c r="H94" s="40"/>
      <c r="I94" s="40"/>
      <c r="J94" s="40"/>
      <c r="K94" s="40"/>
      <c r="L94" s="40"/>
      <c r="M94" s="40"/>
      <c r="N94" s="41"/>
    </row>
    <row r="95" spans="1:14" ht="15.75" thickBot="1">
      <c r="A95" t="s">
        <v>2016</v>
      </c>
      <c r="B95" s="823" t="s">
        <v>975</v>
      </c>
      <c r="C95" s="824"/>
      <c r="D95" s="824"/>
      <c r="E95" s="824"/>
      <c r="F95" s="824"/>
      <c r="G95" s="824"/>
      <c r="H95" s="824"/>
      <c r="I95" s="824"/>
      <c r="J95" s="824"/>
      <c r="K95" s="824"/>
      <c r="L95" s="824"/>
      <c r="M95" s="825"/>
      <c r="N95" s="195">
        <f>N85+N93</f>
        <v>638049.82552517299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976</v>
      </c>
      <c r="F100" s="59"/>
      <c r="G100" s="59"/>
      <c r="H100" s="59"/>
      <c r="I100" s="59"/>
      <c r="J100" s="59"/>
      <c r="K100" s="18"/>
      <c r="L100" s="18"/>
      <c r="M100" s="18"/>
      <c r="N100" s="23"/>
    </row>
    <row r="101" spans="2:14">
      <c r="B101" s="22"/>
      <c r="C101" s="18"/>
      <c r="D101" s="18"/>
      <c r="E101" s="18" t="s">
        <v>977</v>
      </c>
      <c r="F101" s="18"/>
      <c r="G101" s="18"/>
      <c r="H101" s="18"/>
      <c r="I101" s="18"/>
      <c r="J101" s="18"/>
      <c r="K101" s="18"/>
      <c r="L101" s="18"/>
      <c r="M101" s="18"/>
      <c r="N101" s="23"/>
    </row>
    <row r="102" spans="2:14">
      <c r="B102" s="22"/>
      <c r="C102" s="18"/>
      <c r="D102" s="18"/>
      <c r="E102" s="18" t="s">
        <v>978</v>
      </c>
      <c r="F102" s="18"/>
      <c r="G102" s="18"/>
      <c r="H102" s="18"/>
      <c r="I102" s="18"/>
      <c r="J102" s="18"/>
      <c r="K102" s="18"/>
      <c r="L102" s="18"/>
      <c r="M102" s="18"/>
      <c r="N102" s="23"/>
    </row>
    <row r="103" spans="2:14">
      <c r="B103" s="22"/>
      <c r="C103" s="18"/>
      <c r="D103" s="18"/>
      <c r="E103" s="18" t="s">
        <v>979</v>
      </c>
      <c r="F103" s="18"/>
      <c r="G103" s="18"/>
      <c r="H103" s="18"/>
      <c r="I103" s="18"/>
      <c r="J103" s="18"/>
      <c r="K103" s="18"/>
      <c r="L103" s="18"/>
      <c r="M103" s="18"/>
      <c r="N103" s="23"/>
    </row>
    <row r="104" spans="2:14" ht="15.75" thickBot="1">
      <c r="B104" s="22"/>
      <c r="C104" s="18"/>
      <c r="D104" s="18"/>
      <c r="E104" s="18"/>
      <c r="F104" s="18" t="s">
        <v>980</v>
      </c>
      <c r="G104" s="18"/>
      <c r="H104" s="18"/>
      <c r="I104" s="18"/>
      <c r="J104" s="18"/>
      <c r="K104" s="18"/>
      <c r="L104" s="18"/>
      <c r="M104" s="18"/>
      <c r="N104" s="23"/>
    </row>
    <row r="105" spans="2:14">
      <c r="B105" s="234" t="s">
        <v>2216</v>
      </c>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ht="15.75" thickBot="1">
      <c r="B109" s="240"/>
      <c r="C109" s="241"/>
      <c r="D109" s="241"/>
      <c r="E109" s="241"/>
      <c r="F109" s="241"/>
      <c r="G109" s="241"/>
      <c r="H109" s="241"/>
      <c r="I109" s="241"/>
      <c r="J109" s="241"/>
      <c r="K109" s="241"/>
      <c r="L109" s="241"/>
      <c r="M109" s="241"/>
      <c r="N109" s="242"/>
    </row>
    <row r="110" spans="2:14">
      <c r="B110" s="243"/>
      <c r="C110" s="244"/>
      <c r="D110" s="244"/>
      <c r="E110" s="244"/>
      <c r="F110" s="244"/>
      <c r="G110" s="244"/>
      <c r="H110" s="244"/>
      <c r="I110" s="244"/>
      <c r="J110" s="244"/>
      <c r="K110" s="244"/>
      <c r="L110" s="244"/>
      <c r="M110" s="244"/>
      <c r="N110" s="245"/>
    </row>
    <row r="111" spans="2:14">
      <c r="B111" s="229" t="s">
        <v>2217</v>
      </c>
      <c r="C111" s="37"/>
      <c r="D111" s="37"/>
      <c r="E111" s="37"/>
      <c r="F111" s="37"/>
      <c r="G111" s="37"/>
      <c r="H111" s="37"/>
      <c r="I111" s="37"/>
      <c r="J111" s="37"/>
      <c r="K111" s="37"/>
      <c r="L111" s="37"/>
      <c r="M111" s="37"/>
      <c r="N111" s="38"/>
    </row>
    <row r="112" spans="2:14" ht="15" customHeight="1">
      <c r="B112" s="826" t="s">
        <v>2218</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2219</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29"/>
      <c r="C119" s="37"/>
      <c r="D119" s="37"/>
      <c r="E119" s="37"/>
      <c r="F119" s="37"/>
      <c r="G119" s="37"/>
      <c r="H119" s="37"/>
      <c r="I119" s="37"/>
      <c r="J119" s="37"/>
      <c r="K119" s="37"/>
      <c r="L119" s="37"/>
      <c r="M119" s="37"/>
      <c r="N119" s="38"/>
    </row>
    <row r="120" spans="2:14">
      <c r="B120" s="22"/>
      <c r="C120" s="18"/>
      <c r="D120" s="18"/>
      <c r="E120" s="18" t="s">
        <v>976</v>
      </c>
      <c r="F120" s="59"/>
      <c r="G120" s="59"/>
      <c r="H120" s="18"/>
      <c r="I120" s="18"/>
      <c r="J120" s="18"/>
      <c r="K120" s="18"/>
      <c r="L120" s="18"/>
      <c r="M120" s="18"/>
      <c r="N120" s="23"/>
    </row>
    <row r="121" spans="2:14">
      <c r="B121" s="22"/>
      <c r="C121" s="18"/>
      <c r="D121" s="18"/>
      <c r="E121" s="60" t="s">
        <v>977</v>
      </c>
      <c r="F121" s="18"/>
      <c r="G121" s="18"/>
      <c r="H121" s="60"/>
      <c r="I121" s="60"/>
      <c r="J121" s="60"/>
      <c r="K121" s="18"/>
      <c r="L121" s="18"/>
      <c r="M121" s="18"/>
      <c r="N121" s="23"/>
    </row>
    <row r="122" spans="2:14">
      <c r="B122" s="22"/>
      <c r="C122" s="18"/>
      <c r="D122" s="18"/>
      <c r="E122" s="61" t="s">
        <v>981</v>
      </c>
      <c r="F122" s="18"/>
      <c r="G122" s="18"/>
      <c r="H122" s="61"/>
      <c r="I122" s="61"/>
      <c r="J122" s="61"/>
      <c r="K122" s="18"/>
      <c r="L122" s="18"/>
      <c r="M122" s="18"/>
      <c r="N122" s="23"/>
    </row>
    <row r="123" spans="2:14">
      <c r="B123" s="62"/>
      <c r="C123" s="37"/>
      <c r="D123" s="37"/>
      <c r="E123" s="18" t="s">
        <v>979</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2220</v>
      </c>
      <c r="C125" s="61"/>
      <c r="D125" s="61"/>
      <c r="E125" s="18"/>
      <c r="F125" s="18"/>
      <c r="G125" s="18"/>
      <c r="H125" s="18"/>
      <c r="I125" s="18"/>
      <c r="J125" s="889"/>
      <c r="K125" s="889"/>
      <c r="L125" s="889"/>
      <c r="M125" s="889"/>
      <c r="N125" s="890"/>
    </row>
    <row r="126" spans="2:14" ht="15.75" customHeight="1" thickBot="1">
      <c r="B126" s="268" t="s">
        <v>2221</v>
      </c>
      <c r="C126" s="400"/>
      <c r="D126" s="400"/>
      <c r="E126" s="63"/>
      <c r="F126" s="63"/>
      <c r="G126" s="63"/>
      <c r="H126" s="63"/>
      <c r="I126" s="63"/>
      <c r="J126" s="891"/>
      <c r="K126" s="891"/>
      <c r="L126" s="891"/>
      <c r="M126" s="891"/>
      <c r="N126" s="892"/>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1624</v>
      </c>
      <c r="C31" s="87" t="s">
        <v>1623</v>
      </c>
      <c r="D31" s="88"/>
      <c r="E31" s="88"/>
      <c r="F31" s="88"/>
      <c r="G31" s="88"/>
      <c r="H31" s="88"/>
      <c r="I31" s="88"/>
      <c r="J31" s="89"/>
      <c r="K31" s="315"/>
      <c r="L31" s="313" t="s">
        <v>387</v>
      </c>
      <c r="M31" s="210"/>
      <c r="N31" s="90"/>
    </row>
    <row r="32" spans="1:14" ht="8.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112</v>
      </c>
      <c r="B36" s="872" t="str">
        <f>VLOOKUP(A36,EQUIPOS!A6:D154,3,FALSE)</f>
        <v xml:space="preserve">Aspersor manual
</v>
      </c>
      <c r="C36" s="873"/>
      <c r="D36" s="873"/>
      <c r="E36" s="873"/>
      <c r="F36" s="873"/>
      <c r="G36" s="873"/>
      <c r="H36" s="874"/>
      <c r="I36" s="274"/>
      <c r="J36" s="275"/>
      <c r="K36" s="276">
        <f>VLOOKUP(A36,EQUIPOS!A6:D163,4,FALSE)</f>
        <v>3029.1231470972948</v>
      </c>
      <c r="L36" s="277"/>
      <c r="M36" s="278">
        <v>6.25</v>
      </c>
      <c r="N36" s="279">
        <f t="shared" ref="N36:N41" si="0">K36/M36</f>
        <v>484.65970353556719</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81781.037404553383</v>
      </c>
      <c r="L37" s="277"/>
      <c r="M37" s="278">
        <v>50</v>
      </c>
      <c r="N37" s="279">
        <f t="shared" si="0"/>
        <v>1635.6207480910678</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74"/>
      <c r="J38" s="275"/>
      <c r="K38" s="276">
        <f>VLOOKUP(A38,EQUIPOS!A8:D165,4,FALSE)</f>
        <v>21811.747287091745</v>
      </c>
      <c r="L38" s="277"/>
      <c r="M38" s="278">
        <v>3.75</v>
      </c>
      <c r="N38" s="279">
        <f t="shared" si="0"/>
        <v>5816.4659432244653</v>
      </c>
    </row>
    <row r="39" spans="1:14">
      <c r="A39" t="s">
        <v>228</v>
      </c>
      <c r="B39" s="872" t="str">
        <f>VLOOKUP(A39,EQUIPOS!A9:D154,3,FALSE)</f>
        <v xml:space="preserve">Formaleta metálica (concreto hidráulico)
</v>
      </c>
      <c r="C39" s="873"/>
      <c r="D39" s="873"/>
      <c r="E39" s="873"/>
      <c r="F39" s="873"/>
      <c r="G39" s="873"/>
      <c r="H39" s="874"/>
      <c r="I39" s="274"/>
      <c r="J39" s="275"/>
      <c r="K39" s="276">
        <f>VLOOKUP(A39,EQUIPOS!A9:D166,4,FALSE)</f>
        <v>1145.7091631197929</v>
      </c>
      <c r="L39" s="277"/>
      <c r="M39" s="278">
        <v>6.25</v>
      </c>
      <c r="N39" s="279">
        <f t="shared" si="0"/>
        <v>183.31346609916687</v>
      </c>
    </row>
    <row r="40" spans="1:14">
      <c r="A40" t="s">
        <v>301</v>
      </c>
      <c r="B40" s="872" t="str">
        <f>VLOOKUP(A40,EQUIPOS!A10:D154,3,FALSE)</f>
        <v>Regla vibratoria, de longitud de 3 a 5 m, motor de 3600 rpm, potencia 6 HP</v>
      </c>
      <c r="C40" s="873"/>
      <c r="D40" s="873"/>
      <c r="E40" s="873"/>
      <c r="F40" s="873"/>
      <c r="G40" s="873"/>
      <c r="H40" s="874"/>
      <c r="I40" s="274"/>
      <c r="J40" s="275"/>
      <c r="K40" s="276">
        <f>VLOOKUP(A40,EQUIPOS!A10:D167,4,FALSE)</f>
        <v>15231.718216598067</v>
      </c>
      <c r="L40" s="277"/>
      <c r="M40" s="278">
        <v>6.25</v>
      </c>
      <c r="N40" s="279">
        <f t="shared" si="0"/>
        <v>2437.0749146556905</v>
      </c>
    </row>
    <row r="41" spans="1:14">
      <c r="A41" t="s">
        <v>363</v>
      </c>
      <c r="B41" s="872" t="str">
        <f>VLOOKUP(A41,EQUIPOS!A11:D155,3,FALSE)</f>
        <v>Vibrador de concreto, Motor de 3 hp a 18.000 rpm Mangueras de 4 mt</v>
      </c>
      <c r="C41" s="873"/>
      <c r="D41" s="873"/>
      <c r="E41" s="873"/>
      <c r="F41" s="873"/>
      <c r="G41" s="873"/>
      <c r="H41" s="874"/>
      <c r="I41" s="274"/>
      <c r="J41" s="275"/>
      <c r="K41" s="276">
        <f>VLOOKUP(A41,EQUIPOS!A11:D168,4,FALSE)</f>
        <v>6082.464656963657</v>
      </c>
      <c r="L41" s="277"/>
      <c r="M41" s="278">
        <v>6.25</v>
      </c>
      <c r="N41" s="279">
        <f t="shared" si="0"/>
        <v>973.19434511418513</v>
      </c>
    </row>
    <row r="42" spans="1:14">
      <c r="B42" s="327"/>
      <c r="C42" s="328"/>
      <c r="D42" s="328"/>
      <c r="E42" s="328"/>
      <c r="F42" s="328"/>
      <c r="G42" s="328"/>
      <c r="H42" s="329"/>
      <c r="I42" s="274"/>
      <c r="J42" s="275"/>
      <c r="K42" s="276"/>
      <c r="L42" s="277"/>
      <c r="M42" s="278"/>
      <c r="N42" s="279"/>
    </row>
    <row r="43" spans="1:14">
      <c r="B43" s="327"/>
      <c r="C43" s="328"/>
      <c r="D43" s="328"/>
      <c r="E43" s="328"/>
      <c r="F43" s="328"/>
      <c r="G43" s="328"/>
      <c r="H43" s="329"/>
      <c r="I43" s="274"/>
      <c r="J43" s="275"/>
      <c r="K43" s="276"/>
      <c r="L43" s="277"/>
      <c r="M43" s="278"/>
      <c r="N43" s="279"/>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N83*M46</f>
        <v>971.20648722881606</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12501.535607948959</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s="150" t="s">
        <v>382</v>
      </c>
      <c r="B53" s="49" t="str">
        <f>VLOOKUP(A53,MATERIALES!A5:D373,3,FALSE)</f>
        <v>Barras de transferencia de carga (1'')</v>
      </c>
      <c r="C53" s="288"/>
      <c r="D53" s="288"/>
      <c r="E53" s="288"/>
      <c r="F53" s="288"/>
      <c r="G53" s="288"/>
      <c r="H53" s="288"/>
      <c r="I53" s="275"/>
      <c r="J53" s="231" t="s">
        <v>377</v>
      </c>
      <c r="K53" s="289">
        <v>6.1342592592592586</v>
      </c>
      <c r="L53" s="274"/>
      <c r="M53" s="409">
        <f>VLOOKUP(A53,MATERIALES!A5:D396,4,FALSE)</f>
        <v>3652.8287552793558</v>
      </c>
      <c r="N53" s="279">
        <f>K53*M53</f>
        <v>22407.398614560861</v>
      </c>
    </row>
    <row r="54" spans="1:14">
      <c r="A54" s="150" t="s">
        <v>751</v>
      </c>
      <c r="B54" s="49" t="str">
        <f>VLOOKUP(A54,MATERIALES!A6:D373,3,FALSE)</f>
        <v>Aditivo Acelerante de Fraguado</v>
      </c>
      <c r="C54" s="288"/>
      <c r="D54" s="288"/>
      <c r="E54" s="288"/>
      <c r="F54" s="288"/>
      <c r="G54" s="288"/>
      <c r="H54" s="288"/>
      <c r="I54" s="275"/>
      <c r="J54" s="231" t="s">
        <v>377</v>
      </c>
      <c r="K54" s="289">
        <v>1.1200000000000001</v>
      </c>
      <c r="L54" s="274"/>
      <c r="M54" s="409">
        <f>VLOOKUP(A54,MATERIALES!A6:D397,4,FALSE)</f>
        <v>17667.984780728038</v>
      </c>
      <c r="N54" s="279">
        <f>K54*M54</f>
        <v>19788.142954415405</v>
      </c>
    </row>
    <row r="55" spans="1:14">
      <c r="A55" s="150" t="s">
        <v>384</v>
      </c>
      <c r="B55" s="49" t="str">
        <f>VLOOKUP(A55,MATERIALES!A6:D373,3,FALSE)</f>
        <v>Barras de unión de 1/2´´</v>
      </c>
      <c r="C55" s="288"/>
      <c r="D55" s="288"/>
      <c r="E55" s="288"/>
      <c r="F55" s="288"/>
      <c r="G55" s="288"/>
      <c r="H55" s="288"/>
      <c r="I55" s="275"/>
      <c r="J55" s="231" t="s">
        <v>377</v>
      </c>
      <c r="K55" s="289">
        <v>0.37037037037037041</v>
      </c>
      <c r="L55" s="274"/>
      <c r="M55" s="409">
        <f>VLOOKUP(A55,MATERIALES!A6:D398,4,FALSE)</f>
        <v>3544.4362106123122</v>
      </c>
      <c r="N55" s="279">
        <f>K55*M55</f>
        <v>1312.7541520786342</v>
      </c>
    </row>
    <row r="56" spans="1:14">
      <c r="A56" s="150" t="s">
        <v>417</v>
      </c>
      <c r="B56" s="49" t="str">
        <f>VLOOKUP(A56,MATERIALES!A6:D373,3,FALSE)</f>
        <v>Cintilla De Poliuretano (Sikarod) (Pavimentos De Concreto Hidráulico)</v>
      </c>
      <c r="C56" s="288"/>
      <c r="D56" s="288"/>
      <c r="E56" s="288"/>
      <c r="F56" s="288"/>
      <c r="G56" s="288"/>
      <c r="H56" s="288"/>
      <c r="I56" s="275"/>
      <c r="J56" s="231" t="s">
        <v>144</v>
      </c>
      <c r="K56" s="289">
        <v>1.1111111111111112</v>
      </c>
      <c r="L56" s="274"/>
      <c r="M56" s="409">
        <f>VLOOKUP(A56,MATERIALES!A6:D399,4,FALSE)</f>
        <v>1484.9778619384915</v>
      </c>
      <c r="N56" s="279">
        <f>K56*M56</f>
        <v>1649.9754021538795</v>
      </c>
    </row>
    <row r="57" spans="1:14">
      <c r="A57" s="150" t="s">
        <v>646</v>
      </c>
      <c r="B57" s="905" t="str">
        <f>VLOOKUP(A57,MATERIALES!A7:D373,3,FALSE)</f>
        <v>Sello de silicona o sellador autonivelante</v>
      </c>
      <c r="C57" s="906" t="e">
        <f>VLOOKUP(B57,MATERIALES!B7:E373,3,FALSE)</f>
        <v>#N/A</v>
      </c>
      <c r="D57" s="906" t="e">
        <f>VLOOKUP(C57,MATERIALES!C7:F373,3,FALSE)</f>
        <v>#N/A</v>
      </c>
      <c r="E57" s="906" t="e">
        <f>VLOOKUP(D57,MATERIALES!D7:G373,3,FALSE)</f>
        <v>#N/A</v>
      </c>
      <c r="F57" s="906" t="e">
        <f>VLOOKUP(E57,MATERIALES!E7:H373,3,FALSE)</f>
        <v>#N/A</v>
      </c>
      <c r="G57" s="906" t="e">
        <f>VLOOKUP(F57,MATERIALES!F7:I373,3,FALSE)</f>
        <v>#N/A</v>
      </c>
      <c r="H57" s="906" t="e">
        <f>VLOOKUP(G57,MATERIALES!G7:J373,3,FALSE)</f>
        <v>#N/A</v>
      </c>
      <c r="I57" s="906" t="e">
        <f>VLOOKUP(H57,MATERIALES!H7:K373,3,FALSE)</f>
        <v>#N/A</v>
      </c>
      <c r="J57" s="318" t="s">
        <v>144</v>
      </c>
      <c r="K57" s="50">
        <v>1.1111111111111112</v>
      </c>
      <c r="L57" s="910">
        <f>VLOOKUP(A57,MATERIALES!A4:D373,4,FALSE)</f>
        <v>6167.5357915547575</v>
      </c>
      <c r="M57" s="911"/>
      <c r="N57" s="279">
        <f>K57*L57</f>
        <v>6852.8175461719529</v>
      </c>
    </row>
    <row r="58" spans="1:14">
      <c r="A58" s="150" t="s">
        <v>778</v>
      </c>
      <c r="B58" s="323" t="str">
        <f>VLOOKUP(A58,MATERIALES!A8:D373,3,FALSE)</f>
        <v>Antisol blanco (presentación 20 kg)</v>
      </c>
      <c r="C58" s="324"/>
      <c r="D58" s="324"/>
      <c r="E58" s="324"/>
      <c r="F58" s="324"/>
      <c r="G58" s="324"/>
      <c r="H58" s="324"/>
      <c r="I58" s="324"/>
      <c r="J58" s="318" t="s">
        <v>377</v>
      </c>
      <c r="K58" s="50">
        <v>1.1200000000000001</v>
      </c>
      <c r="L58" s="422"/>
      <c r="M58" s="421">
        <f>VLOOKUP(A58,MATERIALES!A8:D401,4,FALSE)</f>
        <v>5733.9656128865845</v>
      </c>
      <c r="N58" s="279">
        <f>K58*M58</f>
        <v>6422.041486432975</v>
      </c>
    </row>
    <row r="59" spans="1:14">
      <c r="A59" t="s">
        <v>838</v>
      </c>
      <c r="B59" s="323" t="str">
        <f>VLOOKUP(A59,MATERIALES!A9:D373,3,FALSE)</f>
        <v>Concreto hidráulico para pavimento MR-43</v>
      </c>
      <c r="C59" s="324"/>
      <c r="D59" s="324"/>
      <c r="E59" s="324"/>
      <c r="F59" s="324"/>
      <c r="G59" s="324"/>
      <c r="H59" s="324"/>
      <c r="I59" s="324"/>
      <c r="J59" s="318" t="s">
        <v>387</v>
      </c>
      <c r="K59" s="50">
        <v>1.01</v>
      </c>
      <c r="L59" s="422"/>
      <c r="M59" s="421">
        <f>VLOOKUP(A59,MATERIALES!A9:D402,4,FALSE)</f>
        <v>424118.34877320653</v>
      </c>
      <c r="N59" s="279">
        <f>K59*M59</f>
        <v>428359.53226093861</v>
      </c>
    </row>
    <row r="60" spans="1:14" ht="15.75" thickBot="1">
      <c r="B60" s="316"/>
      <c r="C60" s="317"/>
      <c r="D60" s="317"/>
      <c r="E60" s="317"/>
      <c r="F60" s="317"/>
      <c r="G60" s="317"/>
      <c r="H60" s="317"/>
      <c r="I60" s="317"/>
      <c r="J60" s="132"/>
      <c r="K60" s="132"/>
      <c r="L60" s="332"/>
      <c r="M60" s="331"/>
      <c r="N60" s="133"/>
    </row>
    <row r="61" spans="1:14" ht="15.75" thickBot="1">
      <c r="B61" s="823" t="s">
        <v>953</v>
      </c>
      <c r="C61" s="824"/>
      <c r="D61" s="824"/>
      <c r="E61" s="824"/>
      <c r="F61" s="824"/>
      <c r="G61" s="824"/>
      <c r="H61" s="824"/>
      <c r="I61" s="824"/>
      <c r="J61" s="824"/>
      <c r="K61" s="824"/>
      <c r="L61" s="824"/>
      <c r="M61" s="825"/>
      <c r="N61" s="401">
        <f>SUM(N53:N60)</f>
        <v>486792.66241675231</v>
      </c>
    </row>
    <row r="62" spans="1:14">
      <c r="B62" s="39"/>
      <c r="C62" s="40"/>
      <c r="D62" s="40"/>
      <c r="E62" s="40"/>
      <c r="F62" s="40"/>
      <c r="G62" s="40"/>
      <c r="H62" s="40"/>
      <c r="I62" s="40"/>
      <c r="J62" s="40"/>
      <c r="K62" s="40"/>
      <c r="L62" s="40"/>
      <c r="M62" s="40"/>
      <c r="N62" s="41"/>
    </row>
    <row r="63" spans="1:14">
      <c r="B63" s="70" t="s">
        <v>956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0" t="s">
        <v>957</v>
      </c>
      <c r="C65" s="321"/>
      <c r="D65" s="321"/>
      <c r="E65" s="321"/>
      <c r="F65" s="321"/>
      <c r="G65" s="321"/>
      <c r="H65" s="79" t="s">
        <v>945</v>
      </c>
      <c r="I65" s="80" t="s">
        <v>958</v>
      </c>
      <c r="J65" s="81" t="s">
        <v>959</v>
      </c>
      <c r="K65" s="79" t="s">
        <v>960</v>
      </c>
      <c r="L65" s="909" t="s">
        <v>961</v>
      </c>
      <c r="M65" s="888"/>
      <c r="N65" s="82" t="s">
        <v>951</v>
      </c>
    </row>
    <row r="66" spans="1:15">
      <c r="A66" t="s">
        <v>1239</v>
      </c>
      <c r="B66" s="52" t="str">
        <f>VLOOKUP(A66,TRANSPORTE!A5:D117,3,FALSE)</f>
        <v>Transporte de concreto</v>
      </c>
      <c r="C66" s="324"/>
      <c r="D66" s="324"/>
      <c r="E66" s="324"/>
      <c r="F66" s="324"/>
      <c r="G66" s="324"/>
      <c r="H66" s="318" t="s">
        <v>1468</v>
      </c>
      <c r="I66" s="286">
        <v>1.01</v>
      </c>
      <c r="J66" s="293">
        <v>1</v>
      </c>
      <c r="K66" s="286">
        <f>I66*J66</f>
        <v>1.01</v>
      </c>
      <c r="L66" s="910">
        <f>VLOOKUP(A66,TRANSPORTE!A5:D117,4,FALSE)</f>
        <v>1573.7011422899911</v>
      </c>
      <c r="M66" s="911"/>
      <c r="N66" s="294">
        <f>K66*L66</f>
        <v>1589.4381537128911</v>
      </c>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c r="B69" s="52"/>
      <c r="C69" s="53"/>
      <c r="D69" s="53"/>
      <c r="E69" s="53"/>
      <c r="F69" s="53"/>
      <c r="G69" s="53"/>
      <c r="H69" s="295"/>
      <c r="I69" s="286"/>
      <c r="J69" s="286"/>
      <c r="K69" s="286"/>
      <c r="L69" s="296"/>
      <c r="M69" s="297"/>
      <c r="N69" s="298"/>
    </row>
    <row r="70" spans="1:15">
      <c r="B70" s="52"/>
      <c r="C70" s="53"/>
      <c r="D70" s="53"/>
      <c r="E70" s="53"/>
      <c r="F70" s="53"/>
      <c r="G70" s="53"/>
      <c r="H70" s="295"/>
      <c r="I70" s="286"/>
      <c r="J70" s="286"/>
      <c r="K70" s="286"/>
      <c r="L70" s="296"/>
      <c r="M70" s="297"/>
      <c r="N70" s="298"/>
    </row>
    <row r="71" spans="1:15" ht="15.75" thickBot="1">
      <c r="B71" s="316"/>
      <c r="C71" s="317"/>
      <c r="D71" s="317"/>
      <c r="E71" s="317"/>
      <c r="F71" s="317"/>
      <c r="G71" s="317"/>
      <c r="H71" s="54"/>
      <c r="I71" s="132"/>
      <c r="J71" s="132"/>
      <c r="K71" s="132"/>
      <c r="L71" s="901"/>
      <c r="M71" s="902"/>
      <c r="N71" s="133"/>
    </row>
    <row r="72" spans="1:15" ht="15.75" thickBot="1">
      <c r="B72" s="912" t="s">
        <v>953</v>
      </c>
      <c r="C72" s="866"/>
      <c r="D72" s="866"/>
      <c r="E72" s="866"/>
      <c r="F72" s="866"/>
      <c r="G72" s="866"/>
      <c r="H72" s="866"/>
      <c r="I72" s="866"/>
      <c r="J72" s="866"/>
      <c r="K72" s="866"/>
      <c r="L72" s="866"/>
      <c r="M72" s="867"/>
      <c r="N72" s="110">
        <f>N66+N67+N68+N69+N70</f>
        <v>1589.4381537128911</v>
      </c>
    </row>
    <row r="73" spans="1:15">
      <c r="B73" s="39"/>
      <c r="C73" s="40"/>
      <c r="D73" s="40"/>
      <c r="E73" s="40"/>
      <c r="F73" s="40"/>
      <c r="G73" s="40"/>
      <c r="H73" s="40"/>
      <c r="I73" s="40"/>
      <c r="J73" s="40"/>
      <c r="K73" s="40"/>
      <c r="L73" s="40"/>
      <c r="M73" s="40"/>
      <c r="N73" s="41"/>
    </row>
    <row r="74" spans="1:15">
      <c r="B74" s="70" t="s">
        <v>962</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62" t="s">
        <v>963</v>
      </c>
      <c r="C76" s="863"/>
      <c r="D76" s="863"/>
      <c r="E76" s="863"/>
      <c r="F76" s="863"/>
      <c r="G76" s="863"/>
      <c r="H76" s="863"/>
      <c r="I76" s="79" t="s">
        <v>964</v>
      </c>
      <c r="J76" s="81" t="s">
        <v>1410</v>
      </c>
      <c r="K76" s="80" t="s">
        <v>966</v>
      </c>
      <c r="L76" s="864" t="s">
        <v>950</v>
      </c>
      <c r="M76" s="865"/>
      <c r="N76" s="104" t="s">
        <v>951</v>
      </c>
    </row>
    <row r="77" spans="1:15">
      <c r="A77" s="151" t="s">
        <v>17</v>
      </c>
      <c r="B77" s="55" t="str">
        <f>VLOOKUP(A77,'MANO DE OBRA'!A8:D68,3,FALSE)</f>
        <v>Obrero (7)</v>
      </c>
      <c r="C77" s="53"/>
      <c r="D77" s="53"/>
      <c r="E77" s="53"/>
      <c r="F77" s="53"/>
      <c r="G77" s="53"/>
      <c r="H77" s="53"/>
      <c r="I77" s="299">
        <f>K77/J77*100</f>
        <v>204819.99999999997</v>
      </c>
      <c r="J77" s="300">
        <v>185</v>
      </c>
      <c r="K77" s="301">
        <f>VLOOKUP(A77,'MANO DE OBRA'!A8:D99,4,FALSE)</f>
        <v>378917</v>
      </c>
      <c r="L77" s="56"/>
      <c r="M77" s="302">
        <v>50</v>
      </c>
      <c r="N77" s="402">
        <f>K77/M77</f>
        <v>7578.34</v>
      </c>
      <c r="O77" s="112"/>
    </row>
    <row r="78" spans="1:15">
      <c r="A78" s="151" t="s">
        <v>30</v>
      </c>
      <c r="B78" s="55" t="str">
        <f>VLOOKUP(A78,'MANO DE OBRA'!A8:D69,3,FALSE)</f>
        <v>Oficial</v>
      </c>
      <c r="C78" s="53"/>
      <c r="D78" s="53"/>
      <c r="E78" s="53"/>
      <c r="F78" s="53"/>
      <c r="G78" s="53"/>
      <c r="H78" s="53"/>
      <c r="I78" s="299">
        <f>K78/J78*100</f>
        <v>57668.23979157189</v>
      </c>
      <c r="J78" s="300">
        <v>185</v>
      </c>
      <c r="K78" s="301">
        <f>VLOOKUP(A78,'MANO DE OBRA'!A8:D100,4,FALSE)</f>
        <v>106686.24361440798</v>
      </c>
      <c r="L78" s="56"/>
      <c r="M78" s="306">
        <v>50</v>
      </c>
      <c r="N78" s="402">
        <f>K78/M78</f>
        <v>2133.7248722881595</v>
      </c>
    </row>
    <row r="79" spans="1:15">
      <c r="B79" s="55"/>
      <c r="C79" s="53"/>
      <c r="D79" s="53"/>
      <c r="E79" s="53"/>
      <c r="F79" s="53"/>
      <c r="G79" s="53"/>
      <c r="H79" s="53"/>
      <c r="I79" s="286"/>
      <c r="J79" s="304"/>
      <c r="K79" s="305"/>
      <c r="L79" s="56"/>
      <c r="M79" s="307"/>
      <c r="N79" s="303"/>
    </row>
    <row r="80" spans="1:15">
      <c r="B80" s="55"/>
      <c r="C80" s="53"/>
      <c r="D80" s="53"/>
      <c r="E80" s="53"/>
      <c r="F80" s="53"/>
      <c r="G80" s="53"/>
      <c r="H80" s="53"/>
      <c r="I80" s="286"/>
      <c r="J80" s="304"/>
      <c r="K80" s="305"/>
      <c r="L80" s="325"/>
      <c r="M80" s="307"/>
      <c r="N80" s="303"/>
    </row>
    <row r="81" spans="1:14">
      <c r="B81" s="55"/>
      <c r="C81" s="53"/>
      <c r="D81" s="53"/>
      <c r="E81" s="53"/>
      <c r="F81" s="53"/>
      <c r="G81" s="53"/>
      <c r="H81" s="53"/>
      <c r="I81" s="286"/>
      <c r="J81" s="304"/>
      <c r="K81" s="305"/>
      <c r="L81" s="325"/>
      <c r="M81" s="307"/>
      <c r="N81" s="303"/>
    </row>
    <row r="82" spans="1:14" ht="15.75" thickBot="1">
      <c r="B82" s="899"/>
      <c r="C82" s="900"/>
      <c r="D82" s="900"/>
      <c r="E82" s="900"/>
      <c r="F82" s="900"/>
      <c r="G82" s="900"/>
      <c r="H82" s="900"/>
      <c r="I82" s="132"/>
      <c r="J82" s="132"/>
      <c r="K82" s="132"/>
      <c r="L82" s="913"/>
      <c r="M82" s="913"/>
      <c r="N82" s="51"/>
    </row>
    <row r="83" spans="1:14" ht="15.75" thickBot="1">
      <c r="B83" s="912" t="s">
        <v>953</v>
      </c>
      <c r="C83" s="866"/>
      <c r="D83" s="866"/>
      <c r="E83" s="866"/>
      <c r="F83" s="866"/>
      <c r="G83" s="866"/>
      <c r="H83" s="866"/>
      <c r="I83" s="866"/>
      <c r="J83" s="866"/>
      <c r="K83" s="866"/>
      <c r="L83" s="866"/>
      <c r="M83" s="867"/>
      <c r="N83" s="308">
        <f>SUM(N77:N82)</f>
        <v>9712.0648722881597</v>
      </c>
    </row>
    <row r="84" spans="1:14" ht="15.75" thickBot="1">
      <c r="B84" s="39"/>
      <c r="C84" s="40"/>
      <c r="D84" s="40"/>
      <c r="E84" s="40"/>
      <c r="F84" s="40"/>
      <c r="G84" s="40"/>
      <c r="H84" s="40"/>
      <c r="I84" s="40"/>
      <c r="J84" s="40"/>
      <c r="K84" s="40"/>
      <c r="L84" s="40"/>
      <c r="M84" s="40"/>
      <c r="N84" s="41"/>
    </row>
    <row r="85" spans="1:14" ht="15.75" thickBot="1">
      <c r="B85" s="823" t="s">
        <v>967</v>
      </c>
      <c r="C85" s="824"/>
      <c r="D85" s="824"/>
      <c r="E85" s="824"/>
      <c r="F85" s="824"/>
      <c r="G85" s="824"/>
      <c r="H85" s="824"/>
      <c r="I85" s="824"/>
      <c r="J85" s="824"/>
      <c r="K85" s="824"/>
      <c r="L85" s="824"/>
      <c r="M85" s="825"/>
      <c r="N85" s="105">
        <f>N48+N61+N72+N83</f>
        <v>510595.70105070231</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8" t="s">
        <v>969</v>
      </c>
      <c r="C89" s="869"/>
      <c r="D89" s="869"/>
      <c r="E89" s="869"/>
      <c r="F89" s="869"/>
      <c r="G89" s="869"/>
      <c r="H89" s="869"/>
      <c r="I89" s="321"/>
      <c r="J89" s="341"/>
      <c r="K89" s="309" t="s">
        <v>970</v>
      </c>
      <c r="L89" s="870" t="s">
        <v>971</v>
      </c>
      <c r="M89" s="871"/>
      <c r="N89" s="310"/>
    </row>
    <row r="90" spans="1:14">
      <c r="B90" s="856" t="s">
        <v>972</v>
      </c>
      <c r="C90" s="857"/>
      <c r="D90" s="857"/>
      <c r="E90" s="857"/>
      <c r="F90" s="857"/>
      <c r="G90" s="857"/>
      <c r="H90" s="857"/>
      <c r="I90" s="93"/>
      <c r="J90" s="94"/>
      <c r="K90" s="311">
        <v>0.2</v>
      </c>
      <c r="L90" s="858">
        <f>N85*K90</f>
        <v>102119.14021014047</v>
      </c>
      <c r="M90" s="859"/>
      <c r="N90" s="57"/>
    </row>
    <row r="91" spans="1:14">
      <c r="B91" s="95" t="s">
        <v>973</v>
      </c>
      <c r="C91" s="96"/>
      <c r="D91" s="96"/>
      <c r="E91" s="96"/>
      <c r="F91" s="96"/>
      <c r="G91" s="96"/>
      <c r="H91" s="96"/>
      <c r="I91" s="93"/>
      <c r="J91" s="94"/>
      <c r="K91" s="311">
        <v>0.05</v>
      </c>
      <c r="L91" s="858">
        <f>N85*K91</f>
        <v>25529.785052535117</v>
      </c>
      <c r="M91" s="859"/>
      <c r="N91" s="57"/>
    </row>
    <row r="92" spans="1:14" ht="15.75" thickBot="1">
      <c r="B92" s="97" t="s">
        <v>974</v>
      </c>
      <c r="C92" s="98"/>
      <c r="D92" s="98"/>
      <c r="E92" s="98"/>
      <c r="F92" s="98"/>
      <c r="G92" s="98"/>
      <c r="H92" s="98"/>
      <c r="I92" s="99"/>
      <c r="J92" s="100"/>
      <c r="K92" s="312">
        <v>0.05</v>
      </c>
      <c r="L92" s="860">
        <f>N85*K92</f>
        <v>25529.785052535117</v>
      </c>
      <c r="M92" s="861"/>
      <c r="N92" s="57"/>
    </row>
    <row r="93" spans="1:14" ht="15.75" thickBot="1">
      <c r="B93" s="823" t="s">
        <v>953</v>
      </c>
      <c r="C93" s="824"/>
      <c r="D93" s="824"/>
      <c r="E93" s="824"/>
      <c r="F93" s="824"/>
      <c r="G93" s="824"/>
      <c r="H93" s="824"/>
      <c r="I93" s="824"/>
      <c r="J93" s="824"/>
      <c r="K93" s="824"/>
      <c r="L93" s="824"/>
      <c r="M93" s="825"/>
      <c r="N93" s="58">
        <f>L90+L91+L92</f>
        <v>153178.71031521072</v>
      </c>
    </row>
    <row r="94" spans="1:14" ht="15.75" thickBot="1">
      <c r="B94" s="39"/>
      <c r="C94" s="40"/>
      <c r="D94" s="40"/>
      <c r="E94" s="40"/>
      <c r="F94" s="40"/>
      <c r="G94" s="40"/>
      <c r="H94" s="40"/>
      <c r="I94" s="40"/>
      <c r="J94" s="40"/>
      <c r="K94" s="40"/>
      <c r="L94" s="40"/>
      <c r="M94" s="40"/>
      <c r="N94" s="41"/>
    </row>
    <row r="95" spans="1:14" ht="15.75" thickBot="1">
      <c r="A95" t="s">
        <v>2016</v>
      </c>
      <c r="B95" s="823" t="s">
        <v>975</v>
      </c>
      <c r="C95" s="824"/>
      <c r="D95" s="824"/>
      <c r="E95" s="824"/>
      <c r="F95" s="824"/>
      <c r="G95" s="824"/>
      <c r="H95" s="824"/>
      <c r="I95" s="824"/>
      <c r="J95" s="824"/>
      <c r="K95" s="824"/>
      <c r="L95" s="824"/>
      <c r="M95" s="825"/>
      <c r="N95" s="195">
        <f>N85+N93</f>
        <v>663774.41136591299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976</v>
      </c>
      <c r="F100" s="59"/>
      <c r="G100" s="59"/>
      <c r="H100" s="59"/>
      <c r="I100" s="59"/>
      <c r="J100" s="59"/>
      <c r="K100" s="18"/>
      <c r="L100" s="18"/>
      <c r="M100" s="18"/>
      <c r="N100" s="23"/>
    </row>
    <row r="101" spans="2:14">
      <c r="B101" s="22"/>
      <c r="C101" s="18"/>
      <c r="D101" s="18"/>
      <c r="E101" s="18" t="s">
        <v>977</v>
      </c>
      <c r="F101" s="18"/>
      <c r="G101" s="18"/>
      <c r="H101" s="18"/>
      <c r="I101" s="18"/>
      <c r="J101" s="18"/>
      <c r="K101" s="18"/>
      <c r="L101" s="18"/>
      <c r="M101" s="18"/>
      <c r="N101" s="23"/>
    </row>
    <row r="102" spans="2:14">
      <c r="B102" s="22"/>
      <c r="C102" s="18"/>
      <c r="D102" s="18"/>
      <c r="E102" s="18" t="s">
        <v>978</v>
      </c>
      <c r="F102" s="18"/>
      <c r="G102" s="18"/>
      <c r="H102" s="18"/>
      <c r="I102" s="18"/>
      <c r="J102" s="18"/>
      <c r="K102" s="18"/>
      <c r="L102" s="18"/>
      <c r="M102" s="18"/>
      <c r="N102" s="23"/>
    </row>
    <row r="103" spans="2:14">
      <c r="B103" s="22"/>
      <c r="C103" s="18"/>
      <c r="D103" s="18"/>
      <c r="E103" s="18" t="s">
        <v>979</v>
      </c>
      <c r="F103" s="18"/>
      <c r="G103" s="18"/>
      <c r="H103" s="18"/>
      <c r="I103" s="18"/>
      <c r="J103" s="18"/>
      <c r="K103" s="18"/>
      <c r="L103" s="18"/>
      <c r="M103" s="18"/>
      <c r="N103" s="23"/>
    </row>
    <row r="104" spans="2:14" ht="15.75" thickBot="1">
      <c r="B104" s="22"/>
      <c r="C104" s="18"/>
      <c r="D104" s="18"/>
      <c r="E104" s="18"/>
      <c r="F104" s="18" t="s">
        <v>980</v>
      </c>
      <c r="G104" s="18"/>
      <c r="H104" s="18"/>
      <c r="I104" s="18"/>
      <c r="J104" s="18"/>
      <c r="K104" s="18"/>
      <c r="L104" s="18"/>
      <c r="M104" s="18"/>
      <c r="N104" s="23"/>
    </row>
    <row r="105" spans="2:14">
      <c r="B105" s="234" t="s">
        <v>2216</v>
      </c>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ht="15.75" thickBot="1">
      <c r="B109" s="240"/>
      <c r="C109" s="241"/>
      <c r="D109" s="241"/>
      <c r="E109" s="241"/>
      <c r="F109" s="241"/>
      <c r="G109" s="241"/>
      <c r="H109" s="241"/>
      <c r="I109" s="241"/>
      <c r="J109" s="241"/>
      <c r="K109" s="241"/>
      <c r="L109" s="241"/>
      <c r="M109" s="241"/>
      <c r="N109" s="242"/>
    </row>
    <row r="110" spans="2:14">
      <c r="B110" s="243"/>
      <c r="C110" s="244"/>
      <c r="D110" s="244"/>
      <c r="E110" s="244"/>
      <c r="F110" s="244"/>
      <c r="G110" s="244"/>
      <c r="H110" s="244"/>
      <c r="I110" s="244"/>
      <c r="J110" s="244"/>
      <c r="K110" s="244"/>
      <c r="L110" s="244"/>
      <c r="M110" s="244"/>
      <c r="N110" s="245"/>
    </row>
    <row r="111" spans="2:14">
      <c r="B111" s="229" t="s">
        <v>2217</v>
      </c>
      <c r="C111" s="37"/>
      <c r="D111" s="37"/>
      <c r="E111" s="37"/>
      <c r="F111" s="37"/>
      <c r="G111" s="37"/>
      <c r="H111" s="37"/>
      <c r="I111" s="37"/>
      <c r="J111" s="37"/>
      <c r="K111" s="37"/>
      <c r="L111" s="37"/>
      <c r="M111" s="37"/>
      <c r="N111" s="38"/>
    </row>
    <row r="112" spans="2:14" ht="15" customHeight="1">
      <c r="B112" s="826" t="s">
        <v>2218</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2219</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29"/>
      <c r="C119" s="37"/>
      <c r="D119" s="37"/>
      <c r="E119" s="37"/>
      <c r="F119" s="37"/>
      <c r="G119" s="37"/>
      <c r="H119" s="37"/>
      <c r="I119" s="37"/>
      <c r="J119" s="37"/>
      <c r="K119" s="37"/>
      <c r="L119" s="37"/>
      <c r="M119" s="37"/>
      <c r="N119" s="38"/>
    </row>
    <row r="120" spans="2:14">
      <c r="B120" s="22"/>
      <c r="C120" s="18"/>
      <c r="D120" s="18"/>
      <c r="E120" s="18" t="s">
        <v>976</v>
      </c>
      <c r="F120" s="59"/>
      <c r="G120" s="59"/>
      <c r="H120" s="18"/>
      <c r="I120" s="18"/>
      <c r="J120" s="18"/>
      <c r="K120" s="18"/>
      <c r="L120" s="18"/>
      <c r="M120" s="18"/>
      <c r="N120" s="23"/>
    </row>
    <row r="121" spans="2:14">
      <c r="B121" s="22"/>
      <c r="C121" s="18"/>
      <c r="D121" s="18"/>
      <c r="E121" s="60" t="s">
        <v>977</v>
      </c>
      <c r="F121" s="18"/>
      <c r="G121" s="18"/>
      <c r="H121" s="60"/>
      <c r="I121" s="60"/>
      <c r="J121" s="60"/>
      <c r="K121" s="18"/>
      <c r="L121" s="18"/>
      <c r="M121" s="18"/>
      <c r="N121" s="23"/>
    </row>
    <row r="122" spans="2:14">
      <c r="B122" s="22"/>
      <c r="C122" s="18"/>
      <c r="D122" s="18"/>
      <c r="E122" s="61" t="s">
        <v>981</v>
      </c>
      <c r="F122" s="18"/>
      <c r="G122" s="18"/>
      <c r="H122" s="61"/>
      <c r="I122" s="61"/>
      <c r="J122" s="61"/>
      <c r="K122" s="18"/>
      <c r="L122" s="18"/>
      <c r="M122" s="18"/>
      <c r="N122" s="23"/>
    </row>
    <row r="123" spans="2:14">
      <c r="B123" s="62"/>
      <c r="C123" s="37"/>
      <c r="D123" s="37"/>
      <c r="E123" s="18" t="s">
        <v>979</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2220</v>
      </c>
      <c r="C125" s="61"/>
      <c r="D125" s="61"/>
      <c r="E125" s="18"/>
      <c r="F125" s="18"/>
      <c r="G125" s="18"/>
      <c r="H125" s="18"/>
      <c r="I125" s="18"/>
      <c r="J125" s="889"/>
      <c r="K125" s="889"/>
      <c r="L125" s="889"/>
      <c r="M125" s="889"/>
      <c r="N125" s="890"/>
    </row>
    <row r="126" spans="2:14" ht="15.75" customHeight="1" thickBot="1">
      <c r="B126" s="268" t="s">
        <v>2221</v>
      </c>
      <c r="C126" s="400"/>
      <c r="D126" s="400"/>
      <c r="E126" s="63"/>
      <c r="F126" s="63"/>
      <c r="G126" s="63"/>
      <c r="H126" s="63"/>
      <c r="I126" s="63"/>
      <c r="J126" s="891"/>
      <c r="K126" s="891"/>
      <c r="L126" s="891"/>
      <c r="M126" s="891"/>
      <c r="N126" s="892"/>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29.25" customHeight="1" thickBot="1">
      <c r="A31" s="163" t="s">
        <v>1845</v>
      </c>
      <c r="B31" s="86" t="s">
        <v>1093</v>
      </c>
      <c r="C31" s="965" t="s">
        <v>1625</v>
      </c>
      <c r="D31" s="966"/>
      <c r="E31" s="966"/>
      <c r="F31" s="966"/>
      <c r="G31" s="966"/>
      <c r="H31" s="966"/>
      <c r="I31" s="966"/>
      <c r="J31" s="966"/>
      <c r="K31" s="475"/>
      <c r="L31" s="313" t="s">
        <v>377</v>
      </c>
      <c r="M31" s="210"/>
      <c r="N31" s="90"/>
    </row>
    <row r="32" spans="1:14" ht="13.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3"/>
      <c r="F40" s="873"/>
      <c r="G40" s="873"/>
      <c r="H40" s="874"/>
      <c r="I40" s="42"/>
      <c r="J40" s="43"/>
      <c r="K40" s="276"/>
      <c r="L40" s="283"/>
      <c r="M40" s="284"/>
      <c r="N40" s="279"/>
    </row>
    <row r="41" spans="1:14">
      <c r="B41" s="327"/>
      <c r="C41" s="328"/>
      <c r="D41" s="328"/>
      <c r="E41" s="328"/>
      <c r="F41" s="330"/>
      <c r="G41" s="330"/>
      <c r="H41" s="131"/>
      <c r="I41" s="42"/>
      <c r="J41" s="43"/>
      <c r="K41" s="281"/>
      <c r="L41" s="283"/>
      <c r="M41" s="284"/>
      <c r="N41" s="285"/>
    </row>
    <row r="42" spans="1:14">
      <c r="B42" s="880"/>
      <c r="C42" s="881"/>
      <c r="D42" s="881"/>
      <c r="E42" s="44"/>
      <c r="F42" s="45"/>
      <c r="G42" s="45"/>
      <c r="H42" s="46"/>
      <c r="I42" s="42"/>
      <c r="J42" s="43"/>
      <c r="K42" s="286"/>
      <c r="L42" s="283"/>
      <c r="M42" s="408"/>
      <c r="N42" s="351"/>
    </row>
    <row r="43" spans="1:14" ht="15.75" thickBot="1">
      <c r="B43" s="872"/>
      <c r="C43" s="873"/>
      <c r="D43" s="873"/>
      <c r="E43" s="873"/>
      <c r="F43" s="873"/>
      <c r="G43" s="873"/>
      <c r="H43" s="874"/>
      <c r="I43" s="882"/>
      <c r="J43" s="883"/>
      <c r="K43" s="47"/>
      <c r="L43" s="884"/>
      <c r="M43" s="885"/>
      <c r="N43" s="111"/>
    </row>
    <row r="44" spans="1:14" ht="15.75" thickBot="1">
      <c r="B44" s="823" t="s">
        <v>953</v>
      </c>
      <c r="C44" s="824"/>
      <c r="D44" s="824"/>
      <c r="E44" s="824"/>
      <c r="F44" s="824"/>
      <c r="G44" s="824"/>
      <c r="H44" s="824"/>
      <c r="I44" s="824"/>
      <c r="J44" s="824"/>
      <c r="K44" s="824"/>
      <c r="L44" s="824"/>
      <c r="M44" s="825"/>
      <c r="N44" s="401"/>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8" t="s">
        <v>944</v>
      </c>
      <c r="C48" s="869"/>
      <c r="D48" s="869"/>
      <c r="E48" s="869"/>
      <c r="F48" s="869"/>
      <c r="G48" s="869"/>
      <c r="H48" s="869"/>
      <c r="I48" s="903"/>
      <c r="J48" s="322" t="s">
        <v>945</v>
      </c>
      <c r="K48" s="91" t="s">
        <v>946</v>
      </c>
      <c r="L48" s="904" t="s">
        <v>955</v>
      </c>
      <c r="M48" s="903"/>
      <c r="N48" s="92" t="s">
        <v>951</v>
      </c>
    </row>
    <row r="49" spans="1:14">
      <c r="A49" t="s">
        <v>824</v>
      </c>
      <c r="B49" s="49" t="str">
        <f>VLOOKUP(A49,MATERIALES!A4:D373,3,FALSE)</f>
        <v>Cemento Porthland Norma ASTM C150 Tipo _______</v>
      </c>
      <c r="C49" s="288"/>
      <c r="D49" s="288"/>
      <c r="E49" s="288"/>
      <c r="F49" s="288"/>
      <c r="G49" s="288"/>
      <c r="H49" s="288"/>
      <c r="I49" s="275"/>
      <c r="J49" s="423" t="str">
        <f>VLOOKUP(A49,MATERIALES!A5:D641,2,FALSE)</f>
        <v>kg</v>
      </c>
      <c r="K49" s="289">
        <v>1</v>
      </c>
      <c r="L49" s="274"/>
      <c r="M49" s="409">
        <f>VLOOKUP(A49,MATERIALES!A5:D396,4,FALSE)</f>
        <v>715.39079480248506</v>
      </c>
      <c r="N49" s="279">
        <f>K49*M49</f>
        <v>715.39079480248506</v>
      </c>
    </row>
    <row r="50" spans="1:14">
      <c r="A50" s="150"/>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SUM(N49:N53)</f>
        <v>715.39079480248506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318"/>
      <c r="I60" s="286"/>
      <c r="J60" s="293"/>
      <c r="K60" s="286"/>
      <c r="L60" s="910"/>
      <c r="M60" s="911"/>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99"/>
      <c r="J72" s="300"/>
      <c r="K72" s="301"/>
      <c r="L72" s="56"/>
      <c r="M72" s="307"/>
      <c r="N72" s="402"/>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N44+N54+N65+N76</f>
        <v>715.39079480248506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143.07815896049701</v>
      </c>
      <c r="M83" s="859"/>
      <c r="N83" s="57"/>
    </row>
    <row r="84" spans="1:14">
      <c r="B84" s="95" t="s">
        <v>973</v>
      </c>
      <c r="C84" s="96"/>
      <c r="D84" s="96"/>
      <c r="E84" s="96"/>
      <c r="F84" s="96"/>
      <c r="G84" s="96"/>
      <c r="H84" s="96"/>
      <c r="I84" s="93"/>
      <c r="J84" s="94"/>
      <c r="K84" s="311">
        <v>0.05</v>
      </c>
      <c r="L84" s="858">
        <f>N78*K84</f>
        <v>35.769539740124252</v>
      </c>
      <c r="M84" s="859"/>
      <c r="N84" s="57"/>
    </row>
    <row r="85" spans="1:14" ht="15.75" thickBot="1">
      <c r="B85" s="97" t="s">
        <v>974</v>
      </c>
      <c r="C85" s="98"/>
      <c r="D85" s="98"/>
      <c r="E85" s="98"/>
      <c r="F85" s="98"/>
      <c r="G85" s="98"/>
      <c r="H85" s="98"/>
      <c r="I85" s="99"/>
      <c r="J85" s="100"/>
      <c r="K85" s="312">
        <v>0.05</v>
      </c>
      <c r="L85" s="860">
        <f>N78*K85</f>
        <v>35.769539740124252</v>
      </c>
      <c r="M85" s="861"/>
      <c r="N85" s="57"/>
    </row>
    <row r="86" spans="1:14" ht="15.75" thickBot="1">
      <c r="B86" s="823" t="s">
        <v>953</v>
      </c>
      <c r="C86" s="824"/>
      <c r="D86" s="824"/>
      <c r="E86" s="824"/>
      <c r="F86" s="824"/>
      <c r="G86" s="824"/>
      <c r="H86" s="824"/>
      <c r="I86" s="824"/>
      <c r="J86" s="824"/>
      <c r="K86" s="824"/>
      <c r="L86" s="824"/>
      <c r="M86" s="825"/>
      <c r="N86" s="58">
        <f>L83+L84+L85</f>
        <v>214.61723844074552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930.00803324323056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9.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89"/>
      <c r="K118" s="889"/>
      <c r="L118" s="889"/>
      <c r="M118" s="889"/>
      <c r="N118" s="890"/>
    </row>
    <row r="119" spans="2:14" ht="15.75" customHeight="1" thickBot="1">
      <c r="B119" s="268" t="s">
        <v>2221</v>
      </c>
      <c r="C119" s="400"/>
      <c r="D119" s="400"/>
      <c r="E119" s="63"/>
      <c r="F119" s="63"/>
      <c r="G119" s="63"/>
      <c r="H119" s="63"/>
      <c r="I119" s="63"/>
      <c r="J119" s="891"/>
      <c r="K119" s="891"/>
      <c r="L119" s="891"/>
      <c r="M119" s="891"/>
      <c r="N119" s="892"/>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29.25" customHeight="1" thickBot="1">
      <c r="A31" t="s">
        <v>1845</v>
      </c>
      <c r="B31" s="86" t="s">
        <v>1626</v>
      </c>
      <c r="C31" s="965" t="s">
        <v>2040</v>
      </c>
      <c r="D31" s="966"/>
      <c r="E31" s="966"/>
      <c r="F31" s="966"/>
      <c r="G31" s="966"/>
      <c r="H31" s="966"/>
      <c r="I31" s="966"/>
      <c r="J31" s="966"/>
      <c r="K31" s="47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3"/>
      <c r="F40" s="873"/>
      <c r="G40" s="873"/>
      <c r="H40" s="874"/>
      <c r="I40" s="42"/>
      <c r="J40" s="43"/>
      <c r="K40" s="276"/>
      <c r="L40" s="283"/>
      <c r="M40" s="284"/>
      <c r="N40" s="279"/>
    </row>
    <row r="41" spans="1:14">
      <c r="B41" s="327"/>
      <c r="C41" s="328"/>
      <c r="D41" s="328"/>
      <c r="E41" s="328"/>
      <c r="F41" s="330"/>
      <c r="G41" s="330"/>
      <c r="H41" s="131"/>
      <c r="I41" s="42"/>
      <c r="J41" s="43"/>
      <c r="K41" s="281"/>
      <c r="L41" s="283"/>
      <c r="M41" s="284"/>
      <c r="N41" s="285"/>
    </row>
    <row r="42" spans="1:14">
      <c r="B42" s="880"/>
      <c r="C42" s="881"/>
      <c r="D42" s="881"/>
      <c r="E42" s="44"/>
      <c r="F42" s="45"/>
      <c r="G42" s="45"/>
      <c r="H42" s="46"/>
      <c r="I42" s="42"/>
      <c r="J42" s="43"/>
      <c r="K42" s="286"/>
      <c r="L42" s="283"/>
      <c r="M42" s="408"/>
      <c r="N42" s="351"/>
    </row>
    <row r="43" spans="1:14" ht="15.75" thickBot="1">
      <c r="B43" s="872"/>
      <c r="C43" s="873"/>
      <c r="D43" s="873"/>
      <c r="E43" s="873"/>
      <c r="F43" s="873"/>
      <c r="G43" s="873"/>
      <c r="H43" s="874"/>
      <c r="I43" s="882"/>
      <c r="J43" s="883"/>
      <c r="K43" s="47"/>
      <c r="L43" s="884"/>
      <c r="M43" s="885"/>
      <c r="N43" s="111"/>
    </row>
    <row r="44" spans="1:14" ht="15.75" thickBot="1">
      <c r="B44" s="823" t="s">
        <v>953</v>
      </c>
      <c r="C44" s="824"/>
      <c r="D44" s="824"/>
      <c r="E44" s="824"/>
      <c r="F44" s="824"/>
      <c r="G44" s="824"/>
      <c r="H44" s="824"/>
      <c r="I44" s="824"/>
      <c r="J44" s="824"/>
      <c r="K44" s="824"/>
      <c r="L44" s="824"/>
      <c r="M44" s="825"/>
      <c r="N44" s="401"/>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8" t="s">
        <v>944</v>
      </c>
      <c r="C48" s="869"/>
      <c r="D48" s="869"/>
      <c r="E48" s="869"/>
      <c r="F48" s="869"/>
      <c r="G48" s="869"/>
      <c r="H48" s="869"/>
      <c r="I48" s="903"/>
      <c r="J48" s="322" t="s">
        <v>945</v>
      </c>
      <c r="K48" s="91" t="s">
        <v>946</v>
      </c>
      <c r="L48" s="904" t="s">
        <v>955</v>
      </c>
      <c r="M48" s="903"/>
      <c r="N48" s="92" t="s">
        <v>951</v>
      </c>
    </row>
    <row r="49" spans="1:14">
      <c r="A49" t="s">
        <v>826</v>
      </c>
      <c r="B49" s="49" t="str">
        <f>VLOOKUP(A49,MATERIALES!A4:D373,3,FALSE)</f>
        <v>Cemento Hidráulico adicionado, Norma ASTM C595 Tipo _______</v>
      </c>
      <c r="C49" s="288"/>
      <c r="D49" s="288"/>
      <c r="E49" s="288"/>
      <c r="F49" s="288"/>
      <c r="G49" s="288"/>
      <c r="H49" s="288"/>
      <c r="I49" s="275"/>
      <c r="J49" s="423" t="str">
        <f>VLOOKUP(A49,MATERIALES!A5:D641,2,FALSE)</f>
        <v>kg</v>
      </c>
      <c r="K49" s="289">
        <v>1</v>
      </c>
      <c r="L49" s="274"/>
      <c r="M49" s="409">
        <f>VLOOKUP(A49,MATERIALES!A5:D396,4,FALSE)</f>
        <v>747.90855820259799</v>
      </c>
      <c r="N49" s="279">
        <f>K49*M49</f>
        <v>747.90855820259799</v>
      </c>
    </row>
    <row r="50" spans="1:14">
      <c r="A50" s="150"/>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SUM(N49:N53)</f>
        <v>747.90855820259799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318"/>
      <c r="I60" s="286"/>
      <c r="J60" s="293"/>
      <c r="K60" s="286"/>
      <c r="L60" s="910"/>
      <c r="M60" s="911"/>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99"/>
      <c r="J72" s="300"/>
      <c r="K72" s="301"/>
      <c r="L72" s="56"/>
      <c r="M72" s="307"/>
      <c r="N72" s="402"/>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N44+N54+N65+N76</f>
        <v>747.90855820259799</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149.58171164051961</v>
      </c>
      <c r="M83" s="859"/>
      <c r="N83" s="57"/>
    </row>
    <row r="84" spans="1:14">
      <c r="B84" s="95" t="s">
        <v>973</v>
      </c>
      <c r="C84" s="96"/>
      <c r="D84" s="96"/>
      <c r="E84" s="96"/>
      <c r="F84" s="96"/>
      <c r="G84" s="96"/>
      <c r="H84" s="96"/>
      <c r="I84" s="93"/>
      <c r="J84" s="94"/>
      <c r="K84" s="311">
        <v>0.05</v>
      </c>
      <c r="L84" s="858">
        <f>N78*K84</f>
        <v>37.395427910129904</v>
      </c>
      <c r="M84" s="859"/>
      <c r="N84" s="57"/>
    </row>
    <row r="85" spans="1:14" ht="15.75" thickBot="1">
      <c r="B85" s="97" t="s">
        <v>974</v>
      </c>
      <c r="C85" s="98"/>
      <c r="D85" s="98"/>
      <c r="E85" s="98"/>
      <c r="F85" s="98"/>
      <c r="G85" s="98"/>
      <c r="H85" s="98"/>
      <c r="I85" s="99"/>
      <c r="J85" s="100"/>
      <c r="K85" s="312">
        <v>0.05</v>
      </c>
      <c r="L85" s="860">
        <f>N78*K85</f>
        <v>37.395427910129904</v>
      </c>
      <c r="M85" s="861"/>
      <c r="N85" s="57"/>
    </row>
    <row r="86" spans="1:14" ht="15.75" thickBot="1">
      <c r="B86" s="823" t="s">
        <v>953</v>
      </c>
      <c r="C86" s="824"/>
      <c r="D86" s="824"/>
      <c r="E86" s="824"/>
      <c r="F86" s="824"/>
      <c r="G86" s="824"/>
      <c r="H86" s="824"/>
      <c r="I86" s="824"/>
      <c r="J86" s="824"/>
      <c r="K86" s="824"/>
      <c r="L86" s="824"/>
      <c r="M86" s="825"/>
      <c r="N86" s="58">
        <f>L83+L84+L85</f>
        <v>224.37256746077944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972.28112566337745</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41.25" customHeight="1" thickBot="1">
      <c r="A31" t="s">
        <v>1845</v>
      </c>
      <c r="B31" s="86" t="s">
        <v>1627</v>
      </c>
      <c r="C31" s="965" t="s">
        <v>2041</v>
      </c>
      <c r="D31" s="966"/>
      <c r="E31" s="966"/>
      <c r="F31" s="966"/>
      <c r="G31" s="966"/>
      <c r="H31" s="966"/>
      <c r="I31" s="966"/>
      <c r="J31" s="966"/>
      <c r="K31" s="475"/>
      <c r="L31" s="313" t="s">
        <v>377</v>
      </c>
      <c r="M31" s="210"/>
      <c r="N31" s="90"/>
    </row>
    <row r="32" spans="1:14" ht="18.7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3"/>
      <c r="F40" s="873"/>
      <c r="G40" s="873"/>
      <c r="H40" s="874"/>
      <c r="I40" s="42"/>
      <c r="J40" s="43"/>
      <c r="K40" s="276"/>
      <c r="L40" s="283"/>
      <c r="M40" s="284"/>
      <c r="N40" s="279"/>
    </row>
    <row r="41" spans="1:14">
      <c r="B41" s="327"/>
      <c r="C41" s="328"/>
      <c r="D41" s="328"/>
      <c r="E41" s="328"/>
      <c r="F41" s="330"/>
      <c r="G41" s="330"/>
      <c r="H41" s="131"/>
      <c r="I41" s="42"/>
      <c r="J41" s="43"/>
      <c r="K41" s="281"/>
      <c r="L41" s="283"/>
      <c r="M41" s="284"/>
      <c r="N41" s="285"/>
    </row>
    <row r="42" spans="1:14">
      <c r="B42" s="880"/>
      <c r="C42" s="881"/>
      <c r="D42" s="881"/>
      <c r="E42" s="44"/>
      <c r="F42" s="45"/>
      <c r="G42" s="45"/>
      <c r="H42" s="46"/>
      <c r="I42" s="42"/>
      <c r="J42" s="43"/>
      <c r="K42" s="286"/>
      <c r="L42" s="283"/>
      <c r="M42" s="408"/>
      <c r="N42" s="351"/>
    </row>
    <row r="43" spans="1:14" ht="15.75" thickBot="1">
      <c r="B43" s="872"/>
      <c r="C43" s="873"/>
      <c r="D43" s="873"/>
      <c r="E43" s="873"/>
      <c r="F43" s="873"/>
      <c r="G43" s="873"/>
      <c r="H43" s="874"/>
      <c r="I43" s="882"/>
      <c r="J43" s="883"/>
      <c r="K43" s="47"/>
      <c r="L43" s="884"/>
      <c r="M43" s="885"/>
      <c r="N43" s="111"/>
    </row>
    <row r="44" spans="1:14" ht="15.75" thickBot="1">
      <c r="B44" s="823" t="s">
        <v>953</v>
      </c>
      <c r="C44" s="824"/>
      <c r="D44" s="824"/>
      <c r="E44" s="824"/>
      <c r="F44" s="824"/>
      <c r="G44" s="824"/>
      <c r="H44" s="824"/>
      <c r="I44" s="824"/>
      <c r="J44" s="824"/>
      <c r="K44" s="824"/>
      <c r="L44" s="824"/>
      <c r="M44" s="825"/>
      <c r="N44" s="401"/>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8" t="s">
        <v>944</v>
      </c>
      <c r="C48" s="869"/>
      <c r="D48" s="869"/>
      <c r="E48" s="869"/>
      <c r="F48" s="869"/>
      <c r="G48" s="869"/>
      <c r="H48" s="869"/>
      <c r="I48" s="903"/>
      <c r="J48" s="322" t="s">
        <v>945</v>
      </c>
      <c r="K48" s="91" t="s">
        <v>946</v>
      </c>
      <c r="L48" s="904" t="s">
        <v>955</v>
      </c>
      <c r="M48" s="903"/>
      <c r="N48" s="92" t="s">
        <v>951</v>
      </c>
    </row>
    <row r="49" spans="1:14">
      <c r="A49" t="s">
        <v>804</v>
      </c>
      <c r="B49" s="49" t="str">
        <f>VLOOKUP(A49,MATERIALES!A4:D373,3,FALSE)</f>
        <v>Cemento gris</v>
      </c>
      <c r="C49" s="288"/>
      <c r="D49" s="288"/>
      <c r="E49" s="288"/>
      <c r="F49" s="288"/>
      <c r="G49" s="288"/>
      <c r="H49" s="288"/>
      <c r="I49" s="275"/>
      <c r="J49" s="423" t="str">
        <f>VLOOKUP(A49,MATERIALES!A5:D641,2,FALSE)</f>
        <v>kg</v>
      </c>
      <c r="K49" s="289">
        <v>1</v>
      </c>
      <c r="L49" s="274"/>
      <c r="M49" s="409">
        <f>VLOOKUP(A49,MATERIALES!A5:D396,4,FALSE)</f>
        <v>542.54638844099486</v>
      </c>
      <c r="N49" s="279">
        <f>K49*M49</f>
        <v>542.54638844099486</v>
      </c>
    </row>
    <row r="50" spans="1:14">
      <c r="A50" s="150"/>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SUM(N49:N53)</f>
        <v>542.54638844099486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318"/>
      <c r="I60" s="286"/>
      <c r="J60" s="293"/>
      <c r="K60" s="286"/>
      <c r="L60" s="910"/>
      <c r="M60" s="911"/>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99"/>
      <c r="J72" s="300"/>
      <c r="K72" s="301"/>
      <c r="L72" s="56"/>
      <c r="M72" s="307"/>
      <c r="N72" s="402"/>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N44+N54+N65+N76</f>
        <v>542.54638844099486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108.50927768819898</v>
      </c>
      <c r="M83" s="859"/>
      <c r="N83" s="57"/>
    </row>
    <row r="84" spans="1:14">
      <c r="B84" s="95" t="s">
        <v>973</v>
      </c>
      <c r="C84" s="96"/>
      <c r="D84" s="96"/>
      <c r="E84" s="96"/>
      <c r="F84" s="96"/>
      <c r="G84" s="96"/>
      <c r="H84" s="96"/>
      <c r="I84" s="93"/>
      <c r="J84" s="94"/>
      <c r="K84" s="311">
        <v>0.05</v>
      </c>
      <c r="L84" s="858">
        <f>N78*K84</f>
        <v>27.127319422049744</v>
      </c>
      <c r="M84" s="859"/>
      <c r="N84" s="57"/>
    </row>
    <row r="85" spans="1:14" ht="15.75" thickBot="1">
      <c r="B85" s="97" t="s">
        <v>974</v>
      </c>
      <c r="C85" s="98"/>
      <c r="D85" s="98"/>
      <c r="E85" s="98"/>
      <c r="F85" s="98"/>
      <c r="G85" s="98"/>
      <c r="H85" s="98"/>
      <c r="I85" s="99"/>
      <c r="J85" s="100"/>
      <c r="K85" s="312">
        <v>0.05</v>
      </c>
      <c r="L85" s="860">
        <f>N78*K85</f>
        <v>27.127319422049744</v>
      </c>
      <c r="M85" s="861"/>
      <c r="N85" s="57"/>
    </row>
    <row r="86" spans="1:14" ht="15.75" thickBot="1">
      <c r="B86" s="823" t="s">
        <v>953</v>
      </c>
      <c r="C86" s="824"/>
      <c r="D86" s="824"/>
      <c r="E86" s="824"/>
      <c r="F86" s="824"/>
      <c r="G86" s="824"/>
      <c r="H86" s="824"/>
      <c r="I86" s="824"/>
      <c r="J86" s="824"/>
      <c r="K86" s="824"/>
      <c r="L86" s="824"/>
      <c r="M86" s="825"/>
      <c r="N86" s="58">
        <f>L83+L84+L85</f>
        <v>162.76391653229845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705.31030497329334</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1628</v>
      </c>
      <c r="C31" s="87" t="s">
        <v>1629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112</v>
      </c>
      <c r="B36" s="872" t="str">
        <f>VLOOKUP(A36,EQUIPOS!A6:D154,3,FALSE)</f>
        <v xml:space="preserve">Aspersor manual
</v>
      </c>
      <c r="C36" s="873"/>
      <c r="D36" s="873"/>
      <c r="E36" s="873"/>
      <c r="F36" s="873"/>
      <c r="G36" s="873"/>
      <c r="H36" s="874"/>
      <c r="I36" s="274"/>
      <c r="J36" s="275"/>
      <c r="K36" s="276">
        <f>VLOOKUP(A36,EQUIPOS!A6:D163,4,FALSE)</f>
        <v>3029.1231470972948</v>
      </c>
      <c r="L36" s="277"/>
      <c r="M36" s="278">
        <v>30</v>
      </c>
      <c r="N36" s="279">
        <f>K36/M36</f>
        <v>100.97077156990983</v>
      </c>
    </row>
    <row r="37" spans="1:14">
      <c r="A37" t="s">
        <v>363</v>
      </c>
      <c r="B37" s="872" t="str">
        <f>VLOOKUP(A37,EQUIPOS!A7:D154,3,FALSE)</f>
        <v>Vibrador de concreto, Motor de 3 hp a 18.000 rpm Mangueras de 4 mt</v>
      </c>
      <c r="C37" s="873"/>
      <c r="D37" s="873"/>
      <c r="E37" s="873"/>
      <c r="F37" s="873"/>
      <c r="G37" s="873"/>
      <c r="H37" s="874"/>
      <c r="I37" s="274"/>
      <c r="J37" s="275"/>
      <c r="K37" s="276">
        <f>VLOOKUP(A37,EQUIPOS!A7:D164,4,FALSE)</f>
        <v>6082.464656963657</v>
      </c>
      <c r="L37" s="277"/>
      <c r="M37" s="278">
        <v>30</v>
      </c>
      <c r="N37" s="279">
        <f>K37/M37</f>
        <v>202.74882189878858</v>
      </c>
    </row>
    <row r="38" spans="1:14">
      <c r="A38" t="s">
        <v>228</v>
      </c>
      <c r="B38" s="872" t="str">
        <f>VLOOKUP(A38,EQUIPOS!A8:D154,3,FALSE)</f>
        <v xml:space="preserve">Formaleta metálica (concreto hidráulico)
</v>
      </c>
      <c r="C38" s="873"/>
      <c r="D38" s="873"/>
      <c r="E38" s="873"/>
      <c r="F38" s="873"/>
      <c r="G38" s="873"/>
      <c r="H38" s="874"/>
      <c r="I38" s="875"/>
      <c r="J38" s="876"/>
      <c r="K38" s="276">
        <f>VLOOKUP(A38,EQUIPOS!A8:D165,4,FALSE)</f>
        <v>1145.7091631197929</v>
      </c>
      <c r="L38" s="877">
        <v>0.33329999999999999</v>
      </c>
      <c r="M38" s="878"/>
      <c r="N38" s="279">
        <f>K38/L38</f>
        <v>3437.4712364830275</v>
      </c>
    </row>
    <row r="39" spans="1:14">
      <c r="B39" s="872"/>
      <c r="C39" s="873"/>
      <c r="D39" s="873"/>
      <c r="E39" s="873"/>
      <c r="F39" s="873"/>
      <c r="G39" s="873"/>
      <c r="H39" s="874"/>
      <c r="I39" s="42"/>
      <c r="J39" s="43"/>
      <c r="K39" s="276"/>
      <c r="L39" s="283"/>
      <c r="M39" s="284"/>
      <c r="N39" s="279"/>
    </row>
    <row r="40" spans="1:14">
      <c r="B40" s="327"/>
      <c r="C40" s="328"/>
      <c r="D40" s="328"/>
      <c r="E40" s="330"/>
      <c r="F40" s="330"/>
      <c r="G40" s="330"/>
      <c r="H40" s="131"/>
      <c r="I40" s="42"/>
      <c r="J40" s="43"/>
      <c r="K40" s="281"/>
      <c r="L40" s="283"/>
      <c r="M40" s="284"/>
      <c r="N40" s="285"/>
    </row>
    <row r="41" spans="1:14">
      <c r="B41" s="880" t="s">
        <v>952</v>
      </c>
      <c r="C41" s="881"/>
      <c r="D41" s="881"/>
      <c r="E41" s="44"/>
      <c r="F41" s="45"/>
      <c r="G41" s="45"/>
      <c r="H41" s="46"/>
      <c r="I41" s="42"/>
      <c r="J41" s="43"/>
      <c r="K41" s="286"/>
      <c r="L41" s="283"/>
      <c r="M41" s="408">
        <v>0.1</v>
      </c>
      <c r="N41" s="351">
        <f>N72*M41</f>
        <v>224.88926817266997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3966.0800981243956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838</v>
      </c>
      <c r="B48" s="49" t="str">
        <f>VLOOKUP(A48,MATERIALES!A5:D373,3,FALSE)</f>
        <v>Concreto hidráulico para pavimento MR-43</v>
      </c>
      <c r="C48" s="288"/>
      <c r="D48" s="288"/>
      <c r="E48" s="288"/>
      <c r="F48" s="288"/>
      <c r="G48" s="288"/>
      <c r="H48" s="288"/>
      <c r="I48" s="275"/>
      <c r="J48" s="231" t="str">
        <f>VLOOKUP(A48,MATERIALES!A4:D640,2,FALSE)</f>
        <v>m3</v>
      </c>
      <c r="K48" s="289">
        <v>1.01</v>
      </c>
      <c r="L48" s="274"/>
      <c r="M48" s="409">
        <f>VLOOKUP(A48,MATERIALES!A5:D396,4,FALSE)</f>
        <v>424118.34877320653</v>
      </c>
      <c r="N48" s="279">
        <f>K48*M48</f>
        <v>428359.53226093861</v>
      </c>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ht="15.75" thickBot="1">
      <c r="B51" s="905"/>
      <c r="C51" s="906"/>
      <c r="D51" s="906"/>
      <c r="E51" s="906"/>
      <c r="F51" s="906"/>
      <c r="G51" s="906"/>
      <c r="H51" s="906"/>
      <c r="I51" s="876"/>
      <c r="J51" s="48"/>
      <c r="K51" s="50"/>
      <c r="L51" s="907"/>
      <c r="M51" s="908"/>
      <c r="N51" s="51"/>
    </row>
    <row r="52" spans="1:14" ht="15.75" thickBot="1">
      <c r="B52" s="823" t="s">
        <v>953</v>
      </c>
      <c r="C52" s="824"/>
      <c r="D52" s="824"/>
      <c r="E52" s="824"/>
      <c r="F52" s="824"/>
      <c r="G52" s="824"/>
      <c r="H52" s="824"/>
      <c r="I52" s="824"/>
      <c r="J52" s="824"/>
      <c r="K52" s="824"/>
      <c r="L52" s="824"/>
      <c r="M52" s="825"/>
      <c r="N52" s="401">
        <f>SUM(N48:N51)</f>
        <v>428359.53226093861</v>
      </c>
    </row>
    <row r="53" spans="1:14">
      <c r="B53" s="39"/>
      <c r="C53" s="40"/>
      <c r="D53" s="40"/>
      <c r="E53" s="40"/>
      <c r="F53" s="40"/>
      <c r="G53" s="40"/>
      <c r="H53" s="40"/>
      <c r="I53" s="40"/>
      <c r="J53" s="40"/>
      <c r="K53" s="40"/>
      <c r="L53" s="40"/>
      <c r="M53" s="40"/>
      <c r="N53" s="41"/>
    </row>
    <row r="54" spans="1:14">
      <c r="B54" s="70" t="s">
        <v>956</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0" t="s">
        <v>957</v>
      </c>
      <c r="C56" s="321"/>
      <c r="D56" s="321"/>
      <c r="E56" s="321"/>
      <c r="F56" s="321"/>
      <c r="G56" s="321"/>
      <c r="H56" s="79" t="s">
        <v>945</v>
      </c>
      <c r="I56" s="80" t="s">
        <v>958</v>
      </c>
      <c r="J56" s="81" t="s">
        <v>959</v>
      </c>
      <c r="K56" s="79" t="s">
        <v>960</v>
      </c>
      <c r="L56" s="909" t="s">
        <v>961</v>
      </c>
      <c r="M56" s="888"/>
      <c r="N56" s="82" t="s">
        <v>951</v>
      </c>
    </row>
    <row r="57" spans="1:14">
      <c r="A57" t="s">
        <v>1390</v>
      </c>
      <c r="B57" s="52" t="str">
        <f>VLOOKUP(A57,TRANSPORTE!A5:D117,3,FALSE)</f>
        <v xml:space="preserve">Transporte de Concreto </v>
      </c>
      <c r="C57" s="324"/>
      <c r="D57" s="324"/>
      <c r="E57" s="324"/>
      <c r="F57" s="324"/>
      <c r="G57" s="324"/>
      <c r="H57" s="318" t="s">
        <v>1468</v>
      </c>
      <c r="I57" s="286">
        <v>1.01</v>
      </c>
      <c r="J57" s="293">
        <v>1</v>
      </c>
      <c r="K57" s="286">
        <f>I57*J57</f>
        <v>1.01</v>
      </c>
      <c r="L57" s="910">
        <f>VLOOKUP(A57,TRANSPORTE!A5:D117,4,FALSE)</f>
        <v>1573.7011422899911</v>
      </c>
      <c r="M57" s="911"/>
      <c r="N57" s="294">
        <f>K57*L57</f>
        <v>1589.4381537128911</v>
      </c>
    </row>
    <row r="58" spans="1:14">
      <c r="B58" s="52"/>
      <c r="C58" s="53"/>
      <c r="D58" s="53"/>
      <c r="E58" s="53"/>
      <c r="F58" s="53"/>
      <c r="G58" s="53"/>
      <c r="H58" s="295"/>
      <c r="I58" s="286"/>
      <c r="J58" s="286"/>
      <c r="K58" s="286"/>
      <c r="L58" s="296"/>
      <c r="M58" s="297"/>
      <c r="N58" s="298"/>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ht="15.75" thickBot="1">
      <c r="B61" s="454"/>
      <c r="C61" s="455"/>
      <c r="D61" s="455"/>
      <c r="E61" s="455"/>
      <c r="F61" s="455"/>
      <c r="G61" s="455"/>
      <c r="H61" s="54"/>
      <c r="I61" s="132"/>
      <c r="J61" s="132"/>
      <c r="K61" s="132"/>
      <c r="L61" s="901"/>
      <c r="M61" s="902"/>
      <c r="N61" s="133"/>
    </row>
    <row r="62" spans="1:14" ht="15.75" thickBot="1">
      <c r="B62" s="912" t="s">
        <v>953</v>
      </c>
      <c r="C62" s="866"/>
      <c r="D62" s="866"/>
      <c r="E62" s="866"/>
      <c r="F62" s="866"/>
      <c r="G62" s="866"/>
      <c r="H62" s="866"/>
      <c r="I62" s="866"/>
      <c r="J62" s="866"/>
      <c r="K62" s="866"/>
      <c r="L62" s="866"/>
      <c r="M62" s="867"/>
      <c r="N62" s="110">
        <f>SUM(N57:N61)</f>
        <v>1589.4381537128911</v>
      </c>
    </row>
    <row r="63" spans="1:14">
      <c r="B63" s="39"/>
      <c r="C63" s="40"/>
      <c r="D63" s="40"/>
      <c r="E63" s="40"/>
      <c r="F63" s="40"/>
      <c r="G63" s="40"/>
      <c r="H63" s="40"/>
      <c r="I63" s="40"/>
      <c r="J63" s="40"/>
      <c r="K63" s="40"/>
      <c r="L63" s="40"/>
      <c r="M63" s="40"/>
      <c r="N63" s="41"/>
    </row>
    <row r="64" spans="1:14">
      <c r="B64" s="70" t="s">
        <v>962</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62" t="s">
        <v>963</v>
      </c>
      <c r="C66" s="863"/>
      <c r="D66" s="863"/>
      <c r="E66" s="863"/>
      <c r="F66" s="863"/>
      <c r="G66" s="863"/>
      <c r="H66" s="863"/>
      <c r="I66" s="79" t="s">
        <v>964</v>
      </c>
      <c r="J66" s="81" t="s">
        <v>1410</v>
      </c>
      <c r="K66" s="80" t="s">
        <v>966</v>
      </c>
      <c r="L66" s="864" t="s">
        <v>950</v>
      </c>
      <c r="M66" s="865"/>
      <c r="N66" s="104" t="s">
        <v>951</v>
      </c>
    </row>
    <row r="67" spans="1:15">
      <c r="A67" t="s">
        <v>19</v>
      </c>
      <c r="B67" s="55" t="str">
        <f>VLOOKUP(A67,'MANO DE OBRA'!A8:D68,3,FALSE)</f>
        <v>Obrero (8)</v>
      </c>
      <c r="C67" s="53"/>
      <c r="D67" s="53"/>
      <c r="E67" s="53"/>
      <c r="F67" s="53"/>
      <c r="G67" s="53"/>
      <c r="H67" s="53"/>
      <c r="I67" s="299">
        <f>K67/J67*100</f>
        <v>234080.00000000003</v>
      </c>
      <c r="J67" s="300">
        <v>185</v>
      </c>
      <c r="K67" s="301">
        <f>VLOOKUP(A67,'MANO DE OBRA'!A8:D99,4,FALSE)</f>
        <v>433048</v>
      </c>
      <c r="L67" s="56"/>
      <c r="M67" s="302">
        <v>240</v>
      </c>
      <c r="N67" s="402">
        <f>K67/M67</f>
        <v>1804.3666666666666</v>
      </c>
      <c r="O67" s="112"/>
    </row>
    <row r="68" spans="1:15">
      <c r="A68" t="s">
        <v>30</v>
      </c>
      <c r="B68" s="55" t="str">
        <f>VLOOKUP(A68,'MANO DE OBRA'!A8:D69,3,FALSE)</f>
        <v>Oficial</v>
      </c>
      <c r="C68" s="53"/>
      <c r="D68" s="53"/>
      <c r="E68" s="53"/>
      <c r="F68" s="53"/>
      <c r="G68" s="53"/>
      <c r="H68" s="53"/>
      <c r="I68" s="299">
        <f>K68/J68*100</f>
        <v>57668.23979157189</v>
      </c>
      <c r="J68" s="300">
        <v>185</v>
      </c>
      <c r="K68" s="301">
        <f>VLOOKUP(A68,'MANO DE OBRA'!A8:D100,4,FALSE)</f>
        <v>106686.24361440798</v>
      </c>
      <c r="L68" s="56"/>
      <c r="M68" s="306">
        <v>240</v>
      </c>
      <c r="N68" s="402">
        <f>K68/M68</f>
        <v>444.52601506003327</v>
      </c>
    </row>
    <row r="69" spans="1:15">
      <c r="B69" s="55"/>
      <c r="C69" s="53"/>
      <c r="D69" s="53"/>
      <c r="E69" s="53"/>
      <c r="F69" s="53"/>
      <c r="G69" s="53"/>
      <c r="H69" s="53"/>
      <c r="I69" s="286"/>
      <c r="J69" s="304"/>
      <c r="K69" s="305"/>
      <c r="L69" s="325"/>
      <c r="M69" s="307"/>
      <c r="N69" s="303"/>
    </row>
    <row r="70" spans="1:15">
      <c r="B70" s="55"/>
      <c r="C70" s="53"/>
      <c r="D70" s="53"/>
      <c r="E70" s="53"/>
      <c r="F70" s="53"/>
      <c r="G70" s="53"/>
      <c r="H70" s="53"/>
      <c r="I70" s="286"/>
      <c r="J70" s="304"/>
      <c r="K70" s="305"/>
      <c r="L70" s="325"/>
      <c r="M70" s="307"/>
      <c r="N70" s="303"/>
    </row>
    <row r="71" spans="1:15" ht="15.75" thickBot="1">
      <c r="B71" s="899"/>
      <c r="C71" s="900"/>
      <c r="D71" s="900"/>
      <c r="E71" s="900"/>
      <c r="F71" s="900"/>
      <c r="G71" s="900"/>
      <c r="H71" s="900"/>
      <c r="I71" s="132"/>
      <c r="J71" s="132"/>
      <c r="K71" s="132"/>
      <c r="L71" s="913"/>
      <c r="M71" s="913"/>
      <c r="N71" s="51"/>
    </row>
    <row r="72" spans="1:15" ht="15.75" thickBot="1">
      <c r="B72" s="912" t="s">
        <v>953</v>
      </c>
      <c r="C72" s="866"/>
      <c r="D72" s="866"/>
      <c r="E72" s="866"/>
      <c r="F72" s="866"/>
      <c r="G72" s="866"/>
      <c r="H72" s="866"/>
      <c r="I72" s="866"/>
      <c r="J72" s="866"/>
      <c r="K72" s="866"/>
      <c r="L72" s="866"/>
      <c r="M72" s="867"/>
      <c r="N72" s="308">
        <f>SUM(N67:N71)</f>
        <v>2248.8926817266997</v>
      </c>
    </row>
    <row r="73" spans="1:15" ht="15.75" thickBot="1">
      <c r="B73" s="39"/>
      <c r="C73" s="40"/>
      <c r="D73" s="40"/>
      <c r="E73" s="40"/>
      <c r="F73" s="40"/>
      <c r="G73" s="40"/>
      <c r="H73" s="40"/>
      <c r="I73" s="40"/>
      <c r="J73" s="40"/>
      <c r="K73" s="40"/>
      <c r="L73" s="40"/>
      <c r="M73" s="40"/>
      <c r="N73" s="41"/>
    </row>
    <row r="74" spans="1:15" ht="15.75" thickBot="1">
      <c r="B74" s="823" t="s">
        <v>967</v>
      </c>
      <c r="C74" s="824"/>
      <c r="D74" s="824"/>
      <c r="E74" s="824"/>
      <c r="F74" s="824"/>
      <c r="G74" s="824"/>
      <c r="H74" s="824"/>
      <c r="I74" s="824"/>
      <c r="J74" s="824"/>
      <c r="K74" s="824"/>
      <c r="L74" s="824"/>
      <c r="M74" s="825"/>
      <c r="N74" s="105">
        <f>N43+N52+N62+N72</f>
        <v>436163.94319450262</v>
      </c>
    </row>
    <row r="75" spans="1:15">
      <c r="B75" s="39"/>
      <c r="C75" s="40"/>
      <c r="D75" s="40"/>
      <c r="E75" s="40"/>
      <c r="F75" s="40"/>
      <c r="G75" s="40"/>
      <c r="H75" s="40"/>
      <c r="I75" s="40"/>
      <c r="J75" s="40"/>
      <c r="K75" s="40"/>
      <c r="L75" s="40"/>
      <c r="M75" s="40"/>
      <c r="N75" s="41"/>
    </row>
    <row r="76" spans="1:15">
      <c r="B76" s="70" t="s">
        <v>968</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8" t="s">
        <v>969</v>
      </c>
      <c r="C78" s="869"/>
      <c r="D78" s="869"/>
      <c r="E78" s="869"/>
      <c r="F78" s="869"/>
      <c r="G78" s="869"/>
      <c r="H78" s="869"/>
      <c r="I78" s="321"/>
      <c r="J78" s="341"/>
      <c r="K78" s="309" t="s">
        <v>970</v>
      </c>
      <c r="L78" s="870" t="s">
        <v>971</v>
      </c>
      <c r="M78" s="871"/>
      <c r="N78" s="310"/>
    </row>
    <row r="79" spans="1:15">
      <c r="B79" s="856" t="s">
        <v>972</v>
      </c>
      <c r="C79" s="857"/>
      <c r="D79" s="857"/>
      <c r="E79" s="857"/>
      <c r="F79" s="857"/>
      <c r="G79" s="857"/>
      <c r="H79" s="857"/>
      <c r="I79" s="93"/>
      <c r="J79" s="94"/>
      <c r="K79" s="311">
        <v>0.2</v>
      </c>
      <c r="L79" s="858">
        <f>N74*K79</f>
        <v>87232.788638900529</v>
      </c>
      <c r="M79" s="859"/>
      <c r="N79" s="57"/>
    </row>
    <row r="80" spans="1:15">
      <c r="B80" s="95" t="s">
        <v>973</v>
      </c>
      <c r="C80" s="96"/>
      <c r="D80" s="96"/>
      <c r="E80" s="96"/>
      <c r="F80" s="96"/>
      <c r="G80" s="96"/>
      <c r="H80" s="96"/>
      <c r="I80" s="93"/>
      <c r="J80" s="94"/>
      <c r="K80" s="311">
        <v>0.05</v>
      </c>
      <c r="L80" s="858">
        <f>N74*K80</f>
        <v>21808.197159725132</v>
      </c>
      <c r="M80" s="859"/>
      <c r="N80" s="57"/>
    </row>
    <row r="81" spans="1:14" ht="15.75" thickBot="1">
      <c r="B81" s="97" t="s">
        <v>974</v>
      </c>
      <c r="C81" s="98"/>
      <c r="D81" s="98"/>
      <c r="E81" s="98"/>
      <c r="F81" s="98"/>
      <c r="G81" s="98"/>
      <c r="H81" s="98"/>
      <c r="I81" s="99"/>
      <c r="J81" s="100"/>
      <c r="K81" s="312">
        <v>0.05</v>
      </c>
      <c r="L81" s="860">
        <f>N74*K81</f>
        <v>21808.197159725132</v>
      </c>
      <c r="M81" s="861"/>
      <c r="N81" s="57"/>
    </row>
    <row r="82" spans="1:14" ht="15.75" thickBot="1">
      <c r="B82" s="823" t="s">
        <v>953</v>
      </c>
      <c r="C82" s="824"/>
      <c r="D82" s="824"/>
      <c r="E82" s="824"/>
      <c r="F82" s="824"/>
      <c r="G82" s="824"/>
      <c r="H82" s="824"/>
      <c r="I82" s="824"/>
      <c r="J82" s="824"/>
      <c r="K82" s="824"/>
      <c r="L82" s="824"/>
      <c r="M82" s="825"/>
      <c r="N82" s="58">
        <f>L79+L80+L81</f>
        <v>130849.18295835078</v>
      </c>
    </row>
    <row r="83" spans="1:14" ht="15.75" thickBot="1">
      <c r="B83" s="39"/>
      <c r="C83" s="40"/>
      <c r="D83" s="40"/>
      <c r="E83" s="40"/>
      <c r="F83" s="40"/>
      <c r="G83" s="40"/>
      <c r="H83" s="40"/>
      <c r="I83" s="40"/>
      <c r="J83" s="40"/>
      <c r="K83" s="40"/>
      <c r="L83" s="40"/>
      <c r="M83" s="40"/>
      <c r="N83" s="41"/>
    </row>
    <row r="84" spans="1:14" ht="15.75" thickBot="1">
      <c r="A84" t="s">
        <v>2016</v>
      </c>
      <c r="B84" s="823" t="s">
        <v>975</v>
      </c>
      <c r="C84" s="824"/>
      <c r="D84" s="824"/>
      <c r="E84" s="824"/>
      <c r="F84" s="824"/>
      <c r="G84" s="824"/>
      <c r="H84" s="824"/>
      <c r="I84" s="824"/>
      <c r="J84" s="824"/>
      <c r="K84" s="824"/>
      <c r="L84" s="824"/>
      <c r="M84" s="825"/>
      <c r="N84" s="195">
        <f>N74+N82</f>
        <v>567013.12615285337</v>
      </c>
    </row>
    <row r="85" spans="1:14">
      <c r="B85" s="246"/>
      <c r="C85" s="247"/>
      <c r="D85" s="247"/>
      <c r="E85" s="247"/>
      <c r="F85" s="247"/>
      <c r="G85" s="247"/>
      <c r="H85" s="247"/>
      <c r="I85" s="247"/>
      <c r="J85" s="247"/>
      <c r="K85" s="247"/>
      <c r="L85" s="247"/>
      <c r="M85" s="247"/>
      <c r="N85" s="248"/>
    </row>
    <row r="86" spans="1:14">
      <c r="B86" s="249"/>
      <c r="C86" s="250"/>
      <c r="D86" s="250"/>
      <c r="E86" s="250"/>
      <c r="F86" s="250"/>
      <c r="G86" s="250"/>
      <c r="H86" s="250"/>
      <c r="I86" s="250"/>
      <c r="J86" s="250"/>
      <c r="K86" s="250"/>
      <c r="L86" s="250"/>
      <c r="M86" s="250"/>
      <c r="N86" s="251"/>
    </row>
    <row r="87" spans="1:14">
      <c r="B87" s="249"/>
      <c r="C87" s="250"/>
      <c r="D87" s="250"/>
      <c r="E87" s="250"/>
      <c r="F87" s="250"/>
      <c r="G87" s="250"/>
      <c r="H87" s="250"/>
      <c r="I87" s="250"/>
      <c r="J87" s="250"/>
      <c r="K87" s="250"/>
      <c r="L87" s="250"/>
      <c r="M87" s="250"/>
      <c r="N87" s="251"/>
    </row>
    <row r="88" spans="1:14">
      <c r="B88" s="249"/>
      <c r="C88" s="250"/>
      <c r="D88" s="250"/>
      <c r="E88" s="250"/>
      <c r="F88" s="250"/>
      <c r="G88" s="250"/>
      <c r="H88" s="250"/>
      <c r="I88" s="250"/>
      <c r="J88" s="250"/>
      <c r="K88" s="250"/>
      <c r="L88" s="250"/>
      <c r="M88" s="250"/>
      <c r="N88" s="251"/>
    </row>
    <row r="89" spans="1:14">
      <c r="B89" s="249"/>
      <c r="C89" s="250"/>
      <c r="D89" s="250"/>
      <c r="E89" s="424" t="s">
        <v>976</v>
      </c>
      <c r="F89" s="424"/>
      <c r="G89" s="424"/>
      <c r="H89" s="424"/>
      <c r="I89" s="424"/>
      <c r="J89" s="424"/>
      <c r="K89" s="250"/>
      <c r="L89" s="250"/>
      <c r="M89" s="250"/>
      <c r="N89" s="251"/>
    </row>
    <row r="90" spans="1:14">
      <c r="B90" s="249"/>
      <c r="C90" s="250"/>
      <c r="D90" s="250"/>
      <c r="E90" s="250" t="s">
        <v>977</v>
      </c>
      <c r="F90" s="250"/>
      <c r="G90" s="250"/>
      <c r="H90" s="250"/>
      <c r="I90" s="250"/>
      <c r="J90" s="250"/>
      <c r="K90" s="250"/>
      <c r="L90" s="250"/>
      <c r="M90" s="250"/>
      <c r="N90" s="251"/>
    </row>
    <row r="91" spans="1:14">
      <c r="B91" s="249"/>
      <c r="C91" s="250"/>
      <c r="D91" s="250"/>
      <c r="E91" s="250" t="s">
        <v>978</v>
      </c>
      <c r="F91" s="250"/>
      <c r="G91" s="250"/>
      <c r="H91" s="250"/>
      <c r="I91" s="250"/>
      <c r="J91" s="250"/>
      <c r="K91" s="250"/>
      <c r="L91" s="250"/>
      <c r="M91" s="250"/>
      <c r="N91" s="251"/>
    </row>
    <row r="92" spans="1:14">
      <c r="B92" s="249"/>
      <c r="C92" s="250"/>
      <c r="D92" s="250"/>
      <c r="E92" s="250" t="s">
        <v>979</v>
      </c>
      <c r="F92" s="250"/>
      <c r="G92" s="250"/>
      <c r="H92" s="250"/>
      <c r="I92" s="250"/>
      <c r="J92" s="250"/>
      <c r="K92" s="250"/>
      <c r="L92" s="250"/>
      <c r="M92" s="250"/>
      <c r="N92" s="251"/>
    </row>
    <row r="93" spans="1:14" ht="15.75" thickBot="1">
      <c r="B93" s="249"/>
      <c r="C93" s="250"/>
      <c r="D93" s="250"/>
      <c r="E93" s="250"/>
      <c r="F93" s="250" t="s">
        <v>980</v>
      </c>
      <c r="G93" s="250"/>
      <c r="H93" s="250"/>
      <c r="I93" s="250"/>
      <c r="J93" s="250"/>
      <c r="K93" s="250"/>
      <c r="L93" s="250"/>
      <c r="M93" s="250"/>
      <c r="N93" s="251"/>
    </row>
    <row r="94" spans="1:14">
      <c r="B94" s="234" t="s">
        <v>2216</v>
      </c>
      <c r="C94" s="235"/>
      <c r="D94" s="235"/>
      <c r="E94" s="235"/>
      <c r="F94" s="235"/>
      <c r="G94" s="235"/>
      <c r="H94" s="235"/>
      <c r="I94" s="235"/>
      <c r="J94" s="235"/>
      <c r="K94" s="235"/>
      <c r="L94" s="235"/>
      <c r="M94" s="235"/>
      <c r="N94" s="236"/>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ht="15.75" thickBot="1">
      <c r="B98" s="255"/>
      <c r="C98" s="256"/>
      <c r="D98" s="256"/>
      <c r="E98" s="256"/>
      <c r="F98" s="256"/>
      <c r="G98" s="256"/>
      <c r="H98" s="256"/>
      <c r="I98" s="256"/>
      <c r="J98" s="256"/>
      <c r="K98" s="256"/>
      <c r="L98" s="256"/>
      <c r="M98" s="256"/>
      <c r="N98" s="257"/>
    </row>
    <row r="99" spans="2:14">
      <c r="B99" s="258"/>
      <c r="C99" s="259"/>
      <c r="D99" s="259"/>
      <c r="E99" s="259"/>
      <c r="F99" s="259"/>
      <c r="G99" s="259"/>
      <c r="H99" s="259"/>
      <c r="I99" s="259"/>
      <c r="J99" s="259"/>
      <c r="K99" s="259"/>
      <c r="L99" s="259"/>
      <c r="M99" s="259"/>
      <c r="N99" s="260"/>
    </row>
    <row r="100" spans="2:14">
      <c r="B100" s="261" t="s">
        <v>2217</v>
      </c>
      <c r="C100" s="262"/>
      <c r="D100" s="262"/>
      <c r="E100" s="262"/>
      <c r="F100" s="262"/>
      <c r="G100" s="262"/>
      <c r="H100" s="262"/>
      <c r="I100" s="262"/>
      <c r="J100" s="262"/>
      <c r="K100" s="262"/>
      <c r="L100" s="262"/>
      <c r="M100" s="262"/>
      <c r="N100" s="263"/>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46"/>
      <c r="C105" s="347"/>
      <c r="D105" s="347"/>
      <c r="E105" s="347"/>
      <c r="F105" s="347"/>
      <c r="G105" s="347"/>
      <c r="H105" s="347"/>
      <c r="I105" s="347"/>
      <c r="J105" s="347"/>
      <c r="K105" s="347"/>
      <c r="L105" s="347"/>
      <c r="M105" s="347"/>
      <c r="N105" s="348"/>
    </row>
    <row r="106" spans="2:14">
      <c r="B106" s="346"/>
      <c r="C106" s="347"/>
      <c r="D106" s="347"/>
      <c r="E106" s="347"/>
      <c r="F106" s="347"/>
      <c r="G106" s="347"/>
      <c r="H106" s="347"/>
      <c r="I106" s="347"/>
      <c r="J106" s="347"/>
      <c r="K106" s="347"/>
      <c r="L106" s="347"/>
      <c r="M106" s="347"/>
      <c r="N106" s="348"/>
    </row>
    <row r="107" spans="2:14">
      <c r="B107" s="346"/>
      <c r="C107" s="347"/>
      <c r="D107" s="347"/>
      <c r="E107" s="347"/>
      <c r="F107" s="347"/>
      <c r="G107" s="347"/>
      <c r="H107" s="347"/>
      <c r="I107" s="347"/>
      <c r="J107" s="347"/>
      <c r="K107" s="347"/>
      <c r="L107" s="347"/>
      <c r="M107" s="347"/>
      <c r="N107" s="348"/>
    </row>
    <row r="108" spans="2:14">
      <c r="B108" s="261"/>
      <c r="C108" s="262"/>
      <c r="D108" s="262"/>
      <c r="E108" s="262"/>
      <c r="F108" s="262"/>
      <c r="G108" s="262"/>
      <c r="H108" s="262"/>
      <c r="I108" s="262"/>
      <c r="J108" s="262"/>
      <c r="K108" s="262"/>
      <c r="L108" s="262"/>
      <c r="M108" s="262"/>
      <c r="N108" s="263"/>
    </row>
    <row r="109" spans="2:14">
      <c r="B109" s="249"/>
      <c r="C109" s="250"/>
      <c r="D109" s="250"/>
      <c r="E109" s="250" t="s">
        <v>976</v>
      </c>
      <c r="F109" s="424"/>
      <c r="G109" s="424"/>
      <c r="H109" s="250"/>
      <c r="I109" s="250"/>
      <c r="J109" s="250"/>
      <c r="K109" s="250"/>
      <c r="L109" s="250"/>
      <c r="M109" s="250"/>
      <c r="N109" s="251"/>
    </row>
    <row r="110" spans="2:14">
      <c r="B110" s="249"/>
      <c r="C110" s="250"/>
      <c r="D110" s="250"/>
      <c r="E110" s="425" t="s">
        <v>977</v>
      </c>
      <c r="F110" s="250"/>
      <c r="G110" s="250"/>
      <c r="H110" s="425"/>
      <c r="I110" s="425"/>
      <c r="J110" s="425"/>
      <c r="K110" s="250"/>
      <c r="L110" s="250"/>
      <c r="M110" s="250"/>
      <c r="N110" s="251"/>
    </row>
    <row r="111" spans="2:14">
      <c r="B111" s="249"/>
      <c r="C111" s="250"/>
      <c r="D111" s="250"/>
      <c r="E111" s="264" t="s">
        <v>981</v>
      </c>
      <c r="F111" s="250"/>
      <c r="G111" s="250"/>
      <c r="H111" s="264"/>
      <c r="I111" s="264"/>
      <c r="J111" s="264"/>
      <c r="K111" s="250"/>
      <c r="L111" s="250"/>
      <c r="M111" s="250"/>
      <c r="N111" s="251"/>
    </row>
    <row r="112" spans="2:14">
      <c r="B112" s="265"/>
      <c r="C112" s="262"/>
      <c r="D112" s="262"/>
      <c r="E112" s="250" t="s">
        <v>979</v>
      </c>
      <c r="F112" s="250"/>
      <c r="G112" s="250"/>
      <c r="H112" s="250"/>
      <c r="I112" s="250"/>
      <c r="J112" s="250"/>
      <c r="K112" s="262"/>
      <c r="L112" s="262"/>
      <c r="M112" s="262"/>
      <c r="N112" s="263"/>
    </row>
    <row r="113" spans="2:14">
      <c r="B113" s="265"/>
      <c r="C113" s="262"/>
      <c r="D113" s="262"/>
      <c r="E113" s="262"/>
      <c r="F113" s="250"/>
      <c r="G113" s="250"/>
      <c r="H113" s="250"/>
      <c r="I113" s="250"/>
      <c r="J113" s="250"/>
      <c r="K113" s="262"/>
      <c r="L113" s="262"/>
      <c r="M113" s="262"/>
      <c r="N113" s="263"/>
    </row>
    <row r="114" spans="2:14">
      <c r="B114" s="265" t="s">
        <v>2220</v>
      </c>
      <c r="C114" s="264"/>
      <c r="D114" s="264"/>
      <c r="E114" s="250"/>
      <c r="F114" s="250"/>
      <c r="G114" s="250"/>
      <c r="H114" s="250"/>
      <c r="I114" s="250"/>
      <c r="J114" s="973"/>
      <c r="K114" s="973"/>
      <c r="L114" s="973"/>
      <c r="M114" s="973"/>
      <c r="N114" s="974"/>
    </row>
    <row r="115" spans="2:14" ht="15.75" thickBot="1">
      <c r="B115" s="426" t="s">
        <v>2221</v>
      </c>
      <c r="C115" s="427"/>
      <c r="D115" s="427"/>
      <c r="E115" s="266"/>
      <c r="F115" s="266"/>
      <c r="G115" s="266"/>
      <c r="H115" s="266"/>
      <c r="I115" s="266"/>
      <c r="J115" s="975"/>
      <c r="K115" s="975"/>
      <c r="L115" s="975"/>
      <c r="M115" s="975"/>
      <c r="N115" s="976"/>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1094</v>
      </c>
      <c r="C31" s="87" t="s">
        <v>1630</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160</v>
      </c>
      <c r="B36" s="872" t="str">
        <f>VLOOKUP(A36,EQUIPOS!A6:D154,3,FALSE)</f>
        <v>COMPACTADOR MANUAL VIBRATORIO (RANA) con motor de 6 HP</v>
      </c>
      <c r="C36" s="873"/>
      <c r="D36" s="873"/>
      <c r="E36" s="873"/>
      <c r="F36" s="873"/>
      <c r="G36" s="873"/>
      <c r="H36" s="874"/>
      <c r="I36" s="274"/>
      <c r="J36" s="275"/>
      <c r="K36" s="276">
        <f>VLOOKUP(A36,EQUIPOS!A6:D163,4,FALSE)</f>
        <v>5775.785766696582</v>
      </c>
      <c r="L36" s="277"/>
      <c r="M36" s="278">
        <v>37.5</v>
      </c>
      <c r="N36" s="279">
        <f>K36/M36</f>
        <v>154.02095377857552</v>
      </c>
    </row>
    <row r="37" spans="1:14">
      <c r="B37" s="872"/>
      <c r="C37" s="873"/>
      <c r="D37" s="873"/>
      <c r="E37" s="879"/>
      <c r="F37" s="873"/>
      <c r="G37" s="873"/>
      <c r="H37" s="874"/>
      <c r="I37" s="42"/>
      <c r="J37" s="43"/>
      <c r="K37" s="281"/>
      <c r="L37" s="283"/>
      <c r="M37" s="284"/>
      <c r="N37" s="285"/>
    </row>
    <row r="38" spans="1:14">
      <c r="B38" s="880" t="s">
        <v>952</v>
      </c>
      <c r="C38" s="881"/>
      <c r="D38" s="881"/>
      <c r="E38" s="44"/>
      <c r="F38" s="45"/>
      <c r="G38" s="45"/>
      <c r="H38" s="46"/>
      <c r="I38" s="42"/>
      <c r="J38" s="43"/>
      <c r="K38" s="286"/>
      <c r="L38" s="283"/>
      <c r="M38" s="476">
        <v>0.1</v>
      </c>
      <c r="N38" s="351">
        <f>N72*M38</f>
        <v>1079.468487228816</v>
      </c>
    </row>
    <row r="39" spans="1:14" ht="15.75" thickBot="1">
      <c r="B39" s="872"/>
      <c r="C39" s="873"/>
      <c r="D39" s="873"/>
      <c r="E39" s="873"/>
      <c r="F39" s="873"/>
      <c r="G39" s="873"/>
      <c r="H39" s="874"/>
      <c r="I39" s="882"/>
      <c r="J39" s="883"/>
      <c r="K39" s="47"/>
      <c r="L39" s="884"/>
      <c r="M39" s="885"/>
      <c r="N39" s="111"/>
    </row>
    <row r="40" spans="1:14" ht="15.75" thickBot="1">
      <c r="B40" s="823" t="s">
        <v>953</v>
      </c>
      <c r="C40" s="824"/>
      <c r="D40" s="824"/>
      <c r="E40" s="824"/>
      <c r="F40" s="824"/>
      <c r="G40" s="824"/>
      <c r="H40" s="824"/>
      <c r="I40" s="824"/>
      <c r="J40" s="824"/>
      <c r="K40" s="824"/>
      <c r="L40" s="824"/>
      <c r="M40" s="825"/>
      <c r="N40" s="401">
        <f>SUM(N36:N39)</f>
        <v>1233.4894410073916</v>
      </c>
    </row>
    <row r="41" spans="1:14">
      <c r="B41" s="287"/>
      <c r="C41" s="40"/>
      <c r="D41" s="40"/>
      <c r="E41" s="40"/>
      <c r="F41" s="40"/>
      <c r="G41" s="40"/>
      <c r="H41" s="40"/>
      <c r="I41" s="40"/>
      <c r="J41" s="40"/>
      <c r="K41" s="40"/>
      <c r="L41" s="40"/>
      <c r="M41" s="40"/>
      <c r="N41" s="41"/>
    </row>
    <row r="42" spans="1:14">
      <c r="B42" s="70" t="s">
        <v>954</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68" t="s">
        <v>944</v>
      </c>
      <c r="C44" s="869"/>
      <c r="D44" s="869"/>
      <c r="E44" s="869"/>
      <c r="F44" s="869"/>
      <c r="G44" s="869"/>
      <c r="H44" s="869"/>
      <c r="I44" s="903"/>
      <c r="J44" s="322" t="s">
        <v>945</v>
      </c>
      <c r="K44" s="91" t="s">
        <v>946</v>
      </c>
      <c r="L44" s="904" t="s">
        <v>955</v>
      </c>
      <c r="M44" s="903"/>
      <c r="N44" s="92" t="s">
        <v>951</v>
      </c>
    </row>
    <row r="45" spans="1:14">
      <c r="A45" s="150" t="s">
        <v>755</v>
      </c>
      <c r="B45" s="49" t="str">
        <f>VLOOKUP(A45,MATERIALES!A5:D373,3,FALSE)</f>
        <v>Adoquín e=8cm</v>
      </c>
      <c r="C45" s="288"/>
      <c r="D45" s="288"/>
      <c r="E45" s="288"/>
      <c r="F45" s="288"/>
      <c r="G45" s="288"/>
      <c r="H45" s="288"/>
      <c r="I45" s="275"/>
      <c r="J45" s="231" t="str">
        <f>VLOOKUP(A45,MATERIALES!A1:D637,2,FALSE)</f>
        <v>m2</v>
      </c>
      <c r="K45" s="289">
        <v>1.03</v>
      </c>
      <c r="L45" s="274"/>
      <c r="M45" s="409">
        <f>VLOOKUP(A45,MATERIALES!A5:D396,4,FALSE)</f>
        <v>48445.634597171011</v>
      </c>
      <c r="N45" s="279">
        <f>K45*M45</f>
        <v>49899.003635086141</v>
      </c>
    </row>
    <row r="46" spans="1:14">
      <c r="A46" s="150" t="s">
        <v>797</v>
      </c>
      <c r="B46" s="49" t="str">
        <f>VLOOKUP(A46,MATERIALES!A6:D373,3,FALSE)</f>
        <v>Arena de sello (fina)</v>
      </c>
      <c r="C46" s="288"/>
      <c r="D46" s="288"/>
      <c r="E46" s="288"/>
      <c r="F46" s="288"/>
      <c r="G46" s="288"/>
      <c r="H46" s="288"/>
      <c r="I46" s="275"/>
      <c r="J46" s="231" t="str">
        <f>VLOOKUP(A46,MATERIALES!A2:D638,2,FALSE)</f>
        <v>m3</v>
      </c>
      <c r="K46" s="289">
        <v>0.01</v>
      </c>
      <c r="L46" s="274"/>
      <c r="M46" s="409">
        <f>VLOOKUP(A46,MATERIALES!A6:D397,4,FALSE)</f>
        <v>46246.948103914794</v>
      </c>
      <c r="N46" s="279">
        <f>K46*M46</f>
        <v>462.46948103914792</v>
      </c>
    </row>
    <row r="47" spans="1:14">
      <c r="A47" s="150" t="s">
        <v>800</v>
      </c>
      <c r="B47" s="49" t="str">
        <f>VLOOKUP(A47,MATERIALES!A6:D373,3,FALSE)</f>
        <v>Arena de soporte (media)</v>
      </c>
      <c r="C47" s="288"/>
      <c r="D47" s="288"/>
      <c r="E47" s="288"/>
      <c r="F47" s="288"/>
      <c r="G47" s="288"/>
      <c r="H47" s="288"/>
      <c r="I47" s="275"/>
      <c r="J47" s="231" t="str">
        <f>VLOOKUP(A47,MATERIALES!A3:D639,2,FALSE)</f>
        <v>m3</v>
      </c>
      <c r="K47" s="289">
        <v>0.05</v>
      </c>
      <c r="L47" s="274"/>
      <c r="M47" s="409">
        <f>VLOOKUP(A47,MATERIALES!A6:D398,4,FALSE)</f>
        <v>35477.110874236008</v>
      </c>
      <c r="N47" s="279">
        <f>K47*M47</f>
        <v>1773.8555437118005</v>
      </c>
    </row>
    <row r="48" spans="1:14">
      <c r="A48" t="s">
        <v>832</v>
      </c>
      <c r="B48" s="49" t="str">
        <f>VLOOKUP(A48,MATERIALES!A6:D373,3,FALSE)</f>
        <v>Concreto Resistencia  21 (Mpa)</v>
      </c>
      <c r="C48" s="324"/>
      <c r="D48" s="324"/>
      <c r="E48" s="324"/>
      <c r="F48" s="324"/>
      <c r="G48" s="324"/>
      <c r="H48" s="324"/>
      <c r="I48" s="324"/>
      <c r="J48" s="318" t="str">
        <f>VLOOKUP(A48,MATERIALES!A4:D640,2,FALSE)</f>
        <v>m3</v>
      </c>
      <c r="K48" s="50">
        <v>0.01</v>
      </c>
      <c r="L48" s="325"/>
      <c r="M48" s="409">
        <f>VLOOKUP(A48,MATERIALES!A6:D399,4,FALSE)</f>
        <v>430793.48918715148</v>
      </c>
      <c r="N48" s="279">
        <f>K48*M48</f>
        <v>4307.934891871515</v>
      </c>
    </row>
    <row r="49" spans="1:14" ht="15.75" thickBot="1">
      <c r="B49" s="316"/>
      <c r="C49" s="317"/>
      <c r="D49" s="317"/>
      <c r="E49" s="317"/>
      <c r="F49" s="317"/>
      <c r="G49" s="317"/>
      <c r="H49" s="317"/>
      <c r="I49" s="317"/>
      <c r="J49" s="132"/>
      <c r="K49" s="132"/>
      <c r="L49" s="332"/>
      <c r="M49" s="331"/>
      <c r="N49" s="133"/>
    </row>
    <row r="50" spans="1:14" ht="15.75" thickBot="1">
      <c r="B50" s="823" t="s">
        <v>953</v>
      </c>
      <c r="C50" s="824"/>
      <c r="D50" s="824"/>
      <c r="E50" s="824"/>
      <c r="F50" s="824"/>
      <c r="G50" s="824"/>
      <c r="H50" s="824"/>
      <c r="I50" s="824"/>
      <c r="J50" s="824"/>
      <c r="K50" s="824"/>
      <c r="L50" s="824"/>
      <c r="M50" s="825"/>
      <c r="N50" s="401">
        <f>SUM(N45:N49)</f>
        <v>56443.263551708602</v>
      </c>
    </row>
    <row r="51" spans="1:14">
      <c r="B51" s="39"/>
      <c r="C51" s="40"/>
      <c r="D51" s="40"/>
      <c r="E51" s="40"/>
      <c r="F51" s="40"/>
      <c r="G51" s="40"/>
      <c r="H51" s="40"/>
      <c r="I51" s="40"/>
      <c r="J51" s="40"/>
      <c r="K51" s="40"/>
      <c r="L51" s="40"/>
      <c r="M51" s="40"/>
      <c r="N51" s="41"/>
    </row>
    <row r="52" spans="1:14">
      <c r="B52" s="70" t="s">
        <v>956</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0" t="s">
        <v>957</v>
      </c>
      <c r="C54" s="321"/>
      <c r="D54" s="321"/>
      <c r="E54" s="321"/>
      <c r="F54" s="321"/>
      <c r="G54" s="321"/>
      <c r="H54" s="79" t="s">
        <v>945</v>
      </c>
      <c r="I54" s="80" t="s">
        <v>958</v>
      </c>
      <c r="J54" s="81" t="s">
        <v>959</v>
      </c>
      <c r="K54" s="79" t="s">
        <v>960</v>
      </c>
      <c r="L54" s="909" t="s">
        <v>961</v>
      </c>
      <c r="M54" s="888"/>
      <c r="N54" s="82" t="s">
        <v>951</v>
      </c>
    </row>
    <row r="55" spans="1:14">
      <c r="A55" t="s">
        <v>1631</v>
      </c>
      <c r="B55" s="52" t="str">
        <f>VLOOKUP(A55,TRANSPORTE!A5:D117,3,FALSE)</f>
        <v>Transporte de Adoquín e=8cm</v>
      </c>
      <c r="C55" s="324"/>
      <c r="D55" s="324"/>
      <c r="E55" s="324"/>
      <c r="F55" s="324"/>
      <c r="G55" s="324"/>
      <c r="H55" s="318" t="s">
        <v>1468</v>
      </c>
      <c r="I55" s="286">
        <v>0.92</v>
      </c>
      <c r="J55" s="293">
        <v>1</v>
      </c>
      <c r="K55" s="286">
        <f>I55*J55</f>
        <v>0.92</v>
      </c>
      <c r="L55" s="910">
        <f>VLOOKUP(A55,TRANSPORTE!A5:D117,4,FALSE)</f>
        <v>1409.1310881943059</v>
      </c>
      <c r="M55" s="911"/>
      <c r="N55" s="294">
        <f>K55*L55</f>
        <v>1296.4006011387614</v>
      </c>
    </row>
    <row r="56" spans="1:14">
      <c r="A56" t="s">
        <v>1227</v>
      </c>
      <c r="B56" s="52" t="str">
        <f>VLOOKUP(A56,TRANSPORTE!A6:D117,3,FALSE)</f>
        <v>Transporte de Arena</v>
      </c>
      <c r="C56" s="53"/>
      <c r="D56" s="53"/>
      <c r="E56" s="53"/>
      <c r="F56" s="53"/>
      <c r="G56" s="53"/>
      <c r="H56" s="318" t="s">
        <v>1468</v>
      </c>
      <c r="I56" s="286">
        <v>0.01</v>
      </c>
      <c r="J56" s="293">
        <v>1</v>
      </c>
      <c r="K56" s="286">
        <f>I56*J56</f>
        <v>0.01</v>
      </c>
      <c r="L56" s="910">
        <f>VLOOKUP(A56,TRANSPORTE!A6:D117,4,FALSE)</f>
        <v>1131.4191219078368</v>
      </c>
      <c r="M56" s="911"/>
      <c r="N56" s="294">
        <f>K56*L56</f>
        <v>11.314191219078369</v>
      </c>
    </row>
    <row r="57" spans="1:14">
      <c r="A57" t="s">
        <v>1227</v>
      </c>
      <c r="B57" s="52" t="str">
        <f>VLOOKUP(A57,TRANSPORTE!A6:D117,3,FALSE)</f>
        <v>Transporte de Arena</v>
      </c>
      <c r="C57" s="53"/>
      <c r="D57" s="53"/>
      <c r="E57" s="53"/>
      <c r="F57" s="53"/>
      <c r="G57" s="53"/>
      <c r="H57" s="318" t="s">
        <v>1468</v>
      </c>
      <c r="I57" s="286">
        <v>0.05</v>
      </c>
      <c r="J57" s="293">
        <v>1</v>
      </c>
      <c r="K57" s="286">
        <f>I57*J57</f>
        <v>0.05</v>
      </c>
      <c r="L57" s="910">
        <f>VLOOKUP(A57,TRANSPORTE!A6:D118,4,FALSE)</f>
        <v>1131.4191219078368</v>
      </c>
      <c r="M57" s="911"/>
      <c r="N57" s="294">
        <f>K57*L57</f>
        <v>56.570956095391843</v>
      </c>
    </row>
    <row r="58" spans="1:14">
      <c r="B58" s="52"/>
      <c r="C58" s="53"/>
      <c r="D58" s="53"/>
      <c r="E58" s="53"/>
      <c r="F58" s="53"/>
      <c r="G58" s="53"/>
      <c r="H58" s="318"/>
      <c r="I58" s="286"/>
      <c r="J58" s="293"/>
      <c r="K58" s="286"/>
      <c r="L58" s="910"/>
      <c r="M58" s="911"/>
      <c r="N58" s="294"/>
    </row>
    <row r="59" spans="1:14">
      <c r="B59" s="52"/>
      <c r="C59" s="53"/>
      <c r="D59" s="53"/>
      <c r="E59" s="53"/>
      <c r="F59" s="53"/>
      <c r="G59" s="53"/>
      <c r="H59" s="295"/>
      <c r="I59" s="286"/>
      <c r="J59" s="286"/>
      <c r="K59" s="286"/>
      <c r="L59" s="296"/>
      <c r="M59" s="297"/>
      <c r="N59" s="298"/>
    </row>
    <row r="60" spans="1:14" ht="15.75" thickBot="1">
      <c r="B60" s="316"/>
      <c r="C60" s="317"/>
      <c r="D60" s="317"/>
      <c r="E60" s="317"/>
      <c r="F60" s="317"/>
      <c r="G60" s="317"/>
      <c r="H60" s="54"/>
      <c r="I60" s="132"/>
      <c r="J60" s="132"/>
      <c r="K60" s="132"/>
      <c r="L60" s="901"/>
      <c r="M60" s="902"/>
      <c r="N60" s="133"/>
    </row>
    <row r="61" spans="1:14" ht="15.75" thickBot="1">
      <c r="B61" s="912" t="s">
        <v>953</v>
      </c>
      <c r="C61" s="866"/>
      <c r="D61" s="866"/>
      <c r="E61" s="866"/>
      <c r="F61" s="866"/>
      <c r="G61" s="866"/>
      <c r="H61" s="866"/>
      <c r="I61" s="866"/>
      <c r="J61" s="866"/>
      <c r="K61" s="866"/>
      <c r="L61" s="866"/>
      <c r="M61" s="867"/>
      <c r="N61" s="110">
        <f>N55+N56+N57+N58+N59</f>
        <v>1364.2857484532317</v>
      </c>
    </row>
    <row r="62" spans="1:14">
      <c r="B62" s="39"/>
      <c r="C62" s="40"/>
      <c r="D62" s="40"/>
      <c r="E62" s="40"/>
      <c r="F62" s="40"/>
      <c r="G62" s="40"/>
      <c r="H62" s="40"/>
      <c r="I62" s="40"/>
      <c r="J62" s="40"/>
      <c r="K62" s="40"/>
      <c r="L62" s="40"/>
      <c r="M62" s="40"/>
      <c r="N62" s="41"/>
    </row>
    <row r="63" spans="1:14">
      <c r="B63" s="70" t="s">
        <v>962</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62" t="s">
        <v>963</v>
      </c>
      <c r="C65" s="863"/>
      <c r="D65" s="863"/>
      <c r="E65" s="863"/>
      <c r="F65" s="863"/>
      <c r="G65" s="863"/>
      <c r="H65" s="863"/>
      <c r="I65" s="79" t="s">
        <v>964</v>
      </c>
      <c r="J65" s="81" t="s">
        <v>1410</v>
      </c>
      <c r="K65" s="80" t="s">
        <v>966</v>
      </c>
      <c r="L65" s="864" t="s">
        <v>950</v>
      </c>
      <c r="M65" s="865"/>
      <c r="N65" s="104" t="s">
        <v>951</v>
      </c>
    </row>
    <row r="66" spans="1:15">
      <c r="A66" s="151" t="s">
        <v>19</v>
      </c>
      <c r="B66" s="55" t="str">
        <f>VLOOKUP(A66,'MANO DE OBRA'!A8:D68,3,FALSE)</f>
        <v>Obrero (8)</v>
      </c>
      <c r="C66" s="53"/>
      <c r="D66" s="53"/>
      <c r="E66" s="53"/>
      <c r="F66" s="53"/>
      <c r="G66" s="53"/>
      <c r="H66" s="53"/>
      <c r="I66" s="299">
        <f>K66/J66*100</f>
        <v>234080.00000000003</v>
      </c>
      <c r="J66" s="300">
        <v>185</v>
      </c>
      <c r="K66" s="301">
        <f>VLOOKUP(A66,'MANO DE OBRA'!A8:D99,4,FALSE)</f>
        <v>433048</v>
      </c>
      <c r="L66" s="56"/>
      <c r="M66" s="302">
        <v>50</v>
      </c>
      <c r="N66" s="402">
        <f>K66/M66</f>
        <v>8660.9599999999991</v>
      </c>
      <c r="O66" s="112"/>
    </row>
    <row r="67" spans="1:15">
      <c r="A67" s="151" t="s">
        <v>30</v>
      </c>
      <c r="B67" s="55" t="str">
        <f>VLOOKUP(A67,'MANO DE OBRA'!A8:D69,3,FALSE)</f>
        <v>Oficial</v>
      </c>
      <c r="C67" s="53"/>
      <c r="D67" s="53"/>
      <c r="E67" s="53"/>
      <c r="F67" s="53"/>
      <c r="G67" s="53"/>
      <c r="H67" s="53"/>
      <c r="I67" s="299">
        <f>K67/J67*100</f>
        <v>57668.23979157189</v>
      </c>
      <c r="J67" s="300">
        <v>185</v>
      </c>
      <c r="K67" s="301">
        <f>VLOOKUP(A67,'MANO DE OBRA'!A8:D100,4,FALSE)</f>
        <v>106686.24361440798</v>
      </c>
      <c r="L67" s="56"/>
      <c r="M67" s="306">
        <v>50</v>
      </c>
      <c r="N67" s="402">
        <f>K67/M67</f>
        <v>2133.7248722881595</v>
      </c>
    </row>
    <row r="68" spans="1:15">
      <c r="B68" s="55"/>
      <c r="C68" s="53"/>
      <c r="D68" s="53"/>
      <c r="E68" s="53"/>
      <c r="F68" s="53"/>
      <c r="G68" s="53"/>
      <c r="H68" s="53"/>
      <c r="I68" s="286"/>
      <c r="J68" s="304"/>
      <c r="K68" s="305"/>
      <c r="L68" s="56"/>
      <c r="M68" s="307"/>
      <c r="N68" s="303"/>
    </row>
    <row r="69" spans="1:15">
      <c r="B69" s="55"/>
      <c r="C69" s="53"/>
      <c r="D69" s="53"/>
      <c r="E69" s="53"/>
      <c r="F69" s="53"/>
      <c r="G69" s="53"/>
      <c r="H69" s="53"/>
      <c r="I69" s="286"/>
      <c r="J69" s="304"/>
      <c r="K69" s="305"/>
      <c r="L69" s="325"/>
      <c r="M69" s="307"/>
      <c r="N69" s="303"/>
    </row>
    <row r="70" spans="1:15">
      <c r="B70" s="55"/>
      <c r="C70" s="53"/>
      <c r="D70" s="53"/>
      <c r="E70" s="53"/>
      <c r="F70" s="53"/>
      <c r="G70" s="53"/>
      <c r="H70" s="53"/>
      <c r="I70" s="286"/>
      <c r="J70" s="304"/>
      <c r="K70" s="305"/>
      <c r="L70" s="325"/>
      <c r="M70" s="307"/>
      <c r="N70" s="303"/>
    </row>
    <row r="71" spans="1:15" ht="15.75" thickBot="1">
      <c r="B71" s="899"/>
      <c r="C71" s="900"/>
      <c r="D71" s="900"/>
      <c r="E71" s="900"/>
      <c r="F71" s="900"/>
      <c r="G71" s="900"/>
      <c r="H71" s="900"/>
      <c r="I71" s="132"/>
      <c r="J71" s="132"/>
      <c r="K71" s="132"/>
      <c r="L71" s="913"/>
      <c r="M71" s="913"/>
      <c r="N71" s="51"/>
    </row>
    <row r="72" spans="1:15" ht="15.75" thickBot="1">
      <c r="B72" s="912" t="s">
        <v>953</v>
      </c>
      <c r="C72" s="866"/>
      <c r="D72" s="866"/>
      <c r="E72" s="866"/>
      <c r="F72" s="866"/>
      <c r="G72" s="866"/>
      <c r="H72" s="866"/>
      <c r="I72" s="866"/>
      <c r="J72" s="866"/>
      <c r="K72" s="866"/>
      <c r="L72" s="866"/>
      <c r="M72" s="867"/>
      <c r="N72" s="308">
        <f>SUM(N66:N71)</f>
        <v>10794.684872288159</v>
      </c>
    </row>
    <row r="73" spans="1:15" ht="15.75" thickBot="1">
      <c r="B73" s="39"/>
      <c r="C73" s="40"/>
      <c r="D73" s="40"/>
      <c r="E73" s="40"/>
      <c r="F73" s="40"/>
      <c r="G73" s="40"/>
      <c r="H73" s="40"/>
      <c r="I73" s="40"/>
      <c r="J73" s="40"/>
      <c r="K73" s="40"/>
      <c r="L73" s="40"/>
      <c r="M73" s="40"/>
      <c r="N73" s="41"/>
    </row>
    <row r="74" spans="1:15" ht="15.75" thickBot="1">
      <c r="B74" s="823" t="s">
        <v>967</v>
      </c>
      <c r="C74" s="824"/>
      <c r="D74" s="824"/>
      <c r="E74" s="824"/>
      <c r="F74" s="824"/>
      <c r="G74" s="824"/>
      <c r="H74" s="824"/>
      <c r="I74" s="824"/>
      <c r="J74" s="824"/>
      <c r="K74" s="824"/>
      <c r="L74" s="824"/>
      <c r="M74" s="825"/>
      <c r="N74" s="105">
        <f>N40+N50+N61+N72</f>
        <v>69835.723613457376</v>
      </c>
    </row>
    <row r="75" spans="1:15">
      <c r="B75" s="39"/>
      <c r="C75" s="40"/>
      <c r="D75" s="40"/>
      <c r="E75" s="40"/>
      <c r="F75" s="40"/>
      <c r="G75" s="40"/>
      <c r="H75" s="40"/>
      <c r="I75" s="40"/>
      <c r="J75" s="40"/>
      <c r="K75" s="40"/>
      <c r="L75" s="40"/>
      <c r="M75" s="40"/>
      <c r="N75" s="41"/>
    </row>
    <row r="76" spans="1:15">
      <c r="B76" s="70" t="s">
        <v>968</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8" t="s">
        <v>969</v>
      </c>
      <c r="C78" s="869"/>
      <c r="D78" s="869"/>
      <c r="E78" s="869"/>
      <c r="F78" s="869"/>
      <c r="G78" s="869"/>
      <c r="H78" s="869"/>
      <c r="I78" s="321"/>
      <c r="J78" s="341"/>
      <c r="K78" s="309" t="s">
        <v>970</v>
      </c>
      <c r="L78" s="870" t="s">
        <v>971</v>
      </c>
      <c r="M78" s="871"/>
      <c r="N78" s="310"/>
    </row>
    <row r="79" spans="1:15">
      <c r="B79" s="856" t="s">
        <v>972</v>
      </c>
      <c r="C79" s="857"/>
      <c r="D79" s="857"/>
      <c r="E79" s="857"/>
      <c r="F79" s="857"/>
      <c r="G79" s="857"/>
      <c r="H79" s="857"/>
      <c r="I79" s="93"/>
      <c r="J79" s="94"/>
      <c r="K79" s="311">
        <v>0.2</v>
      </c>
      <c r="L79" s="858">
        <f>N74*K79</f>
        <v>13967.144722691475</v>
      </c>
      <c r="M79" s="859"/>
      <c r="N79" s="57"/>
    </row>
    <row r="80" spans="1:15">
      <c r="B80" s="95" t="s">
        <v>973</v>
      </c>
      <c r="C80" s="96"/>
      <c r="D80" s="96"/>
      <c r="E80" s="96"/>
      <c r="F80" s="96"/>
      <c r="G80" s="96"/>
      <c r="H80" s="96"/>
      <c r="I80" s="93"/>
      <c r="J80" s="94"/>
      <c r="K80" s="311">
        <v>0.05</v>
      </c>
      <c r="L80" s="858">
        <f>N74*K80</f>
        <v>3491.7861806728688</v>
      </c>
      <c r="M80" s="859"/>
      <c r="N80" s="57"/>
    </row>
    <row r="81" spans="1:14" ht="15.75" thickBot="1">
      <c r="B81" s="97" t="s">
        <v>974</v>
      </c>
      <c r="C81" s="98"/>
      <c r="D81" s="98"/>
      <c r="E81" s="98"/>
      <c r="F81" s="98"/>
      <c r="G81" s="98"/>
      <c r="H81" s="98"/>
      <c r="I81" s="99"/>
      <c r="J81" s="100"/>
      <c r="K81" s="312">
        <v>0.05</v>
      </c>
      <c r="L81" s="860">
        <f>N74*K81</f>
        <v>3491.7861806728688</v>
      </c>
      <c r="M81" s="861"/>
      <c r="N81" s="57"/>
    </row>
    <row r="82" spans="1:14" ht="15.75" thickBot="1">
      <c r="B82" s="823" t="s">
        <v>953</v>
      </c>
      <c r="C82" s="824"/>
      <c r="D82" s="824"/>
      <c r="E82" s="824"/>
      <c r="F82" s="824"/>
      <c r="G82" s="824"/>
      <c r="H82" s="824"/>
      <c r="I82" s="824"/>
      <c r="J82" s="824"/>
      <c r="K82" s="824"/>
      <c r="L82" s="824"/>
      <c r="M82" s="825"/>
      <c r="N82" s="58">
        <f>L79+L80+L81</f>
        <v>20950.717084037213</v>
      </c>
    </row>
    <row r="83" spans="1:14" ht="15.75" thickBot="1">
      <c r="B83" s="39"/>
      <c r="C83" s="40"/>
      <c r="D83" s="40"/>
      <c r="E83" s="40"/>
      <c r="F83" s="40"/>
      <c r="G83" s="40"/>
      <c r="H83" s="40"/>
      <c r="I83" s="40"/>
      <c r="J83" s="40"/>
      <c r="K83" s="40"/>
      <c r="L83" s="40"/>
      <c r="M83" s="40"/>
      <c r="N83" s="41"/>
    </row>
    <row r="84" spans="1:14" ht="15.75" thickBot="1">
      <c r="A84" t="s">
        <v>2016</v>
      </c>
      <c r="B84" s="823" t="s">
        <v>975</v>
      </c>
      <c r="C84" s="824"/>
      <c r="D84" s="824"/>
      <c r="E84" s="824"/>
      <c r="F84" s="824"/>
      <c r="G84" s="824"/>
      <c r="H84" s="824"/>
      <c r="I84" s="824"/>
      <c r="J84" s="824"/>
      <c r="K84" s="824"/>
      <c r="L84" s="824"/>
      <c r="M84" s="825"/>
      <c r="N84" s="195">
        <f>N74+N82</f>
        <v>90786.440697494589</v>
      </c>
    </row>
    <row r="85" spans="1:14">
      <c r="B85" s="246"/>
      <c r="C85" s="247"/>
      <c r="D85" s="247"/>
      <c r="E85" s="247"/>
      <c r="F85" s="247"/>
      <c r="G85" s="247"/>
      <c r="H85" s="247"/>
      <c r="I85" s="247"/>
      <c r="J85" s="247"/>
      <c r="K85" s="247"/>
      <c r="L85" s="247"/>
      <c r="M85" s="247"/>
      <c r="N85" s="248"/>
    </row>
    <row r="86" spans="1:14">
      <c r="B86" s="249"/>
      <c r="C86" s="250"/>
      <c r="D86" s="250"/>
      <c r="E86" s="250"/>
      <c r="F86" s="250"/>
      <c r="G86" s="250"/>
      <c r="H86" s="250"/>
      <c r="I86" s="250"/>
      <c r="J86" s="250"/>
      <c r="K86" s="250"/>
      <c r="L86" s="250"/>
      <c r="M86" s="250"/>
      <c r="N86" s="251"/>
    </row>
    <row r="87" spans="1:14">
      <c r="B87" s="249"/>
      <c r="C87" s="250"/>
      <c r="D87" s="250"/>
      <c r="E87" s="250"/>
      <c r="F87" s="250"/>
      <c r="G87" s="250"/>
      <c r="H87" s="250"/>
      <c r="I87" s="250"/>
      <c r="J87" s="250"/>
      <c r="K87" s="250"/>
      <c r="L87" s="250"/>
      <c r="M87" s="250"/>
      <c r="N87" s="251"/>
    </row>
    <row r="88" spans="1:14">
      <c r="B88" s="249"/>
      <c r="C88" s="250"/>
      <c r="D88" s="250"/>
      <c r="E88" s="250"/>
      <c r="F88" s="250"/>
      <c r="G88" s="250"/>
      <c r="H88" s="250"/>
      <c r="I88" s="250"/>
      <c r="J88" s="250"/>
      <c r="K88" s="250"/>
      <c r="L88" s="250"/>
      <c r="M88" s="250"/>
      <c r="N88" s="251"/>
    </row>
    <row r="89" spans="1:14">
      <c r="B89" s="249"/>
      <c r="C89" s="250"/>
      <c r="D89" s="250"/>
      <c r="E89" s="424" t="s">
        <v>976</v>
      </c>
      <c r="F89" s="424"/>
      <c r="G89" s="424"/>
      <c r="H89" s="424"/>
      <c r="I89" s="424"/>
      <c r="J89" s="424"/>
      <c r="K89" s="250"/>
      <c r="L89" s="250"/>
      <c r="M89" s="250"/>
      <c r="N89" s="251"/>
    </row>
    <row r="90" spans="1:14">
      <c r="B90" s="249"/>
      <c r="C90" s="250"/>
      <c r="D90" s="250"/>
      <c r="E90" s="250" t="s">
        <v>977</v>
      </c>
      <c r="F90" s="250"/>
      <c r="G90" s="250"/>
      <c r="H90" s="250"/>
      <c r="I90" s="250"/>
      <c r="J90" s="250"/>
      <c r="K90" s="250"/>
      <c r="L90" s="250"/>
      <c r="M90" s="250"/>
      <c r="N90" s="251"/>
    </row>
    <row r="91" spans="1:14">
      <c r="B91" s="249"/>
      <c r="C91" s="250"/>
      <c r="D91" s="250"/>
      <c r="E91" s="250" t="s">
        <v>978</v>
      </c>
      <c r="F91" s="250"/>
      <c r="G91" s="250"/>
      <c r="H91" s="250"/>
      <c r="I91" s="250"/>
      <c r="J91" s="250"/>
      <c r="K91" s="250"/>
      <c r="L91" s="250"/>
      <c r="M91" s="250"/>
      <c r="N91" s="251"/>
    </row>
    <row r="92" spans="1:14">
      <c r="B92" s="249"/>
      <c r="C92" s="250"/>
      <c r="D92" s="250"/>
      <c r="E92" s="250" t="s">
        <v>979</v>
      </c>
      <c r="F92" s="250"/>
      <c r="G92" s="250"/>
      <c r="H92" s="250"/>
      <c r="I92" s="250"/>
      <c r="J92" s="250"/>
      <c r="K92" s="250"/>
      <c r="L92" s="250"/>
      <c r="M92" s="250"/>
      <c r="N92" s="251"/>
    </row>
    <row r="93" spans="1:14" ht="15.75" thickBot="1">
      <c r="B93" s="249"/>
      <c r="C93" s="250"/>
      <c r="D93" s="250"/>
      <c r="E93" s="250"/>
      <c r="F93" s="250" t="s">
        <v>980</v>
      </c>
      <c r="G93" s="250"/>
      <c r="H93" s="250"/>
      <c r="I93" s="250"/>
      <c r="J93" s="250"/>
      <c r="K93" s="250"/>
      <c r="L93" s="250"/>
      <c r="M93" s="250"/>
      <c r="N93" s="251"/>
    </row>
    <row r="94" spans="1:14">
      <c r="B94" s="234" t="s">
        <v>2216</v>
      </c>
      <c r="C94" s="235"/>
      <c r="D94" s="235"/>
      <c r="E94" s="235"/>
      <c r="F94" s="235"/>
      <c r="G94" s="235"/>
      <c r="H94" s="235"/>
      <c r="I94" s="235"/>
      <c r="J94" s="235"/>
      <c r="K94" s="235"/>
      <c r="L94" s="235"/>
      <c r="M94" s="235"/>
      <c r="N94" s="236"/>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ht="15.75" thickBot="1">
      <c r="B98" s="255"/>
      <c r="C98" s="256"/>
      <c r="D98" s="256"/>
      <c r="E98" s="256"/>
      <c r="F98" s="256"/>
      <c r="G98" s="256"/>
      <c r="H98" s="256"/>
      <c r="I98" s="256"/>
      <c r="J98" s="256"/>
      <c r="K98" s="256"/>
      <c r="L98" s="256"/>
      <c r="M98" s="256"/>
      <c r="N98" s="257"/>
    </row>
    <row r="99" spans="2:14">
      <c r="B99" s="258"/>
      <c r="C99" s="259"/>
      <c r="D99" s="259"/>
      <c r="E99" s="259"/>
      <c r="F99" s="259"/>
      <c r="G99" s="259"/>
      <c r="H99" s="259"/>
      <c r="I99" s="259"/>
      <c r="J99" s="259"/>
      <c r="K99" s="259"/>
      <c r="L99" s="259"/>
      <c r="M99" s="259"/>
      <c r="N99" s="260"/>
    </row>
    <row r="100" spans="2:14">
      <c r="B100" s="261" t="s">
        <v>2217</v>
      </c>
      <c r="C100" s="262"/>
      <c r="D100" s="262"/>
      <c r="E100" s="262"/>
      <c r="F100" s="262"/>
      <c r="G100" s="262"/>
      <c r="H100" s="262"/>
      <c r="I100" s="262"/>
      <c r="J100" s="262"/>
      <c r="K100" s="262"/>
      <c r="L100" s="262"/>
      <c r="M100" s="262"/>
      <c r="N100" s="263"/>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46"/>
      <c r="C105" s="347"/>
      <c r="D105" s="347"/>
      <c r="E105" s="347"/>
      <c r="F105" s="347"/>
      <c r="G105" s="347"/>
      <c r="H105" s="347"/>
      <c r="I105" s="347"/>
      <c r="J105" s="347"/>
      <c r="K105" s="347"/>
      <c r="L105" s="347"/>
      <c r="M105" s="347"/>
      <c r="N105" s="348"/>
    </row>
    <row r="106" spans="2:14">
      <c r="B106" s="346"/>
      <c r="C106" s="347"/>
      <c r="D106" s="347"/>
      <c r="E106" s="347"/>
      <c r="F106" s="347"/>
      <c r="G106" s="347"/>
      <c r="H106" s="347"/>
      <c r="I106" s="347"/>
      <c r="J106" s="347"/>
      <c r="K106" s="347"/>
      <c r="L106" s="347"/>
      <c r="M106" s="347"/>
      <c r="N106" s="348"/>
    </row>
    <row r="107" spans="2:14">
      <c r="B107" s="346"/>
      <c r="C107" s="347"/>
      <c r="D107" s="347"/>
      <c r="E107" s="347"/>
      <c r="F107" s="347"/>
      <c r="G107" s="347"/>
      <c r="H107" s="347"/>
      <c r="I107" s="347"/>
      <c r="J107" s="347"/>
      <c r="K107" s="347"/>
      <c r="L107" s="347"/>
      <c r="M107" s="347"/>
      <c r="N107" s="348"/>
    </row>
    <row r="108" spans="2:14">
      <c r="B108" s="261"/>
      <c r="C108" s="262"/>
      <c r="D108" s="262"/>
      <c r="E108" s="262"/>
      <c r="F108" s="262"/>
      <c r="G108" s="262"/>
      <c r="H108" s="262"/>
      <c r="I108" s="262"/>
      <c r="J108" s="262"/>
      <c r="K108" s="262"/>
      <c r="L108" s="262"/>
      <c r="M108" s="262"/>
      <c r="N108" s="263"/>
    </row>
    <row r="109" spans="2:14">
      <c r="B109" s="249"/>
      <c r="C109" s="250"/>
      <c r="D109" s="250"/>
      <c r="E109" s="250" t="s">
        <v>976</v>
      </c>
      <c r="F109" s="424"/>
      <c r="G109" s="424"/>
      <c r="H109" s="250"/>
      <c r="I109" s="250"/>
      <c r="J109" s="250"/>
      <c r="K109" s="250"/>
      <c r="L109" s="250"/>
      <c r="M109" s="250"/>
      <c r="N109" s="251"/>
    </row>
    <row r="110" spans="2:14">
      <c r="B110" s="249"/>
      <c r="C110" s="250"/>
      <c r="D110" s="250"/>
      <c r="E110" s="425" t="s">
        <v>977</v>
      </c>
      <c r="F110" s="250"/>
      <c r="G110" s="250"/>
      <c r="H110" s="425"/>
      <c r="I110" s="425"/>
      <c r="J110" s="425"/>
      <c r="K110" s="250"/>
      <c r="L110" s="250"/>
      <c r="M110" s="250"/>
      <c r="N110" s="251"/>
    </row>
    <row r="111" spans="2:14">
      <c r="B111" s="249"/>
      <c r="C111" s="250"/>
      <c r="D111" s="250"/>
      <c r="E111" s="264" t="s">
        <v>981</v>
      </c>
      <c r="F111" s="250"/>
      <c r="G111" s="250"/>
      <c r="H111" s="264"/>
      <c r="I111" s="264"/>
      <c r="J111" s="264"/>
      <c r="K111" s="250"/>
      <c r="L111" s="250"/>
      <c r="M111" s="250"/>
      <c r="N111" s="251"/>
    </row>
    <row r="112" spans="2:14">
      <c r="B112" s="265"/>
      <c r="C112" s="262"/>
      <c r="D112" s="262"/>
      <c r="E112" s="250" t="s">
        <v>979</v>
      </c>
      <c r="F112" s="250"/>
      <c r="G112" s="250"/>
      <c r="H112" s="250"/>
      <c r="I112" s="250"/>
      <c r="J112" s="250"/>
      <c r="K112" s="262"/>
      <c r="L112" s="262"/>
      <c r="M112" s="262"/>
      <c r="N112" s="263"/>
    </row>
    <row r="113" spans="2:14">
      <c r="B113" s="265"/>
      <c r="C113" s="262"/>
      <c r="D113" s="262"/>
      <c r="E113" s="262"/>
      <c r="F113" s="250"/>
      <c r="G113" s="250"/>
      <c r="H113" s="250"/>
      <c r="I113" s="250"/>
      <c r="J113" s="250"/>
      <c r="K113" s="262"/>
      <c r="L113" s="262"/>
      <c r="M113" s="262"/>
      <c r="N113" s="263"/>
    </row>
    <row r="114" spans="2:14">
      <c r="B114" s="265" t="s">
        <v>2220</v>
      </c>
      <c r="C114" s="264"/>
      <c r="D114" s="264"/>
      <c r="E114" s="250"/>
      <c r="F114" s="250"/>
      <c r="G114" s="250"/>
      <c r="H114" s="250"/>
      <c r="I114" s="250"/>
      <c r="J114" s="973"/>
      <c r="K114" s="973"/>
      <c r="L114" s="973"/>
      <c r="M114" s="973"/>
      <c r="N114" s="974"/>
    </row>
    <row r="115" spans="2:14" ht="15.75" thickBot="1">
      <c r="B115" s="426" t="s">
        <v>2221</v>
      </c>
      <c r="C115" s="427"/>
      <c r="D115" s="427"/>
      <c r="E115" s="266"/>
      <c r="F115" s="266"/>
      <c r="G115" s="266"/>
      <c r="H115" s="266"/>
      <c r="I115" s="266"/>
      <c r="J115" s="975"/>
      <c r="K115" s="975"/>
      <c r="L115" s="975"/>
      <c r="M115" s="975"/>
      <c r="N115" s="976"/>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1632</v>
      </c>
      <c r="C31" s="87" t="s">
        <v>2088</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180</v>
      </c>
      <c r="B36" s="872" t="str">
        <f>VLOOKUP(A36,EQUIPOS!A6:D154,3,FALSE)</f>
        <v>Compresor 120 HP, con martillo.</v>
      </c>
      <c r="C36" s="873"/>
      <c r="D36" s="873"/>
      <c r="E36" s="873"/>
      <c r="F36" s="873"/>
      <c r="G36" s="873"/>
      <c r="H36" s="874"/>
      <c r="I36" s="274"/>
      <c r="J36" s="275"/>
      <c r="K36" s="276">
        <f>VLOOKUP(A36,EQUIPOS!A6:D163,4,FALSE)</f>
        <v>92003.667080122541</v>
      </c>
      <c r="L36" s="277"/>
      <c r="M36" s="278">
        <v>35</v>
      </c>
      <c r="N36" s="279">
        <f>K36/M36</f>
        <v>2628.6762022892153</v>
      </c>
    </row>
    <row r="37" spans="1:14">
      <c r="A37" s="119" t="s">
        <v>312</v>
      </c>
      <c r="B37" s="872" t="str">
        <f>VLOOKUP(A37,EQUIPOS!A7:D154,3,FALSE)</f>
        <v>Retroexcavadora sobre oruga, potencia 138 HP, balde de 1,5 m3.</v>
      </c>
      <c r="C37" s="873"/>
      <c r="D37" s="873"/>
      <c r="E37" s="873"/>
      <c r="F37" s="873"/>
      <c r="G37" s="873"/>
      <c r="H37" s="874"/>
      <c r="I37" s="428"/>
      <c r="J37" s="429"/>
      <c r="K37" s="276">
        <f>VLOOKUP(A37,EQUIPOS!A7:D164,4,FALSE)</f>
        <v>159389.57512107195</v>
      </c>
      <c r="L37" s="342"/>
      <c r="M37" s="343">
        <v>35</v>
      </c>
      <c r="N37" s="279">
        <f>K37/M37</f>
        <v>4553.9878606020557</v>
      </c>
    </row>
    <row r="38" spans="1:14">
      <c r="A38" s="119"/>
      <c r="B38" s="327"/>
      <c r="C38" s="328"/>
      <c r="D38" s="328"/>
      <c r="E38" s="330"/>
      <c r="F38" s="328"/>
      <c r="G38" s="328"/>
      <c r="H38" s="329"/>
      <c r="I38" s="335"/>
      <c r="J38" s="337"/>
      <c r="K38" s="276"/>
      <c r="L38" s="430"/>
      <c r="M38" s="431"/>
      <c r="N38" s="279"/>
    </row>
    <row r="39" spans="1:14">
      <c r="B39" s="872"/>
      <c r="C39" s="873"/>
      <c r="D39" s="873"/>
      <c r="E39" s="879"/>
      <c r="F39" s="873"/>
      <c r="G39" s="873"/>
      <c r="H39" s="874"/>
      <c r="I39" s="42"/>
      <c r="J39" s="43"/>
      <c r="K39" s="281"/>
      <c r="L39" s="283"/>
      <c r="M39" s="284"/>
      <c r="N39" s="285"/>
    </row>
    <row r="40" spans="1:14">
      <c r="B40" s="880" t="s">
        <v>952</v>
      </c>
      <c r="C40" s="881"/>
      <c r="D40" s="881"/>
      <c r="E40" s="44"/>
      <c r="F40" s="45"/>
      <c r="G40" s="45"/>
      <c r="H40" s="46"/>
      <c r="I40" s="42"/>
      <c r="J40" s="43"/>
      <c r="K40" s="286"/>
      <c r="L40" s="283"/>
      <c r="M40" s="408">
        <v>0.01</v>
      </c>
      <c r="N40" s="351">
        <f>N73*M40</f>
        <v>7.6767229862288557</v>
      </c>
    </row>
    <row r="41" spans="1:14" ht="15.75" thickBot="1">
      <c r="B41" s="872"/>
      <c r="C41" s="873"/>
      <c r="D41" s="873"/>
      <c r="E41" s="873"/>
      <c r="F41" s="873"/>
      <c r="G41" s="873"/>
      <c r="H41" s="874"/>
      <c r="I41" s="882"/>
      <c r="J41" s="883"/>
      <c r="K41" s="47"/>
      <c r="L41" s="884"/>
      <c r="M41" s="885"/>
      <c r="N41" s="111"/>
    </row>
    <row r="42" spans="1:14" ht="15.75" thickBot="1">
      <c r="B42" s="823" t="s">
        <v>953</v>
      </c>
      <c r="C42" s="824"/>
      <c r="D42" s="824"/>
      <c r="E42" s="824"/>
      <c r="F42" s="824"/>
      <c r="G42" s="824"/>
      <c r="H42" s="824"/>
      <c r="I42" s="824"/>
      <c r="J42" s="824"/>
      <c r="K42" s="824"/>
      <c r="L42" s="824"/>
      <c r="M42" s="825"/>
      <c r="N42" s="401">
        <f>SUM(N36:N41)</f>
        <v>7190.3407858774999</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8" t="s">
        <v>944</v>
      </c>
      <c r="C46" s="869"/>
      <c r="D46" s="869"/>
      <c r="E46" s="869"/>
      <c r="F46" s="869"/>
      <c r="G46" s="869"/>
      <c r="H46" s="869"/>
      <c r="I46" s="903"/>
      <c r="J46" s="322" t="s">
        <v>945</v>
      </c>
      <c r="K46" s="91" t="s">
        <v>946</v>
      </c>
      <c r="L46" s="904" t="s">
        <v>955</v>
      </c>
      <c r="M46" s="903"/>
      <c r="N46" s="92" t="s">
        <v>951</v>
      </c>
    </row>
    <row r="47" spans="1:14">
      <c r="A47" s="150" t="s">
        <v>442</v>
      </c>
      <c r="B47" s="49" t="str">
        <f>VLOOKUP(A47,MATERIALES!A5:D373,3,FALSE)</f>
        <v>Derechos de explotación y/o disposición de materiales</v>
      </c>
      <c r="C47" s="288"/>
      <c r="D47" s="288"/>
      <c r="E47" s="288"/>
      <c r="F47" s="288"/>
      <c r="G47" s="288"/>
      <c r="H47" s="288"/>
      <c r="I47" s="275"/>
      <c r="J47" s="231" t="str">
        <f>VLOOKUP(A47,MATERIALES!A3:D639,2,FALSE)</f>
        <v>m3</v>
      </c>
      <c r="K47" s="289">
        <v>1.3</v>
      </c>
      <c r="L47" s="274"/>
      <c r="M47" s="409">
        <f>VLOOKUP(A47,MATERIALES!A5:D396,4,FALSE)</f>
        <v>3967.1671348137802</v>
      </c>
      <c r="N47" s="279">
        <f>K47*M47</f>
        <v>5157.3172752579148</v>
      </c>
    </row>
    <row r="48" spans="1:14">
      <c r="A48" s="212"/>
      <c r="B48" s="327"/>
      <c r="C48" s="432"/>
      <c r="D48" s="432"/>
      <c r="E48" s="432"/>
      <c r="F48" s="432"/>
      <c r="G48" s="432"/>
      <c r="H48" s="432"/>
      <c r="I48" s="429"/>
      <c r="J48" s="318"/>
      <c r="K48" s="404"/>
      <c r="L48" s="428"/>
      <c r="M48" s="433"/>
      <c r="N48" s="280"/>
    </row>
    <row r="49" spans="1:14">
      <c r="A49" s="212"/>
      <c r="B49" s="174"/>
      <c r="C49" s="336"/>
      <c r="D49" s="336"/>
      <c r="E49" s="336"/>
      <c r="F49" s="336"/>
      <c r="G49" s="336"/>
      <c r="H49" s="336"/>
      <c r="I49" s="429"/>
      <c r="J49" s="434"/>
      <c r="K49" s="435"/>
      <c r="L49" s="335"/>
      <c r="M49" s="436"/>
      <c r="N49" s="437"/>
    </row>
    <row r="50" spans="1:14" ht="15.75" thickBot="1">
      <c r="B50" s="316"/>
      <c r="C50" s="317"/>
      <c r="D50" s="317"/>
      <c r="E50" s="317"/>
      <c r="F50" s="317"/>
      <c r="G50" s="317"/>
      <c r="H50" s="317"/>
      <c r="I50" s="317"/>
      <c r="J50" s="132"/>
      <c r="K50" s="132"/>
      <c r="L50" s="332"/>
      <c r="M50" s="331"/>
      <c r="N50" s="133"/>
    </row>
    <row r="51" spans="1:14" ht="15.75" thickBot="1">
      <c r="B51" s="823" t="s">
        <v>953</v>
      </c>
      <c r="C51" s="824"/>
      <c r="D51" s="824"/>
      <c r="E51" s="824"/>
      <c r="F51" s="824"/>
      <c r="G51" s="824"/>
      <c r="H51" s="824"/>
      <c r="I51" s="824"/>
      <c r="J51" s="824"/>
      <c r="K51" s="824"/>
      <c r="L51" s="824"/>
      <c r="M51" s="825"/>
      <c r="N51" s="401">
        <f>SUM(N47:N50)</f>
        <v>5157.3172752579148</v>
      </c>
    </row>
    <row r="52" spans="1:14">
      <c r="B52" s="39"/>
      <c r="C52" s="40"/>
      <c r="D52" s="40"/>
      <c r="E52" s="40"/>
      <c r="F52" s="40"/>
      <c r="G52" s="40"/>
      <c r="H52" s="40"/>
      <c r="I52" s="40"/>
      <c r="J52" s="40"/>
      <c r="K52" s="40"/>
      <c r="L52" s="40"/>
      <c r="M52" s="40"/>
      <c r="N52" s="41"/>
    </row>
    <row r="53" spans="1:14">
      <c r="B53" s="70" t="s">
        <v>956</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0" t="s">
        <v>957</v>
      </c>
      <c r="C55" s="321"/>
      <c r="D55" s="321"/>
      <c r="E55" s="321"/>
      <c r="F55" s="321"/>
      <c r="G55" s="321"/>
      <c r="H55" s="79" t="s">
        <v>945</v>
      </c>
      <c r="I55" s="80" t="s">
        <v>958</v>
      </c>
      <c r="J55" s="81" t="s">
        <v>959</v>
      </c>
      <c r="K55" s="79" t="s">
        <v>960</v>
      </c>
      <c r="L55" s="909" t="s">
        <v>961</v>
      </c>
      <c r="M55" s="888"/>
      <c r="N55" s="82" t="s">
        <v>951</v>
      </c>
    </row>
    <row r="56" spans="1:14">
      <c r="A56" t="s">
        <v>1256</v>
      </c>
      <c r="B56" s="52" t="str">
        <f>VLOOKUP(A56,TRANSPORTE!A5:D117,3,FALSE)</f>
        <v>Transporte de material de excavación</v>
      </c>
      <c r="C56" s="324"/>
      <c r="D56" s="324"/>
      <c r="E56" s="324"/>
      <c r="F56" s="324"/>
      <c r="G56" s="324"/>
      <c r="H56" s="318" t="s">
        <v>1468</v>
      </c>
      <c r="I56" s="286">
        <v>1.3</v>
      </c>
      <c r="J56" s="293">
        <v>1</v>
      </c>
      <c r="K56" s="286">
        <f>I56*J56</f>
        <v>1.3</v>
      </c>
      <c r="L56" s="910">
        <f>VLOOKUP(A56,TRANSPORTE!A5:D117,4,FALSE)</f>
        <v>1131.4191219078368</v>
      </c>
      <c r="M56" s="911"/>
      <c r="N56" s="294">
        <f>K56*L56</f>
        <v>1470.8448584801879</v>
      </c>
    </row>
    <row r="57" spans="1:14">
      <c r="B57" s="52"/>
      <c r="C57" s="53"/>
      <c r="D57" s="53"/>
      <c r="E57" s="53"/>
      <c r="F57" s="53"/>
      <c r="G57" s="53"/>
      <c r="H57" s="318"/>
      <c r="I57" s="286"/>
      <c r="J57" s="293"/>
      <c r="K57" s="286"/>
      <c r="L57" s="910"/>
      <c r="M57" s="911"/>
      <c r="N57" s="294"/>
    </row>
    <row r="58" spans="1:14">
      <c r="B58" s="52"/>
      <c r="C58" s="53"/>
      <c r="D58" s="53"/>
      <c r="E58" s="53"/>
      <c r="F58" s="53"/>
      <c r="G58" s="53"/>
      <c r="H58" s="318"/>
      <c r="I58" s="286"/>
      <c r="J58" s="293"/>
      <c r="K58" s="286"/>
      <c r="L58" s="910"/>
      <c r="M58" s="911"/>
      <c r="N58" s="294"/>
    </row>
    <row r="59" spans="1:14">
      <c r="B59" s="52"/>
      <c r="C59" s="53"/>
      <c r="D59" s="53"/>
      <c r="E59" s="53"/>
      <c r="F59" s="53"/>
      <c r="G59" s="53"/>
      <c r="H59" s="318"/>
      <c r="I59" s="286"/>
      <c r="J59" s="293"/>
      <c r="K59" s="286"/>
      <c r="L59" s="910"/>
      <c r="M59" s="911"/>
      <c r="N59" s="294"/>
    </row>
    <row r="60" spans="1:14">
      <c r="B60" s="52"/>
      <c r="C60" s="53"/>
      <c r="D60" s="53"/>
      <c r="E60" s="53"/>
      <c r="F60" s="53"/>
      <c r="G60" s="53"/>
      <c r="H60" s="295"/>
      <c r="I60" s="286"/>
      <c r="J60" s="286"/>
      <c r="K60" s="286"/>
      <c r="L60" s="296"/>
      <c r="M60" s="297"/>
      <c r="N60" s="298"/>
    </row>
    <row r="61" spans="1:14" ht="15.75" thickBot="1">
      <c r="B61" s="454"/>
      <c r="C61" s="455"/>
      <c r="D61" s="455"/>
      <c r="E61" s="455"/>
      <c r="F61" s="455"/>
      <c r="G61" s="455"/>
      <c r="H61" s="54"/>
      <c r="I61" s="132"/>
      <c r="J61" s="132"/>
      <c r="K61" s="132"/>
      <c r="L61" s="901"/>
      <c r="M61" s="902"/>
      <c r="N61" s="133"/>
    </row>
    <row r="62" spans="1:14" ht="15.75" thickBot="1">
      <c r="B62" s="912" t="s">
        <v>953</v>
      </c>
      <c r="C62" s="866"/>
      <c r="D62" s="866"/>
      <c r="E62" s="866"/>
      <c r="F62" s="866"/>
      <c r="G62" s="866"/>
      <c r="H62" s="866"/>
      <c r="I62" s="866"/>
      <c r="J62" s="866"/>
      <c r="K62" s="866"/>
      <c r="L62" s="866"/>
      <c r="M62" s="867"/>
      <c r="N62" s="110">
        <f>N56+N57+N58+N59+N60</f>
        <v>1470.8448584801879</v>
      </c>
    </row>
    <row r="63" spans="1:14">
      <c r="B63" s="39"/>
      <c r="C63" s="40"/>
      <c r="D63" s="40"/>
      <c r="E63" s="40"/>
      <c r="F63" s="40"/>
      <c r="G63" s="40"/>
      <c r="H63" s="40"/>
      <c r="I63" s="40"/>
      <c r="J63" s="40"/>
      <c r="K63" s="40"/>
      <c r="L63" s="40"/>
      <c r="M63" s="40"/>
      <c r="N63" s="41"/>
    </row>
    <row r="64" spans="1:14">
      <c r="B64" s="70" t="s">
        <v>962</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62" t="s">
        <v>963</v>
      </c>
      <c r="C66" s="863"/>
      <c r="D66" s="863"/>
      <c r="E66" s="863"/>
      <c r="F66" s="863"/>
      <c r="G66" s="863"/>
      <c r="H66" s="863"/>
      <c r="I66" s="79" t="s">
        <v>964</v>
      </c>
      <c r="J66" s="81" t="s">
        <v>1410</v>
      </c>
      <c r="K66" s="80" t="s">
        <v>966</v>
      </c>
      <c r="L66" s="864" t="s">
        <v>950</v>
      </c>
      <c r="M66" s="865"/>
      <c r="N66" s="104" t="s">
        <v>951</v>
      </c>
    </row>
    <row r="67" spans="1:15">
      <c r="A67" s="151" t="s">
        <v>7</v>
      </c>
      <c r="B67" s="55" t="str">
        <f>VLOOKUP(A67,'MANO DE OBRA'!A8:D68,3,FALSE)</f>
        <v>Obrero (2)</v>
      </c>
      <c r="C67" s="53"/>
      <c r="D67" s="53"/>
      <c r="E67" s="53"/>
      <c r="F67" s="53"/>
      <c r="G67" s="53"/>
      <c r="H67" s="53"/>
      <c r="I67" s="299">
        <f>K67/J67*100</f>
        <v>58520.000000000007</v>
      </c>
      <c r="J67" s="300">
        <v>185</v>
      </c>
      <c r="K67" s="301">
        <f>VLOOKUP(A67,'MANO DE OBRA'!A8:D99,4,FALSE)</f>
        <v>108262</v>
      </c>
      <c r="L67" s="56"/>
      <c r="M67" s="438">
        <v>280</v>
      </c>
      <c r="N67" s="402">
        <f>K67/M67</f>
        <v>386.65</v>
      </c>
      <c r="O67" s="112"/>
    </row>
    <row r="68" spans="1:15">
      <c r="A68" s="151" t="s">
        <v>30</v>
      </c>
      <c r="B68" s="55" t="str">
        <f>VLOOKUP(A68,'MANO DE OBRA'!A8:D69,3,FALSE)</f>
        <v>Oficial</v>
      </c>
      <c r="C68" s="53"/>
      <c r="D68" s="53"/>
      <c r="E68" s="53"/>
      <c r="F68" s="53"/>
      <c r="G68" s="53"/>
      <c r="H68" s="53"/>
      <c r="I68" s="299">
        <f>K68/J68*100</f>
        <v>57668.23979157189</v>
      </c>
      <c r="J68" s="300">
        <v>185</v>
      </c>
      <c r="K68" s="301">
        <f>VLOOKUP(A68,'MANO DE OBRA'!A8:D100,4,FALSE)</f>
        <v>106686.24361440798</v>
      </c>
      <c r="L68" s="56"/>
      <c r="M68" s="439">
        <v>280</v>
      </c>
      <c r="N68" s="402">
        <f>K68/M68</f>
        <v>381.02229862288567</v>
      </c>
    </row>
    <row r="69" spans="1:15">
      <c r="B69" s="55"/>
      <c r="C69" s="53"/>
      <c r="D69" s="53"/>
      <c r="E69" s="53"/>
      <c r="F69" s="53"/>
      <c r="G69" s="53"/>
      <c r="H69" s="53"/>
      <c r="I69" s="286"/>
      <c r="J69" s="304"/>
      <c r="K69" s="305"/>
      <c r="L69" s="56"/>
      <c r="M69" s="307"/>
      <c r="N69" s="303"/>
    </row>
    <row r="70" spans="1:15">
      <c r="B70" s="55"/>
      <c r="C70" s="53"/>
      <c r="D70" s="53"/>
      <c r="E70" s="53"/>
      <c r="F70" s="53"/>
      <c r="G70" s="53"/>
      <c r="H70" s="53"/>
      <c r="I70" s="286"/>
      <c r="J70" s="304"/>
      <c r="K70" s="305"/>
      <c r="L70" s="325"/>
      <c r="M70" s="307"/>
      <c r="N70" s="303"/>
    </row>
    <row r="71" spans="1:15">
      <c r="B71" s="55"/>
      <c r="C71" s="53"/>
      <c r="D71" s="53"/>
      <c r="E71" s="53"/>
      <c r="F71" s="53"/>
      <c r="G71" s="53"/>
      <c r="H71" s="53"/>
      <c r="I71" s="286"/>
      <c r="J71" s="304"/>
      <c r="K71" s="305"/>
      <c r="L71" s="325"/>
      <c r="M71" s="307"/>
      <c r="N71" s="303"/>
    </row>
    <row r="72" spans="1:15" ht="15.75" thickBot="1">
      <c r="B72" s="899"/>
      <c r="C72" s="900"/>
      <c r="D72" s="900"/>
      <c r="E72" s="900"/>
      <c r="F72" s="900"/>
      <c r="G72" s="900"/>
      <c r="H72" s="900"/>
      <c r="I72" s="132"/>
      <c r="J72" s="132"/>
      <c r="K72" s="132"/>
      <c r="L72" s="913"/>
      <c r="M72" s="913"/>
      <c r="N72" s="51"/>
    </row>
    <row r="73" spans="1:15" ht="15.75" thickBot="1">
      <c r="B73" s="912" t="s">
        <v>953</v>
      </c>
      <c r="C73" s="866"/>
      <c r="D73" s="866"/>
      <c r="E73" s="866"/>
      <c r="F73" s="866"/>
      <c r="G73" s="866"/>
      <c r="H73" s="866"/>
      <c r="I73" s="866"/>
      <c r="J73" s="866"/>
      <c r="K73" s="866"/>
      <c r="L73" s="866"/>
      <c r="M73" s="867"/>
      <c r="N73" s="308">
        <f>SUM(N67:N72)</f>
        <v>767.67229862288559</v>
      </c>
    </row>
    <row r="74" spans="1:15" ht="15.75" thickBot="1">
      <c r="B74" s="39"/>
      <c r="C74" s="40"/>
      <c r="D74" s="40"/>
      <c r="E74" s="40"/>
      <c r="F74" s="40"/>
      <c r="G74" s="40"/>
      <c r="H74" s="40"/>
      <c r="I74" s="40"/>
      <c r="J74" s="40"/>
      <c r="K74" s="40"/>
      <c r="L74" s="40"/>
      <c r="M74" s="40"/>
      <c r="N74" s="41"/>
    </row>
    <row r="75" spans="1:15" ht="15.75" thickBot="1">
      <c r="B75" s="823" t="s">
        <v>967</v>
      </c>
      <c r="C75" s="824"/>
      <c r="D75" s="824"/>
      <c r="E75" s="824"/>
      <c r="F75" s="824"/>
      <c r="G75" s="824"/>
      <c r="H75" s="824"/>
      <c r="I75" s="824"/>
      <c r="J75" s="824"/>
      <c r="K75" s="824"/>
      <c r="L75" s="824"/>
      <c r="M75" s="825"/>
      <c r="N75" s="105">
        <f>N42+N51+N62+N73</f>
        <v>14586.175218238488</v>
      </c>
    </row>
    <row r="76" spans="1:15">
      <c r="B76" s="39"/>
      <c r="C76" s="40"/>
      <c r="D76" s="40"/>
      <c r="E76" s="40"/>
      <c r="F76" s="40"/>
      <c r="G76" s="40"/>
      <c r="H76" s="40"/>
      <c r="I76" s="40"/>
      <c r="J76" s="40"/>
      <c r="K76" s="40"/>
      <c r="L76" s="40"/>
      <c r="M76" s="40"/>
      <c r="N76" s="41"/>
    </row>
    <row r="77" spans="1:15">
      <c r="B77" s="70" t="s">
        <v>968</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68" t="s">
        <v>969</v>
      </c>
      <c r="C79" s="869"/>
      <c r="D79" s="869"/>
      <c r="E79" s="869"/>
      <c r="F79" s="869"/>
      <c r="G79" s="869"/>
      <c r="H79" s="869"/>
      <c r="I79" s="321"/>
      <c r="J79" s="341"/>
      <c r="K79" s="309" t="s">
        <v>970</v>
      </c>
      <c r="L79" s="870" t="s">
        <v>971</v>
      </c>
      <c r="M79" s="871"/>
      <c r="N79" s="310"/>
    </row>
    <row r="80" spans="1:15">
      <c r="B80" s="856" t="s">
        <v>972</v>
      </c>
      <c r="C80" s="857"/>
      <c r="D80" s="857"/>
      <c r="E80" s="857"/>
      <c r="F80" s="857"/>
      <c r="G80" s="857"/>
      <c r="H80" s="857"/>
      <c r="I80" s="93"/>
      <c r="J80" s="94"/>
      <c r="K80" s="311">
        <v>0.2</v>
      </c>
      <c r="L80" s="858">
        <f>N75*K80</f>
        <v>2917.2350436476977</v>
      </c>
      <c r="M80" s="859"/>
      <c r="N80" s="57"/>
    </row>
    <row r="81" spans="1:14">
      <c r="B81" s="95" t="s">
        <v>973</v>
      </c>
      <c r="C81" s="96"/>
      <c r="D81" s="96"/>
      <c r="E81" s="96"/>
      <c r="F81" s="96"/>
      <c r="G81" s="96"/>
      <c r="H81" s="96"/>
      <c r="I81" s="93"/>
      <c r="J81" s="94"/>
      <c r="K81" s="311">
        <v>0.05</v>
      </c>
      <c r="L81" s="858">
        <f>N75*K81</f>
        <v>729.30876091192442</v>
      </c>
      <c r="M81" s="859"/>
      <c r="N81" s="57"/>
    </row>
    <row r="82" spans="1:14" ht="15.75" thickBot="1">
      <c r="B82" s="97" t="s">
        <v>974</v>
      </c>
      <c r="C82" s="98"/>
      <c r="D82" s="98"/>
      <c r="E82" s="98"/>
      <c r="F82" s="98"/>
      <c r="G82" s="98"/>
      <c r="H82" s="98"/>
      <c r="I82" s="99"/>
      <c r="J82" s="100"/>
      <c r="K82" s="312">
        <v>0.05</v>
      </c>
      <c r="L82" s="860">
        <f>N75*K82</f>
        <v>729.30876091192442</v>
      </c>
      <c r="M82" s="861"/>
      <c r="N82" s="57"/>
    </row>
    <row r="83" spans="1:14" ht="15.75" thickBot="1">
      <c r="B83" s="823" t="s">
        <v>953</v>
      </c>
      <c r="C83" s="824"/>
      <c r="D83" s="824"/>
      <c r="E83" s="824"/>
      <c r="F83" s="824"/>
      <c r="G83" s="824"/>
      <c r="H83" s="824"/>
      <c r="I83" s="824"/>
      <c r="J83" s="824"/>
      <c r="K83" s="824"/>
      <c r="L83" s="824"/>
      <c r="M83" s="825"/>
      <c r="N83" s="58">
        <f>L80+L81+L82</f>
        <v>4375.8525654715468</v>
      </c>
    </row>
    <row r="84" spans="1:14" ht="15.75" thickBot="1">
      <c r="B84" s="39"/>
      <c r="C84" s="40"/>
      <c r="D84" s="40"/>
      <c r="E84" s="40"/>
      <c r="F84" s="40"/>
      <c r="G84" s="40"/>
      <c r="H84" s="40"/>
      <c r="I84" s="40"/>
      <c r="J84" s="40"/>
      <c r="K84" s="40"/>
      <c r="L84" s="40"/>
      <c r="M84" s="40"/>
      <c r="N84" s="41"/>
    </row>
    <row r="85" spans="1:14" ht="15.75" thickBot="1">
      <c r="A85" t="s">
        <v>2016</v>
      </c>
      <c r="B85" s="823" t="s">
        <v>975</v>
      </c>
      <c r="C85" s="824"/>
      <c r="D85" s="824"/>
      <c r="E85" s="824"/>
      <c r="F85" s="824"/>
      <c r="G85" s="824"/>
      <c r="H85" s="824"/>
      <c r="I85" s="824"/>
      <c r="J85" s="824"/>
      <c r="K85" s="824"/>
      <c r="L85" s="824"/>
      <c r="M85" s="825"/>
      <c r="N85" s="195">
        <f>N75+N83</f>
        <v>18962.027783710037</v>
      </c>
    </row>
    <row r="86" spans="1:14">
      <c r="B86" s="246"/>
      <c r="C86" s="247"/>
      <c r="D86" s="247"/>
      <c r="E86" s="247"/>
      <c r="F86" s="247"/>
      <c r="G86" s="247"/>
      <c r="H86" s="247"/>
      <c r="I86" s="247"/>
      <c r="J86" s="247"/>
      <c r="K86" s="247"/>
      <c r="L86" s="247"/>
      <c r="M86" s="247"/>
      <c r="N86" s="248"/>
    </row>
    <row r="87" spans="1:14">
      <c r="B87" s="249"/>
      <c r="C87" s="250"/>
      <c r="D87" s="250"/>
      <c r="E87" s="250"/>
      <c r="F87" s="250"/>
      <c r="G87" s="250"/>
      <c r="H87" s="250"/>
      <c r="I87" s="250"/>
      <c r="J87" s="250"/>
      <c r="K87" s="250"/>
      <c r="L87" s="250"/>
      <c r="M87" s="250"/>
      <c r="N87" s="251"/>
    </row>
    <row r="88" spans="1:14">
      <c r="B88" s="249"/>
      <c r="C88" s="250"/>
      <c r="D88" s="250"/>
      <c r="E88" s="250"/>
      <c r="F88" s="250"/>
      <c r="G88" s="250"/>
      <c r="H88" s="250"/>
      <c r="I88" s="250"/>
      <c r="J88" s="250"/>
      <c r="K88" s="250"/>
      <c r="L88" s="250"/>
      <c r="M88" s="250"/>
      <c r="N88" s="251"/>
    </row>
    <row r="89" spans="1:14">
      <c r="B89" s="249"/>
      <c r="C89" s="250"/>
      <c r="D89" s="250"/>
      <c r="E89" s="250"/>
      <c r="F89" s="250"/>
      <c r="G89" s="250"/>
      <c r="H89" s="250"/>
      <c r="I89" s="250"/>
      <c r="J89" s="250"/>
      <c r="K89" s="250"/>
      <c r="L89" s="250"/>
      <c r="M89" s="250"/>
      <c r="N89" s="251"/>
    </row>
    <row r="90" spans="1:14">
      <c r="B90" s="249"/>
      <c r="C90" s="250"/>
      <c r="D90" s="250"/>
      <c r="E90" s="424" t="s">
        <v>976</v>
      </c>
      <c r="F90" s="424"/>
      <c r="G90" s="424"/>
      <c r="H90" s="424"/>
      <c r="I90" s="424"/>
      <c r="J90" s="424"/>
      <c r="K90" s="250"/>
      <c r="L90" s="250"/>
      <c r="M90" s="250"/>
      <c r="N90" s="251"/>
    </row>
    <row r="91" spans="1:14">
      <c r="B91" s="249"/>
      <c r="C91" s="250"/>
      <c r="D91" s="250"/>
      <c r="E91" s="250" t="s">
        <v>977</v>
      </c>
      <c r="F91" s="250"/>
      <c r="G91" s="250"/>
      <c r="H91" s="250"/>
      <c r="I91" s="250"/>
      <c r="J91" s="250"/>
      <c r="K91" s="250"/>
      <c r="L91" s="250"/>
      <c r="M91" s="250"/>
      <c r="N91" s="251"/>
    </row>
    <row r="92" spans="1:14">
      <c r="B92" s="249"/>
      <c r="C92" s="250"/>
      <c r="D92" s="250"/>
      <c r="E92" s="250" t="s">
        <v>978</v>
      </c>
      <c r="F92" s="250"/>
      <c r="G92" s="250"/>
      <c r="H92" s="250"/>
      <c r="I92" s="250"/>
      <c r="J92" s="250"/>
      <c r="K92" s="250"/>
      <c r="L92" s="250"/>
      <c r="M92" s="250"/>
      <c r="N92" s="251"/>
    </row>
    <row r="93" spans="1:14">
      <c r="B93" s="249"/>
      <c r="C93" s="250"/>
      <c r="D93" s="250"/>
      <c r="E93" s="250" t="s">
        <v>979</v>
      </c>
      <c r="F93" s="250"/>
      <c r="G93" s="250"/>
      <c r="H93" s="250"/>
      <c r="I93" s="250"/>
      <c r="J93" s="250"/>
      <c r="K93" s="250"/>
      <c r="L93" s="250"/>
      <c r="M93" s="250"/>
      <c r="N93" s="251"/>
    </row>
    <row r="94" spans="1:14" ht="15.75" thickBot="1">
      <c r="B94" s="249"/>
      <c r="C94" s="250"/>
      <c r="D94" s="250"/>
      <c r="E94" s="250"/>
      <c r="F94" s="250" t="s">
        <v>980</v>
      </c>
      <c r="G94" s="250"/>
      <c r="H94" s="250"/>
      <c r="I94" s="250"/>
      <c r="J94" s="250"/>
      <c r="K94" s="250"/>
      <c r="L94" s="250"/>
      <c r="M94" s="250"/>
      <c r="N94" s="251"/>
    </row>
    <row r="95" spans="1:14">
      <c r="B95" s="234" t="s">
        <v>2216</v>
      </c>
      <c r="C95" s="235"/>
      <c r="D95" s="235"/>
      <c r="E95" s="235"/>
      <c r="F95" s="235"/>
      <c r="G95" s="235"/>
      <c r="H95" s="235"/>
      <c r="I95" s="235"/>
      <c r="J95" s="235"/>
      <c r="K95" s="235"/>
      <c r="L95" s="235"/>
      <c r="M95" s="235"/>
      <c r="N95" s="236"/>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253"/>
      <c r="F98" s="253"/>
      <c r="G98" s="253"/>
      <c r="H98" s="253"/>
      <c r="I98" s="253"/>
      <c r="J98" s="253"/>
      <c r="K98" s="253"/>
      <c r="L98" s="253"/>
      <c r="M98" s="253"/>
      <c r="N98" s="254"/>
    </row>
    <row r="99" spans="2:14" ht="15.75" thickBot="1">
      <c r="B99" s="255"/>
      <c r="C99" s="256"/>
      <c r="D99" s="256"/>
      <c r="E99" s="256"/>
      <c r="F99" s="256"/>
      <c r="G99" s="256"/>
      <c r="H99" s="256"/>
      <c r="I99" s="256"/>
      <c r="J99" s="256"/>
      <c r="K99" s="256"/>
      <c r="L99" s="256"/>
      <c r="M99" s="256"/>
      <c r="N99" s="257"/>
    </row>
    <row r="100" spans="2:14">
      <c r="B100" s="258"/>
      <c r="C100" s="259"/>
      <c r="D100" s="259"/>
      <c r="E100" s="259"/>
      <c r="F100" s="259"/>
      <c r="G100" s="259"/>
      <c r="H100" s="259"/>
      <c r="I100" s="259"/>
      <c r="J100" s="259"/>
      <c r="K100" s="259"/>
      <c r="L100" s="259"/>
      <c r="M100" s="259"/>
      <c r="N100" s="260"/>
    </row>
    <row r="101" spans="2:14">
      <c r="B101" s="261" t="s">
        <v>2217</v>
      </c>
      <c r="C101" s="262"/>
      <c r="D101" s="262"/>
      <c r="E101" s="262"/>
      <c r="F101" s="262"/>
      <c r="G101" s="262"/>
      <c r="H101" s="262"/>
      <c r="I101" s="262"/>
      <c r="J101" s="262"/>
      <c r="K101" s="262"/>
      <c r="L101" s="262"/>
      <c r="M101" s="262"/>
      <c r="N101" s="263"/>
    </row>
    <row r="102" spans="2:14" ht="15" customHeight="1">
      <c r="B102" s="967" t="s">
        <v>2218</v>
      </c>
      <c r="C102" s="968"/>
      <c r="D102" s="968"/>
      <c r="E102" s="968"/>
      <c r="F102" s="968"/>
      <c r="G102" s="968"/>
      <c r="H102" s="968"/>
      <c r="I102" s="968"/>
      <c r="J102" s="968"/>
      <c r="K102" s="968"/>
      <c r="L102" s="968"/>
      <c r="M102" s="968"/>
      <c r="N102" s="969"/>
    </row>
    <row r="103" spans="2:14" ht="15" customHeight="1">
      <c r="B103" s="967"/>
      <c r="C103" s="968"/>
      <c r="D103" s="968"/>
      <c r="E103" s="968"/>
      <c r="F103" s="968"/>
      <c r="G103" s="968"/>
      <c r="H103" s="968"/>
      <c r="I103" s="968"/>
      <c r="J103" s="968"/>
      <c r="K103" s="968"/>
      <c r="L103" s="968"/>
      <c r="M103" s="968"/>
      <c r="N103" s="969"/>
    </row>
    <row r="104" spans="2:14" ht="30" customHeight="1">
      <c r="B104" s="970" t="s">
        <v>2219</v>
      </c>
      <c r="C104" s="971"/>
      <c r="D104" s="971"/>
      <c r="E104" s="971"/>
      <c r="F104" s="971"/>
      <c r="G104" s="971"/>
      <c r="H104" s="971"/>
      <c r="I104" s="971"/>
      <c r="J104" s="971"/>
      <c r="K104" s="971"/>
      <c r="L104" s="971"/>
      <c r="M104" s="971"/>
      <c r="N104" s="972"/>
    </row>
    <row r="105" spans="2:14">
      <c r="B105" s="970"/>
      <c r="C105" s="971"/>
      <c r="D105" s="971"/>
      <c r="E105" s="971"/>
      <c r="F105" s="971"/>
      <c r="G105" s="971"/>
      <c r="H105" s="971"/>
      <c r="I105" s="971"/>
      <c r="J105" s="971"/>
      <c r="K105" s="971"/>
      <c r="L105" s="971"/>
      <c r="M105" s="971"/>
      <c r="N105" s="972"/>
    </row>
    <row r="106" spans="2:14">
      <c r="B106" s="346"/>
      <c r="C106" s="347"/>
      <c r="D106" s="347"/>
      <c r="E106" s="347"/>
      <c r="F106" s="347"/>
      <c r="G106" s="347"/>
      <c r="H106" s="347"/>
      <c r="I106" s="347"/>
      <c r="J106" s="347"/>
      <c r="K106" s="347"/>
      <c r="L106" s="347"/>
      <c r="M106" s="347"/>
      <c r="N106" s="348"/>
    </row>
    <row r="107" spans="2:14">
      <c r="B107" s="346"/>
      <c r="C107" s="347"/>
      <c r="D107" s="347"/>
      <c r="E107" s="347"/>
      <c r="F107" s="347"/>
      <c r="G107" s="347"/>
      <c r="H107" s="347"/>
      <c r="I107" s="347"/>
      <c r="J107" s="347"/>
      <c r="K107" s="347"/>
      <c r="L107" s="347"/>
      <c r="M107" s="347"/>
      <c r="N107" s="348"/>
    </row>
    <row r="108" spans="2:14">
      <c r="B108" s="346"/>
      <c r="C108" s="347"/>
      <c r="D108" s="347"/>
      <c r="E108" s="347"/>
      <c r="F108" s="347"/>
      <c r="G108" s="347"/>
      <c r="H108" s="347"/>
      <c r="I108" s="347"/>
      <c r="J108" s="347"/>
      <c r="K108" s="347"/>
      <c r="L108" s="347"/>
      <c r="M108" s="347"/>
      <c r="N108" s="348"/>
    </row>
    <row r="109" spans="2:14">
      <c r="B109" s="261"/>
      <c r="C109" s="262"/>
      <c r="D109" s="262"/>
      <c r="E109" s="262"/>
      <c r="F109" s="262"/>
      <c r="G109" s="262"/>
      <c r="H109" s="262"/>
      <c r="I109" s="262"/>
      <c r="J109" s="262"/>
      <c r="K109" s="262"/>
      <c r="L109" s="262"/>
      <c r="M109" s="262"/>
      <c r="N109" s="263"/>
    </row>
    <row r="110" spans="2:14">
      <c r="B110" s="249"/>
      <c r="C110" s="250"/>
      <c r="D110" s="250"/>
      <c r="E110" s="250" t="s">
        <v>976</v>
      </c>
      <c r="F110" s="424"/>
      <c r="G110" s="424"/>
      <c r="H110" s="250"/>
      <c r="I110" s="250"/>
      <c r="J110" s="250"/>
      <c r="K110" s="250"/>
      <c r="L110" s="250"/>
      <c r="M110" s="250"/>
      <c r="N110" s="251"/>
    </row>
    <row r="111" spans="2:14">
      <c r="B111" s="249"/>
      <c r="C111" s="250"/>
      <c r="D111" s="250"/>
      <c r="E111" s="425" t="s">
        <v>977</v>
      </c>
      <c r="F111" s="250"/>
      <c r="G111" s="250"/>
      <c r="H111" s="425"/>
      <c r="I111" s="425"/>
      <c r="J111" s="425"/>
      <c r="K111" s="250"/>
      <c r="L111" s="250"/>
      <c r="M111" s="250"/>
      <c r="N111" s="251"/>
    </row>
    <row r="112" spans="2:14">
      <c r="B112" s="249"/>
      <c r="C112" s="250"/>
      <c r="D112" s="250"/>
      <c r="E112" s="264" t="s">
        <v>981</v>
      </c>
      <c r="F112" s="250"/>
      <c r="G112" s="250"/>
      <c r="H112" s="264"/>
      <c r="I112" s="264"/>
      <c r="J112" s="264"/>
      <c r="K112" s="250"/>
      <c r="L112" s="250"/>
      <c r="M112" s="250"/>
      <c r="N112" s="251"/>
    </row>
    <row r="113" spans="2:14">
      <c r="B113" s="265"/>
      <c r="C113" s="262"/>
      <c r="D113" s="262"/>
      <c r="E113" s="250" t="s">
        <v>979</v>
      </c>
      <c r="F113" s="250"/>
      <c r="G113" s="250"/>
      <c r="H113" s="250"/>
      <c r="I113" s="250"/>
      <c r="J113" s="250"/>
      <c r="K113" s="262"/>
      <c r="L113" s="262"/>
      <c r="M113" s="262"/>
      <c r="N113" s="263"/>
    </row>
    <row r="114" spans="2:14">
      <c r="B114" s="265"/>
      <c r="C114" s="262"/>
      <c r="D114" s="262"/>
      <c r="E114" s="262"/>
      <c r="F114" s="250"/>
      <c r="G114" s="250"/>
      <c r="H114" s="250"/>
      <c r="I114" s="250"/>
      <c r="J114" s="250"/>
      <c r="K114" s="262"/>
      <c r="L114" s="262"/>
      <c r="M114" s="262"/>
      <c r="N114" s="263"/>
    </row>
    <row r="115" spans="2:14">
      <c r="B115" s="265" t="s">
        <v>2220</v>
      </c>
      <c r="C115" s="264"/>
      <c r="D115" s="264"/>
      <c r="E115" s="250"/>
      <c r="F115" s="250"/>
      <c r="G115" s="250"/>
      <c r="H115" s="250"/>
      <c r="I115" s="250"/>
      <c r="J115" s="973"/>
      <c r="K115" s="973"/>
      <c r="L115" s="973"/>
      <c r="M115" s="973"/>
      <c r="N115" s="974"/>
    </row>
    <row r="116" spans="2:14" ht="15.75" thickBot="1">
      <c r="B116" s="426" t="s">
        <v>2221</v>
      </c>
      <c r="C116" s="427"/>
      <c r="D116" s="427"/>
      <c r="E116" s="266"/>
      <c r="F116" s="266"/>
      <c r="G116" s="266"/>
      <c r="H116" s="266"/>
      <c r="I116" s="266"/>
      <c r="J116" s="975"/>
      <c r="K116" s="975"/>
      <c r="L116" s="975"/>
      <c r="M116" s="975"/>
      <c r="N116" s="976"/>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1633</v>
      </c>
      <c r="C31" s="87" t="s">
        <v>2089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180</v>
      </c>
      <c r="B36" s="872" t="str">
        <f>VLOOKUP(A36,EQUIPOS!A6:D154,3,FALSE)</f>
        <v>Compresor 120 HP, con martillo.</v>
      </c>
      <c r="C36" s="873"/>
      <c r="D36" s="873"/>
      <c r="E36" s="873"/>
      <c r="F36" s="873"/>
      <c r="G36" s="873"/>
      <c r="H36" s="874"/>
      <c r="I36" s="274"/>
      <c r="J36" s="275"/>
      <c r="K36" s="276">
        <f>VLOOKUP(A36,EQUIPOS!A6:D163,4,FALSE)</f>
        <v>92003.667080122541</v>
      </c>
      <c r="L36" s="277"/>
      <c r="M36" s="278">
        <v>2.5</v>
      </c>
      <c r="N36" s="279">
        <f>K36/M36</f>
        <v>36801.466832049016</v>
      </c>
    </row>
    <row r="37" spans="1:14">
      <c r="A37" s="119" t="s">
        <v>129</v>
      </c>
      <c r="B37" s="872" t="str">
        <f>VLOOKUP(A37,EQUIPOS!A7:D154,3,FALSE)</f>
        <v xml:space="preserve">Buldozer, Potencia al volante de 140 HP, motor de 2200 RPM, longitud de hoja 4,80m. </v>
      </c>
      <c r="C37" s="873"/>
      <c r="D37" s="873"/>
      <c r="E37" s="873"/>
      <c r="F37" s="873"/>
      <c r="G37" s="873"/>
      <c r="H37" s="874"/>
      <c r="I37" s="428"/>
      <c r="J37" s="429"/>
      <c r="K37" s="276">
        <f>VLOOKUP(A37,EQUIPOS!A7:D164,4,FALSE)</f>
        <v>139092.38940752886</v>
      </c>
      <c r="L37" s="342"/>
      <c r="M37" s="343">
        <v>100</v>
      </c>
      <c r="N37" s="279">
        <f>K37/M37</f>
        <v>1390.9238940752884</v>
      </c>
    </row>
    <row r="38" spans="1:14">
      <c r="A38" s="119" t="s">
        <v>312</v>
      </c>
      <c r="B38" s="872" t="str">
        <f>VLOOKUP(A38,EQUIPOS!A8:D154,3,FALSE)</f>
        <v>Retroexcavadora sobre oruga, potencia 138 HP, balde de 1,5 m3.</v>
      </c>
      <c r="C38" s="873"/>
      <c r="D38" s="873"/>
      <c r="E38" s="873"/>
      <c r="F38" s="873"/>
      <c r="G38" s="873"/>
      <c r="H38" s="874"/>
      <c r="I38" s="335"/>
      <c r="J38" s="337"/>
      <c r="K38" s="276">
        <f>VLOOKUP(A38,EQUIPOS!A8:D165,4,FALSE)</f>
        <v>159389.57512107195</v>
      </c>
      <c r="L38" s="430"/>
      <c r="M38" s="431">
        <v>16</v>
      </c>
      <c r="N38" s="279">
        <f>K38/M38</f>
        <v>9961.8484450669966</v>
      </c>
    </row>
    <row r="39" spans="1:14">
      <c r="B39" s="872"/>
      <c r="C39" s="873"/>
      <c r="D39" s="873"/>
      <c r="E39" s="879"/>
      <c r="F39" s="873"/>
      <c r="G39" s="873"/>
      <c r="H39" s="874"/>
      <c r="I39" s="42"/>
      <c r="J39" s="43"/>
      <c r="K39" s="281"/>
      <c r="L39" s="283"/>
      <c r="M39" s="284"/>
      <c r="N39" s="285"/>
    </row>
    <row r="40" spans="1:14">
      <c r="B40" s="880" t="s">
        <v>952</v>
      </c>
      <c r="C40" s="881"/>
      <c r="D40" s="881"/>
      <c r="E40" s="44"/>
      <c r="F40" s="45"/>
      <c r="G40" s="45"/>
      <c r="H40" s="46"/>
      <c r="I40" s="42"/>
      <c r="J40" s="43"/>
      <c r="K40" s="286"/>
      <c r="L40" s="283"/>
      <c r="M40" s="408">
        <v>0.01</v>
      </c>
      <c r="N40" s="351">
        <f>N76*M40</f>
        <v>25.250800282375621</v>
      </c>
    </row>
    <row r="41" spans="1:14" ht="15.75" thickBot="1">
      <c r="B41" s="872"/>
      <c r="C41" s="873"/>
      <c r="D41" s="873"/>
      <c r="E41" s="873"/>
      <c r="F41" s="873"/>
      <c r="G41" s="873"/>
      <c r="H41" s="874"/>
      <c r="I41" s="882"/>
      <c r="J41" s="883"/>
      <c r="K41" s="47"/>
      <c r="L41" s="884"/>
      <c r="M41" s="885"/>
      <c r="N41" s="111"/>
    </row>
    <row r="42" spans="1:14" ht="15.75" thickBot="1">
      <c r="B42" s="823" t="s">
        <v>953</v>
      </c>
      <c r="C42" s="824"/>
      <c r="D42" s="824"/>
      <c r="E42" s="824"/>
      <c r="F42" s="824"/>
      <c r="G42" s="824"/>
      <c r="H42" s="824"/>
      <c r="I42" s="824"/>
      <c r="J42" s="824"/>
      <c r="K42" s="824"/>
      <c r="L42" s="824"/>
      <c r="M42" s="825"/>
      <c r="N42" s="401">
        <f>SUM(N36:N41)</f>
        <v>48179.489971473682</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8" t="s">
        <v>944</v>
      </c>
      <c r="C46" s="869"/>
      <c r="D46" s="869"/>
      <c r="E46" s="869"/>
      <c r="F46" s="869"/>
      <c r="G46" s="869"/>
      <c r="H46" s="869"/>
      <c r="I46" s="903"/>
      <c r="J46" s="322" t="s">
        <v>945</v>
      </c>
      <c r="K46" s="91" t="s">
        <v>946</v>
      </c>
      <c r="L46" s="904" t="s">
        <v>955</v>
      </c>
      <c r="M46" s="903"/>
      <c r="N46" s="92" t="s">
        <v>951</v>
      </c>
    </row>
    <row r="47" spans="1:14">
      <c r="A47" s="152" t="s">
        <v>376</v>
      </c>
      <c r="B47" s="49" t="str">
        <f>VLOOKUP(A47,MATERIALES!A5:D373,3,FALSE)</f>
        <v>Anfo</v>
      </c>
      <c r="C47" s="288"/>
      <c r="D47" s="288"/>
      <c r="E47" s="288"/>
      <c r="F47" s="288"/>
      <c r="G47" s="288"/>
      <c r="H47" s="288"/>
      <c r="I47" s="275"/>
      <c r="J47" s="231" t="str">
        <f>VLOOKUP(A47,MATERIALES!A3:D639,2,FALSE)</f>
        <v>kg</v>
      </c>
      <c r="K47" s="289">
        <v>0.3</v>
      </c>
      <c r="L47" s="274"/>
      <c r="M47" s="409">
        <f>VLOOKUP(A47,MATERIALES!A5:D396,4,FALSE)</f>
        <v>6221.7320638882793</v>
      </c>
      <c r="N47" s="279">
        <f>K47*M47</f>
        <v>1866.5196191664836</v>
      </c>
    </row>
    <row r="48" spans="1:14">
      <c r="A48" s="152" t="s">
        <v>424</v>
      </c>
      <c r="B48" s="49" t="str">
        <f>VLOOKUP(A48,MATERIALES!A6:D373,3,FALSE)</f>
        <v>Cordón detonante</v>
      </c>
      <c r="C48" s="432"/>
      <c r="D48" s="432"/>
      <c r="E48" s="432"/>
      <c r="F48" s="432"/>
      <c r="G48" s="432"/>
      <c r="H48" s="432"/>
      <c r="I48" s="432"/>
      <c r="J48" s="318" t="str">
        <f>VLOOKUP(A48,MATERIALES!A4:D640,2,FALSE)</f>
        <v>m</v>
      </c>
      <c r="K48" s="404">
        <v>3</v>
      </c>
      <c r="L48" s="428"/>
      <c r="M48" s="409">
        <f>VLOOKUP(A48,MATERIALES!A6:D397,4,FALSE)</f>
        <v>4791.3264986213089</v>
      </c>
      <c r="N48" s="279">
        <f t="shared" ref="N48:N53" si="0">K48*M48</f>
        <v>14373.979495863927</v>
      </c>
    </row>
    <row r="49" spans="1:14">
      <c r="A49" s="152" t="s">
        <v>453</v>
      </c>
      <c r="B49" s="49" t="str">
        <f>VLOOKUP(A49,MATERIALES!A6:D373,3,FALSE)</f>
        <v>Explosivos  75% (INDUGEL)</v>
      </c>
      <c r="C49" s="432"/>
      <c r="D49" s="432"/>
      <c r="E49" s="432"/>
      <c r="F49" s="432"/>
      <c r="G49" s="432"/>
      <c r="H49" s="432"/>
      <c r="I49" s="432"/>
      <c r="J49" s="319" t="str">
        <f>VLOOKUP(A49,MATERIALES!A5:D641,2,FALSE)</f>
        <v>lb</v>
      </c>
      <c r="K49" s="404">
        <v>0.25</v>
      </c>
      <c r="L49" s="428"/>
      <c r="M49" s="409">
        <f>VLOOKUP(A49,MATERIALES!A6:D398,4,FALSE)</f>
        <v>15247.065657834923</v>
      </c>
      <c r="N49" s="279">
        <f t="shared" si="0"/>
        <v>3811.7664144587307</v>
      </c>
    </row>
    <row r="50" spans="1:14">
      <c r="A50" s="152" t="s">
        <v>458</v>
      </c>
      <c r="B50" s="49" t="str">
        <f>VLOOKUP(A50,MATERIALES!A6:D373,3,FALSE)</f>
        <v>Fulminantes</v>
      </c>
      <c r="C50" s="432"/>
      <c r="D50" s="432"/>
      <c r="E50" s="432"/>
      <c r="F50" s="432"/>
      <c r="G50" s="432"/>
      <c r="H50" s="432"/>
      <c r="I50" s="432"/>
      <c r="J50" s="319" t="str">
        <f>VLOOKUP(A50,MATERIALES!A6:D642,2,FALSE)</f>
        <v>u</v>
      </c>
      <c r="K50" s="404">
        <v>1</v>
      </c>
      <c r="L50" s="428"/>
      <c r="M50" s="409">
        <f>VLOOKUP(A50,MATERIALES!A6:D399,4,FALSE)</f>
        <v>910.49737520316273</v>
      </c>
      <c r="N50" s="279">
        <f t="shared" si="0"/>
        <v>910.49737520316273</v>
      </c>
    </row>
    <row r="51" spans="1:14">
      <c r="A51" s="152" t="s">
        <v>552</v>
      </c>
      <c r="B51" s="49" t="str">
        <f>VLOOKUP(A51,MATERIALES!A7:D373,3,FALSE)</f>
        <v>Mecha Lenta</v>
      </c>
      <c r="C51" s="432"/>
      <c r="D51" s="432"/>
      <c r="E51" s="432"/>
      <c r="F51" s="432"/>
      <c r="G51" s="432"/>
      <c r="H51" s="432"/>
      <c r="I51" s="432"/>
      <c r="J51" s="319" t="str">
        <f>VLOOKUP(A51,MATERIALES!A6:D643,2,FALSE)</f>
        <v>m</v>
      </c>
      <c r="K51" s="404">
        <v>1</v>
      </c>
      <c r="L51" s="428"/>
      <c r="M51" s="409">
        <f>VLOOKUP(A51,MATERIALES!A7:D400,4,FALSE)</f>
        <v>926.32312306678648</v>
      </c>
      <c r="N51" s="279">
        <f t="shared" si="0"/>
        <v>926.32312306678648</v>
      </c>
    </row>
    <row r="52" spans="1:14">
      <c r="A52" s="152" t="s">
        <v>845</v>
      </c>
      <c r="B52" s="49" t="str">
        <f>VLOOKUP(A52,MATERIALES!A8:D373,3,FALSE)</f>
        <v>Escolta y transporte (una tarifa por cada m3 escoltado y transportado)</v>
      </c>
      <c r="C52" s="432"/>
      <c r="D52" s="432"/>
      <c r="E52" s="432"/>
      <c r="F52" s="432"/>
      <c r="G52" s="432"/>
      <c r="H52" s="432"/>
      <c r="I52" s="432"/>
      <c r="J52" s="319" t="str">
        <f>VLOOKUP(A52,MATERIALES!A6:D644,2,FALSE)</f>
        <v>kg</v>
      </c>
      <c r="K52" s="404">
        <v>0.45800000000000002</v>
      </c>
      <c r="L52" s="428"/>
      <c r="M52" s="409">
        <f>VLOOKUP(A52,MATERIALES!A8:D401,4,FALSE)</f>
        <v>8172.7978678950558</v>
      </c>
      <c r="N52" s="279">
        <f t="shared" si="0"/>
        <v>3743.1414234959357</v>
      </c>
    </row>
    <row r="53" spans="1:14" ht="15.75" thickBot="1">
      <c r="A53" t="s">
        <v>442</v>
      </c>
      <c r="B53" s="49" t="str">
        <f>VLOOKUP(A53,MATERIALES!A9:D373,3,FALSE)</f>
        <v>Derechos de explotación y/o disposición de materiales</v>
      </c>
      <c r="C53" s="317"/>
      <c r="D53" s="317"/>
      <c r="E53" s="317"/>
      <c r="F53" s="317"/>
      <c r="G53" s="317"/>
      <c r="H53" s="317"/>
      <c r="I53" s="317"/>
      <c r="J53" s="440" t="str">
        <f>VLOOKUP(A53,MATERIALES!A7:D645,2,FALSE)</f>
        <v>m3</v>
      </c>
      <c r="K53" s="132">
        <v>1.3</v>
      </c>
      <c r="L53" s="332"/>
      <c r="M53" s="409">
        <f>VLOOKUP(A53,MATERIALES!A9:D402,4,FALSE)</f>
        <v>3967.1671348137802</v>
      </c>
      <c r="N53" s="279">
        <f t="shared" si="0"/>
        <v>5157.3172752579148</v>
      </c>
    </row>
    <row r="54" spans="1:14" ht="15.75" thickBot="1">
      <c r="B54" s="823" t="s">
        <v>953</v>
      </c>
      <c r="C54" s="824"/>
      <c r="D54" s="824"/>
      <c r="E54" s="824"/>
      <c r="F54" s="824"/>
      <c r="G54" s="824"/>
      <c r="H54" s="824"/>
      <c r="I54" s="824"/>
      <c r="J54" s="824"/>
      <c r="K54" s="824"/>
      <c r="L54" s="824"/>
      <c r="M54" s="825"/>
      <c r="N54" s="401">
        <f>SUM(N47:N53)</f>
        <v>30789.544726512944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1256</v>
      </c>
      <c r="B59" s="52" t="str">
        <f>VLOOKUP(A59,TRANSPORTE!A5:D117,3,FALSE)</f>
        <v>Transporte de material de excavación</v>
      </c>
      <c r="C59" s="324"/>
      <c r="D59" s="324"/>
      <c r="E59" s="324"/>
      <c r="F59" s="324"/>
      <c r="G59" s="324"/>
      <c r="H59" s="318" t="s">
        <v>1468</v>
      </c>
      <c r="I59" s="286">
        <v>1.3</v>
      </c>
      <c r="J59" s="293">
        <v>1</v>
      </c>
      <c r="K59" s="286">
        <f>I59*J59</f>
        <v>1.3</v>
      </c>
      <c r="L59" s="910">
        <f>VLOOKUP(A59,TRANSPORTE!A5:D117,4,FALSE)</f>
        <v>1131.4191219078368</v>
      </c>
      <c r="M59" s="911"/>
      <c r="N59" s="294">
        <f>K59*L59</f>
        <v>1470.8448584801879</v>
      </c>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s="153"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441">
        <v>128</v>
      </c>
      <c r="N70" s="402">
        <f>K70/M70</f>
        <v>1691.59375</v>
      </c>
      <c r="O70" s="112"/>
    </row>
    <row r="71" spans="1:15">
      <c r="A71" s="153"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439">
        <v>128</v>
      </c>
      <c r="N71" s="402">
        <f>K71/M71</f>
        <v>833.48627823756237</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2525.0800282375621</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N42+N54+N65+N76</f>
        <v>82964.959584704367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16592.991916940875</v>
      </c>
      <c r="M83" s="859"/>
      <c r="N83" s="57"/>
    </row>
    <row r="84" spans="1:14">
      <c r="B84" s="95" t="s">
        <v>973</v>
      </c>
      <c r="C84" s="96"/>
      <c r="D84" s="96"/>
      <c r="E84" s="96"/>
      <c r="F84" s="96"/>
      <c r="G84" s="96"/>
      <c r="H84" s="96"/>
      <c r="I84" s="93"/>
      <c r="J84" s="94"/>
      <c r="K84" s="311">
        <v>0.05</v>
      </c>
      <c r="L84" s="858">
        <f>N78*K84</f>
        <v>4148.2479792352187</v>
      </c>
      <c r="M84" s="859"/>
      <c r="N84" s="57"/>
    </row>
    <row r="85" spans="1:14" ht="15.75" thickBot="1">
      <c r="B85" s="97" t="s">
        <v>974</v>
      </c>
      <c r="C85" s="98"/>
      <c r="D85" s="98"/>
      <c r="E85" s="98"/>
      <c r="F85" s="98"/>
      <c r="G85" s="98"/>
      <c r="H85" s="98"/>
      <c r="I85" s="99"/>
      <c r="J85" s="100"/>
      <c r="K85" s="312">
        <v>0.05</v>
      </c>
      <c r="L85" s="860">
        <f>N78*K85</f>
        <v>4148.2479792352187</v>
      </c>
      <c r="M85" s="861"/>
      <c r="N85" s="57"/>
    </row>
    <row r="86" spans="1:14" ht="15.75" thickBot="1">
      <c r="B86" s="823" t="s">
        <v>953</v>
      </c>
      <c r="C86" s="824"/>
      <c r="D86" s="824"/>
      <c r="E86" s="824"/>
      <c r="F86" s="824"/>
      <c r="G86" s="824"/>
      <c r="H86" s="824"/>
      <c r="I86" s="824"/>
      <c r="J86" s="824"/>
      <c r="K86" s="824"/>
      <c r="L86" s="824"/>
      <c r="M86" s="825"/>
      <c r="N86" s="58">
        <f>L83+L84+L85</f>
        <v>24889.487875411309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107854.44746011568</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1634</v>
      </c>
      <c r="C31" s="87" t="s">
        <v>2090</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180</v>
      </c>
      <c r="B36" s="872" t="str">
        <f>VLOOKUP(A36,EQUIPOS!A6:D154,3,FALSE)</f>
        <v>Compresor 120 HP, con martillo.</v>
      </c>
      <c r="C36" s="873"/>
      <c r="D36" s="873"/>
      <c r="E36" s="873"/>
      <c r="F36" s="873"/>
      <c r="G36" s="873"/>
      <c r="H36" s="874"/>
      <c r="I36" s="274"/>
      <c r="J36" s="275"/>
      <c r="K36" s="276">
        <f>VLOOKUP(A36,EQUIPOS!A6:D163,4,FALSE)</f>
        <v>92003.667080122541</v>
      </c>
      <c r="L36" s="277"/>
      <c r="M36" s="343">
        <v>2.5</v>
      </c>
      <c r="N36" s="279">
        <f>K36/M36</f>
        <v>36801.466832049016</v>
      </c>
    </row>
    <row r="37" spans="1:14">
      <c r="A37" s="119" t="s">
        <v>129</v>
      </c>
      <c r="B37" s="872" t="str">
        <f>VLOOKUP(A37,EQUIPOS!A7:D154,3,FALSE)</f>
        <v xml:space="preserve">Buldozer, Potencia al volante de 140 HP, motor de 2200 RPM, longitud de hoja 4,80m. </v>
      </c>
      <c r="C37" s="873"/>
      <c r="D37" s="873"/>
      <c r="E37" s="873"/>
      <c r="F37" s="873"/>
      <c r="G37" s="873"/>
      <c r="H37" s="874"/>
      <c r="I37" s="428"/>
      <c r="J37" s="429"/>
      <c r="K37" s="276">
        <f>VLOOKUP(A37,EQUIPOS!A7:D164,4,FALSE)</f>
        <v>139092.38940752886</v>
      </c>
      <c r="L37" s="342"/>
      <c r="M37" s="343">
        <v>100</v>
      </c>
      <c r="N37" s="279">
        <f>K37/M37</f>
        <v>1390.9238940752884</v>
      </c>
    </row>
    <row r="38" spans="1:14">
      <c r="A38" s="119" t="s">
        <v>261</v>
      </c>
      <c r="B38" s="872" t="str">
        <f>VLOOKUP(A38,EQUIPOS!A8:D154,3,FALSE)</f>
        <v xml:space="preserve">Motobomba 3 PULGADAS (incluye operario)
</v>
      </c>
      <c r="C38" s="873"/>
      <c r="D38" s="873"/>
      <c r="E38" s="873"/>
      <c r="F38" s="873"/>
      <c r="G38" s="873"/>
      <c r="H38" s="874"/>
      <c r="I38" s="335"/>
      <c r="J38" s="337"/>
      <c r="K38" s="276">
        <f>VLOOKUP(A38,EQUIPOS!A8:D165,4,FALSE)</f>
        <v>9200.3667080122559</v>
      </c>
      <c r="L38" s="430"/>
      <c r="M38" s="431">
        <v>8</v>
      </c>
      <c r="N38" s="279">
        <f>K38/M38</f>
        <v>1150.045838501532</v>
      </c>
    </row>
    <row r="39" spans="1:14">
      <c r="A39" t="s">
        <v>312</v>
      </c>
      <c r="B39" s="872" t="str">
        <f>VLOOKUP(A39,EQUIPOS!A9:D154,3,FALSE)</f>
        <v>Retroexcavadora sobre oruga, potencia 138 HP, balde de 1,5 m3.</v>
      </c>
      <c r="C39" s="873"/>
      <c r="D39" s="873"/>
      <c r="E39" s="873"/>
      <c r="F39" s="873"/>
      <c r="G39" s="873"/>
      <c r="H39" s="874"/>
      <c r="I39" s="42"/>
      <c r="J39" s="43"/>
      <c r="K39" s="276">
        <f>VLOOKUP(A39,EQUIPOS!A9:D166,4,FALSE)</f>
        <v>159389.57512107195</v>
      </c>
      <c r="L39" s="283"/>
      <c r="M39" s="343">
        <v>8</v>
      </c>
      <c r="N39" s="279">
        <f>K39/M39</f>
        <v>19923.696890133993</v>
      </c>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N78*M41</f>
        <v>215.73612180720397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59481.869576567035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52" t="s">
        <v>376</v>
      </c>
      <c r="B48" s="49" t="str">
        <f>VLOOKUP(A48,MATERIALES!A5:D373,3,FALSE)</f>
        <v>Anfo</v>
      </c>
      <c r="C48" s="288"/>
      <c r="D48" s="288"/>
      <c r="E48" s="288"/>
      <c r="F48" s="288"/>
      <c r="G48" s="288"/>
      <c r="H48" s="288"/>
      <c r="I48" s="275"/>
      <c r="J48" s="231" t="str">
        <f>VLOOKUP(A48,MATERIALES!A4:D640,2,FALSE)</f>
        <v>kg</v>
      </c>
      <c r="K48" s="289">
        <v>0.3</v>
      </c>
      <c r="L48" s="274"/>
      <c r="M48" s="409">
        <f>VLOOKUP(A48,MATERIALES!A5:D396,4,FALSE)</f>
        <v>6221.7320638882793</v>
      </c>
      <c r="N48" s="279">
        <f>K48*M48</f>
        <v>1866.5196191664836</v>
      </c>
    </row>
    <row r="49" spans="1:14">
      <c r="A49" s="152" t="s">
        <v>424</v>
      </c>
      <c r="B49" s="49" t="str">
        <f>VLOOKUP(A49,MATERIALES!A6:D373,3,FALSE)</f>
        <v>Cordón detonante</v>
      </c>
      <c r="C49" s="432"/>
      <c r="D49" s="432"/>
      <c r="E49" s="432"/>
      <c r="F49" s="432"/>
      <c r="G49" s="432"/>
      <c r="H49" s="432"/>
      <c r="I49" s="432"/>
      <c r="J49" s="318" t="str">
        <f>VLOOKUP(A49,MATERIALES!A5:D641,2,FALSE)</f>
        <v>m</v>
      </c>
      <c r="K49" s="404">
        <v>3</v>
      </c>
      <c r="L49" s="428"/>
      <c r="M49" s="409">
        <f>VLOOKUP(A49,MATERIALES!A6:D397,4,FALSE)</f>
        <v>4791.3264986213089</v>
      </c>
      <c r="N49" s="279">
        <f t="shared" ref="N49:N54" si="0">K49*M49</f>
        <v>14373.979495863927</v>
      </c>
    </row>
    <row r="50" spans="1:14">
      <c r="A50" s="152" t="s">
        <v>453</v>
      </c>
      <c r="B50" s="49" t="str">
        <f>VLOOKUP(A50,MATERIALES!A6:D373,3,FALSE)</f>
        <v>Explosivos  75% (INDUGEL)</v>
      </c>
      <c r="C50" s="432"/>
      <c r="D50" s="432"/>
      <c r="E50" s="432"/>
      <c r="F50" s="432"/>
      <c r="G50" s="432"/>
      <c r="H50" s="432"/>
      <c r="I50" s="432"/>
      <c r="J50" s="319" t="str">
        <f>VLOOKUP(A50,MATERIALES!A6:D642,2,FALSE)</f>
        <v>lb</v>
      </c>
      <c r="K50" s="404">
        <v>0.25</v>
      </c>
      <c r="L50" s="428"/>
      <c r="M50" s="409">
        <f>VLOOKUP(A50,MATERIALES!A6:D398,4,FALSE)</f>
        <v>15247.065657834923</v>
      </c>
      <c r="N50" s="279">
        <f t="shared" si="0"/>
        <v>3811.7664144587307</v>
      </c>
    </row>
    <row r="51" spans="1:14">
      <c r="A51" s="152" t="s">
        <v>458</v>
      </c>
      <c r="B51" s="49" t="str">
        <f>VLOOKUP(A51,MATERIALES!A6:D373,3,FALSE)</f>
        <v>Fulminantes</v>
      </c>
      <c r="C51" s="432"/>
      <c r="D51" s="432"/>
      <c r="E51" s="432"/>
      <c r="F51" s="432"/>
      <c r="G51" s="432"/>
      <c r="H51" s="432"/>
      <c r="I51" s="432"/>
      <c r="J51" s="319" t="str">
        <f>VLOOKUP(A51,MATERIALES!A6:D643,2,FALSE)</f>
        <v>u</v>
      </c>
      <c r="K51" s="404">
        <v>1</v>
      </c>
      <c r="L51" s="428"/>
      <c r="M51" s="409">
        <f>VLOOKUP(A51,MATERIALES!A6:D399,4,FALSE)</f>
        <v>910.49737520316273</v>
      </c>
      <c r="N51" s="279">
        <f t="shared" si="0"/>
        <v>910.49737520316273</v>
      </c>
    </row>
    <row r="52" spans="1:14">
      <c r="A52" s="152" t="s">
        <v>552</v>
      </c>
      <c r="B52" s="49" t="str">
        <f>VLOOKUP(A52,MATERIALES!A7:D373,3,FALSE)</f>
        <v>Mecha Lenta</v>
      </c>
      <c r="C52" s="432"/>
      <c r="D52" s="432"/>
      <c r="E52" s="432"/>
      <c r="F52" s="432"/>
      <c r="G52" s="432"/>
      <c r="H52" s="432"/>
      <c r="I52" s="432"/>
      <c r="J52" s="319" t="str">
        <f>VLOOKUP(A52,MATERIALES!A6:D644,2,FALSE)</f>
        <v>m</v>
      </c>
      <c r="K52" s="404">
        <v>1</v>
      </c>
      <c r="L52" s="428"/>
      <c r="M52" s="409">
        <f>VLOOKUP(A52,MATERIALES!A7:D400,4,FALSE)</f>
        <v>926.32312306678648</v>
      </c>
      <c r="N52" s="279">
        <f t="shared" si="0"/>
        <v>926.32312306678648</v>
      </c>
    </row>
    <row r="53" spans="1:14">
      <c r="A53" s="212" t="s">
        <v>845</v>
      </c>
      <c r="B53" s="49" t="str">
        <f>VLOOKUP(A53,MATERIALES!A7:D373,3,FALSE)</f>
        <v>Escolta y transporte (una tarifa por cada m3 escoltado y transportado)</v>
      </c>
      <c r="C53" s="432"/>
      <c r="D53" s="432"/>
      <c r="E53" s="432"/>
      <c r="F53" s="432"/>
      <c r="G53" s="432"/>
      <c r="H53" s="432"/>
      <c r="I53" s="432"/>
      <c r="J53" s="319" t="str">
        <f>VLOOKUP(A53,MATERIALES!A6:D644,2,FALSE)</f>
        <v>kg</v>
      </c>
      <c r="K53" s="404">
        <v>0.45800000000000002</v>
      </c>
      <c r="L53" s="428"/>
      <c r="M53" s="409">
        <f>VLOOKUP(A53,MATERIALES!A7:D400,4,FALSE)</f>
        <v>8172.7978678950558</v>
      </c>
      <c r="N53" s="279">
        <f>K53*M53</f>
        <v>3743.1414234959357</v>
      </c>
    </row>
    <row r="54" spans="1:14">
      <c r="A54" s="152" t="s">
        <v>442</v>
      </c>
      <c r="B54" s="49" t="str">
        <f>VLOOKUP(A54,MATERIALES!A8:D373,3,FALSE)</f>
        <v>Derechos de explotación y/o disposición de materiales</v>
      </c>
      <c r="C54" s="432"/>
      <c r="D54" s="432"/>
      <c r="E54" s="432"/>
      <c r="F54" s="432"/>
      <c r="G54" s="432"/>
      <c r="H54" s="432"/>
      <c r="I54" s="432"/>
      <c r="J54" s="319" t="str">
        <f>VLOOKUP(A54,MATERIALES!A7:D645,2,FALSE)</f>
        <v>m3</v>
      </c>
      <c r="K54" s="404">
        <v>1.3</v>
      </c>
      <c r="L54" s="428"/>
      <c r="M54" s="409">
        <f>VLOOKUP(A54,MATERIALES!A8:D401,4,FALSE)</f>
        <v>3967.1671348137802</v>
      </c>
      <c r="N54" s="279">
        <f t="shared" si="0"/>
        <v>5157.3172752579148</v>
      </c>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30789.544726512944</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9" t="s">
        <v>961</v>
      </c>
      <c r="M60" s="888"/>
      <c r="N60" s="82" t="s">
        <v>951</v>
      </c>
    </row>
    <row r="61" spans="1:14">
      <c r="A61" t="s">
        <v>1256</v>
      </c>
      <c r="B61" s="52" t="str">
        <f>VLOOKUP(A61,TRANSPORTE!A5:D117,3,FALSE)</f>
        <v>Transporte de material de excavación</v>
      </c>
      <c r="C61" s="324"/>
      <c r="D61" s="324"/>
      <c r="E61" s="324"/>
      <c r="F61" s="324"/>
      <c r="G61" s="324"/>
      <c r="H61" s="318" t="s">
        <v>1468</v>
      </c>
      <c r="I61" s="286">
        <v>1.3</v>
      </c>
      <c r="J61" s="293">
        <v>1</v>
      </c>
      <c r="K61" s="286">
        <f>I61*J61</f>
        <v>1.3</v>
      </c>
      <c r="L61" s="910">
        <f>VLOOKUP(A61,TRANSPORTE!A5:D117,4,FALSE)</f>
        <v>1131.4191219078368</v>
      </c>
      <c r="M61" s="911"/>
      <c r="N61" s="294">
        <f>K61*L61</f>
        <v>1470.8448584801879</v>
      </c>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901"/>
      <c r="M66" s="902"/>
      <c r="N66" s="133"/>
    </row>
    <row r="67" spans="1:15" ht="15.75" thickBot="1">
      <c r="B67" s="912" t="s">
        <v>953</v>
      </c>
      <c r="C67" s="866"/>
      <c r="D67" s="866"/>
      <c r="E67" s="866"/>
      <c r="F67" s="866"/>
      <c r="G67" s="866"/>
      <c r="H67" s="866"/>
      <c r="I67" s="866"/>
      <c r="J67" s="866"/>
      <c r="K67" s="866"/>
      <c r="L67" s="866"/>
      <c r="M67" s="867"/>
      <c r="N67" s="110">
        <f>N61+N62+N63+N64+N65</f>
        <v>1470.8448584801879</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2" t="s">
        <v>963</v>
      </c>
      <c r="C71" s="863"/>
      <c r="D71" s="863"/>
      <c r="E71" s="863"/>
      <c r="F71" s="863"/>
      <c r="G71" s="863"/>
      <c r="H71" s="863"/>
      <c r="I71" s="79" t="s">
        <v>964</v>
      </c>
      <c r="J71" s="81" t="s">
        <v>1410</v>
      </c>
      <c r="K71" s="80" t="s">
        <v>966</v>
      </c>
      <c r="L71" s="864" t="s">
        <v>950</v>
      </c>
      <c r="M71" s="865"/>
      <c r="N71" s="104" t="s">
        <v>951</v>
      </c>
    </row>
    <row r="72" spans="1:15">
      <c r="A72" s="153" t="s">
        <v>15</v>
      </c>
      <c r="B72" s="55" t="str">
        <f>VLOOKUP(A72,'MANO DE OBRA'!A8:D68,3,FALSE)</f>
        <v>Obrero (6)</v>
      </c>
      <c r="C72" s="53"/>
      <c r="D72" s="53"/>
      <c r="E72" s="53"/>
      <c r="F72" s="53"/>
      <c r="G72" s="53"/>
      <c r="H72" s="53"/>
      <c r="I72" s="299">
        <f>K72/J72*100</f>
        <v>175560</v>
      </c>
      <c r="J72" s="300">
        <v>185</v>
      </c>
      <c r="K72" s="301">
        <f>VLOOKUP(A72,'MANO DE OBRA'!A8:D99,4,FALSE)</f>
        <v>324786</v>
      </c>
      <c r="L72" s="56"/>
      <c r="M72" s="441">
        <v>20</v>
      </c>
      <c r="N72" s="402">
        <f>K72/M72</f>
        <v>16239.3</v>
      </c>
      <c r="O72" s="112"/>
    </row>
    <row r="73" spans="1:15">
      <c r="A73" s="153"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39">
        <v>20</v>
      </c>
      <c r="N73" s="402">
        <f>K73/M73</f>
        <v>5334.3121807203988</v>
      </c>
    </row>
    <row r="74" spans="1:15">
      <c r="B74" s="55"/>
      <c r="C74" s="53"/>
      <c r="D74" s="53"/>
      <c r="E74" s="53"/>
      <c r="F74" s="53"/>
      <c r="G74" s="53"/>
      <c r="H74" s="53"/>
      <c r="I74" s="286"/>
      <c r="J74" s="304"/>
      <c r="K74" s="305"/>
      <c r="L74" s="56"/>
      <c r="M74" s="307"/>
      <c r="N74" s="303"/>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9"/>
      <c r="C77" s="900"/>
      <c r="D77" s="900"/>
      <c r="E77" s="900"/>
      <c r="F77" s="900"/>
      <c r="G77" s="900"/>
      <c r="H77" s="900"/>
      <c r="I77" s="132"/>
      <c r="J77" s="132"/>
      <c r="K77" s="132"/>
      <c r="L77" s="913"/>
      <c r="M77" s="913"/>
      <c r="N77" s="51"/>
    </row>
    <row r="78" spans="1:15" ht="15.75" thickBot="1">
      <c r="B78" s="912" t="s">
        <v>953</v>
      </c>
      <c r="C78" s="866"/>
      <c r="D78" s="866"/>
      <c r="E78" s="866"/>
      <c r="F78" s="866"/>
      <c r="G78" s="866"/>
      <c r="H78" s="866"/>
      <c r="I78" s="866"/>
      <c r="J78" s="866"/>
      <c r="K78" s="866"/>
      <c r="L78" s="866"/>
      <c r="M78" s="867"/>
      <c r="N78" s="308">
        <f>SUM(N72:N77)</f>
        <v>21573.612180720396</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113315.87134228056</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8" t="s">
        <v>969</v>
      </c>
      <c r="C84" s="869"/>
      <c r="D84" s="869"/>
      <c r="E84" s="869"/>
      <c r="F84" s="869"/>
      <c r="G84" s="869"/>
      <c r="H84" s="869"/>
      <c r="I84" s="321"/>
      <c r="J84" s="341"/>
      <c r="K84" s="309" t="s">
        <v>970</v>
      </c>
      <c r="L84" s="870" t="s">
        <v>971</v>
      </c>
      <c r="M84" s="871"/>
      <c r="N84" s="310"/>
    </row>
    <row r="85" spans="1:14">
      <c r="B85" s="856" t="s">
        <v>972</v>
      </c>
      <c r="C85" s="857"/>
      <c r="D85" s="857"/>
      <c r="E85" s="857"/>
      <c r="F85" s="857"/>
      <c r="G85" s="857"/>
      <c r="H85" s="857"/>
      <c r="I85" s="93"/>
      <c r="J85" s="94"/>
      <c r="K85" s="311">
        <v>0.2</v>
      </c>
      <c r="L85" s="858">
        <f>N80*K85</f>
        <v>22663.174268456114</v>
      </c>
      <c r="M85" s="859"/>
      <c r="N85" s="57"/>
    </row>
    <row r="86" spans="1:14">
      <c r="B86" s="95" t="s">
        <v>973</v>
      </c>
      <c r="C86" s="96"/>
      <c r="D86" s="96"/>
      <c r="E86" s="96"/>
      <c r="F86" s="96"/>
      <c r="G86" s="96"/>
      <c r="H86" s="96"/>
      <c r="I86" s="93"/>
      <c r="J86" s="94"/>
      <c r="K86" s="311">
        <v>0.05</v>
      </c>
      <c r="L86" s="858">
        <f>N80*K86</f>
        <v>5665.7935671140285</v>
      </c>
      <c r="M86" s="859"/>
      <c r="N86" s="57"/>
    </row>
    <row r="87" spans="1:14" ht="15.75" thickBot="1">
      <c r="B87" s="97" t="s">
        <v>974</v>
      </c>
      <c r="C87" s="98"/>
      <c r="D87" s="98"/>
      <c r="E87" s="98"/>
      <c r="F87" s="98"/>
      <c r="G87" s="98"/>
      <c r="H87" s="98"/>
      <c r="I87" s="99"/>
      <c r="J87" s="100"/>
      <c r="K87" s="312">
        <v>0.05</v>
      </c>
      <c r="L87" s="860">
        <f>N80*K87</f>
        <v>5665.7935671140285</v>
      </c>
      <c r="M87" s="861"/>
      <c r="N87" s="57"/>
    </row>
    <row r="88" spans="1:14" ht="15.75" thickBot="1">
      <c r="B88" s="823" t="s">
        <v>953</v>
      </c>
      <c r="C88" s="824"/>
      <c r="D88" s="824"/>
      <c r="E88" s="824"/>
      <c r="F88" s="824"/>
      <c r="G88" s="824"/>
      <c r="H88" s="824"/>
      <c r="I88" s="824"/>
      <c r="J88" s="824"/>
      <c r="K88" s="824"/>
      <c r="L88" s="824"/>
      <c r="M88" s="825"/>
      <c r="N88" s="58">
        <f>L85+L86+L87</f>
        <v>33994.761402684169</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147310.63274496474</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2.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1635</v>
      </c>
      <c r="C31" s="87" t="s">
        <v>2091</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129</v>
      </c>
      <c r="B36" s="872" t="str">
        <f>VLOOKUP(A36,EQUIPOS!A6:D154,3,FALSE)</f>
        <v xml:space="preserve">Buldozer, Potencia al volante de 140 HP, motor de 2200 RPM, longitud de hoja 4,80m. </v>
      </c>
      <c r="C36" s="873"/>
      <c r="D36" s="873"/>
      <c r="E36" s="873"/>
      <c r="F36" s="873"/>
      <c r="G36" s="873"/>
      <c r="H36" s="874"/>
      <c r="I36" s="274"/>
      <c r="J36" s="275"/>
      <c r="K36" s="276">
        <f>VLOOKUP(A36,EQUIPOS!A6:D163,4,FALSE)</f>
        <v>139092.38940752886</v>
      </c>
      <c r="L36" s="277"/>
      <c r="M36" s="343">
        <v>100</v>
      </c>
      <c r="N36" s="279">
        <f>K36/M36</f>
        <v>1390.9238940752884</v>
      </c>
    </row>
    <row r="37" spans="1:14">
      <c r="A37" s="119" t="s">
        <v>312</v>
      </c>
      <c r="B37" s="872" t="str">
        <f>VLOOKUP(A37,EQUIPOS!A7:D154,3,FALSE)</f>
        <v>Retroexcavadora sobre oruga, potencia 138 HP, balde de 1,5 m3.</v>
      </c>
      <c r="C37" s="873"/>
      <c r="D37" s="873"/>
      <c r="E37" s="873"/>
      <c r="F37" s="873"/>
      <c r="G37" s="873"/>
      <c r="H37" s="874"/>
      <c r="I37" s="428"/>
      <c r="J37" s="429"/>
      <c r="K37" s="276">
        <f>VLOOKUP(A37,EQUIPOS!A7:D164,4,FALSE)</f>
        <v>159389.57512107195</v>
      </c>
      <c r="L37" s="342"/>
      <c r="M37" s="343">
        <v>35</v>
      </c>
      <c r="N37" s="279">
        <f>K37/M37</f>
        <v>4553.9878606020557</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7.6767229862288557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5952.588477663573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52" t="s">
        <v>442</v>
      </c>
      <c r="B48" s="49" t="str">
        <f>VLOOKUP(A48,MATERIALES!A5:D373,3,FALSE)</f>
        <v>Derechos de explotación y/o disposición de materiales</v>
      </c>
      <c r="C48" s="288"/>
      <c r="D48" s="288"/>
      <c r="E48" s="288"/>
      <c r="F48" s="288"/>
      <c r="G48" s="288"/>
      <c r="H48" s="288"/>
      <c r="I48" s="275"/>
      <c r="J48" s="231" t="str">
        <f>VLOOKUP(A48,MATERIALES!A4:D640,2,FALSE)</f>
        <v>m3</v>
      </c>
      <c r="K48" s="289">
        <v>1.3</v>
      </c>
      <c r="L48" s="274"/>
      <c r="M48" s="409">
        <f>VLOOKUP(A48,MATERIALES!A5:D396,4,FALSE)</f>
        <v>3967.1671348137802</v>
      </c>
      <c r="N48" s="279">
        <f>K48*M48</f>
        <v>5157.3172752579148</v>
      </c>
    </row>
    <row r="49" spans="1:14">
      <c r="A49" s="152"/>
      <c r="B49" s="49"/>
      <c r="C49" s="432"/>
      <c r="D49" s="432"/>
      <c r="E49" s="432"/>
      <c r="F49" s="432"/>
      <c r="G49" s="432"/>
      <c r="H49" s="432"/>
      <c r="I49" s="432"/>
      <c r="J49" s="318"/>
      <c r="K49" s="404"/>
      <c r="L49" s="428"/>
      <c r="M49" s="409"/>
      <c r="N49" s="279"/>
    </row>
    <row r="50" spans="1:14">
      <c r="A50" s="152"/>
      <c r="B50" s="49"/>
      <c r="C50" s="432"/>
      <c r="D50" s="432"/>
      <c r="E50" s="432"/>
      <c r="F50" s="432"/>
      <c r="G50" s="432"/>
      <c r="H50" s="432"/>
      <c r="I50" s="432"/>
      <c r="J50" s="318"/>
      <c r="K50" s="404"/>
      <c r="L50" s="428"/>
      <c r="M50" s="409"/>
      <c r="N50" s="279"/>
    </row>
    <row r="51" spans="1:14">
      <c r="A51" s="152"/>
      <c r="B51" s="49"/>
      <c r="C51" s="432"/>
      <c r="D51" s="432"/>
      <c r="E51" s="432"/>
      <c r="F51" s="432"/>
      <c r="G51" s="432"/>
      <c r="H51" s="432"/>
      <c r="I51" s="432"/>
      <c r="J51" s="318"/>
      <c r="K51" s="404"/>
      <c r="L51" s="428"/>
      <c r="M51" s="409"/>
      <c r="N51" s="279"/>
    </row>
    <row r="52" spans="1:14">
      <c r="A52" s="152"/>
      <c r="B52" s="49"/>
      <c r="C52" s="432"/>
      <c r="D52" s="432"/>
      <c r="E52" s="432"/>
      <c r="F52" s="432"/>
      <c r="G52" s="432"/>
      <c r="H52" s="432"/>
      <c r="I52" s="432"/>
      <c r="J52" s="318"/>
      <c r="K52" s="404"/>
      <c r="L52" s="428"/>
      <c r="M52" s="409"/>
      <c r="N52" s="279"/>
    </row>
    <row r="53" spans="1:14">
      <c r="A53" s="152"/>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f>K54*M54</f>
        <v>0</v>
      </c>
    </row>
    <row r="55" spans="1:14" ht="15.75" thickBot="1">
      <c r="B55" s="823" t="s">
        <v>953</v>
      </c>
      <c r="C55" s="824"/>
      <c r="D55" s="824"/>
      <c r="E55" s="824"/>
      <c r="F55" s="824"/>
      <c r="G55" s="824"/>
      <c r="H55" s="824"/>
      <c r="I55" s="824"/>
      <c r="J55" s="824"/>
      <c r="K55" s="824"/>
      <c r="L55" s="824"/>
      <c r="M55" s="825"/>
      <c r="N55" s="401">
        <f>SUM(N48:N54)</f>
        <v>5157.3172752579148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1256</v>
      </c>
      <c r="B60" s="52" t="str">
        <f>VLOOKUP(A60,TRANSPORTE!A5:D117,3,FALSE)</f>
        <v>Transporte de material de excavación</v>
      </c>
      <c r="C60" s="324"/>
      <c r="D60" s="324"/>
      <c r="E60" s="324"/>
      <c r="F60" s="324"/>
      <c r="G60" s="324"/>
      <c r="H60" s="318" t="s">
        <v>1468</v>
      </c>
      <c r="I60" s="286">
        <v>1.3</v>
      </c>
      <c r="J60" s="293">
        <v>1</v>
      </c>
      <c r="K60" s="286">
        <f>I60*J60</f>
        <v>1.3</v>
      </c>
      <c r="L60" s="910">
        <f>VLOOKUP(A60,TRANSPORTE!A5:D117,4,FALSE)</f>
        <v>1131.4191219078368</v>
      </c>
      <c r="M60" s="911"/>
      <c r="N60" s="294">
        <f>K60*L60</f>
        <v>1470.8448584801879</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1470.8448584801879</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5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280</v>
      </c>
      <c r="N71" s="402">
        <f>K71/M71</f>
        <v>381.02229862288567</v>
      </c>
      <c r="O71" s="112"/>
    </row>
    <row r="72" spans="1:15">
      <c r="A72" s="153" t="s">
        <v>7</v>
      </c>
      <c r="B72" s="55" t="str">
        <f>VLOOKUP(A72,'MANO DE OBRA'!A8:D69,3,FALSE)</f>
        <v>Obrero (2)</v>
      </c>
      <c r="C72" s="53"/>
      <c r="D72" s="53"/>
      <c r="E72" s="53"/>
      <c r="F72" s="53"/>
      <c r="G72" s="53"/>
      <c r="H72" s="53"/>
      <c r="I72" s="299">
        <f>K72/J72*100</f>
        <v>58520.000000000007</v>
      </c>
      <c r="J72" s="300">
        <v>185</v>
      </c>
      <c r="K72" s="301">
        <f>VLOOKUP(A72,'MANO DE OBRA'!A8:D100,4,FALSE)</f>
        <v>108262</v>
      </c>
      <c r="L72" s="56"/>
      <c r="M72" s="439">
        <v>280</v>
      </c>
      <c r="N72" s="402">
        <f>K72/M72</f>
        <v>386.65</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767.67229862288559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13348.422910024561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2669.6845820049125</v>
      </c>
      <c r="M84" s="859"/>
      <c r="N84" s="57"/>
    </row>
    <row r="85" spans="1:14">
      <c r="B85" s="95" t="s">
        <v>973</v>
      </c>
      <c r="C85" s="96"/>
      <c r="D85" s="96"/>
      <c r="E85" s="96"/>
      <c r="F85" s="96"/>
      <c r="G85" s="96"/>
      <c r="H85" s="96"/>
      <c r="I85" s="93"/>
      <c r="J85" s="94"/>
      <c r="K85" s="311">
        <v>0.05</v>
      </c>
      <c r="L85" s="858">
        <f>N79*K85</f>
        <v>667.42114550122812</v>
      </c>
      <c r="M85" s="859"/>
      <c r="N85" s="57"/>
    </row>
    <row r="86" spans="1:14" ht="15.75" thickBot="1">
      <c r="B86" s="97" t="s">
        <v>974</v>
      </c>
      <c r="C86" s="98"/>
      <c r="D86" s="98"/>
      <c r="E86" s="98"/>
      <c r="F86" s="98"/>
      <c r="G86" s="98"/>
      <c r="H86" s="98"/>
      <c r="I86" s="99"/>
      <c r="J86" s="100"/>
      <c r="K86" s="312">
        <v>0.05</v>
      </c>
      <c r="L86" s="860">
        <f>N79*K86</f>
        <v>667.42114550122812</v>
      </c>
      <c r="M86" s="861"/>
      <c r="N86" s="57"/>
    </row>
    <row r="87" spans="1:14" ht="15.75" thickBot="1">
      <c r="B87" s="823" t="s">
        <v>953</v>
      </c>
      <c r="C87" s="824"/>
      <c r="D87" s="824"/>
      <c r="E87" s="824"/>
      <c r="F87" s="824"/>
      <c r="G87" s="824"/>
      <c r="H87" s="824"/>
      <c r="I87" s="824"/>
      <c r="J87" s="824"/>
      <c r="K87" s="824"/>
      <c r="L87" s="824"/>
      <c r="M87" s="825"/>
      <c r="N87" s="58">
        <f>L84+L85+L86</f>
        <v>4004.526873007369</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17352.949783031931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7.75" customHeight="1" thickBot="1">
      <c r="B29" s="77" t="s">
        <v>943</v>
      </c>
      <c r="C29" s="802" t="s">
        <v>944</v>
      </c>
      <c r="D29" s="803"/>
      <c r="E29" s="803"/>
      <c r="F29" s="803"/>
      <c r="G29" s="803"/>
      <c r="H29" s="803"/>
      <c r="I29" s="803"/>
      <c r="J29" s="78"/>
      <c r="K29" s="349" t="s">
        <v>2215</v>
      </c>
      <c r="L29" s="799" t="s">
        <v>945</v>
      </c>
      <c r="M29" s="800"/>
      <c r="N29" s="77" t="s">
        <v>946</v>
      </c>
    </row>
    <row r="30" spans="1:14" ht="15.75" customHeight="1" thickBot="1">
      <c r="A30" t="s">
        <v>1845</v>
      </c>
      <c r="B30" s="86" t="s">
        <v>1636</v>
      </c>
      <c r="C30" s="87" t="s">
        <v>2092</v>
      </c>
      <c r="D30" s="88"/>
      <c r="E30" s="88"/>
      <c r="F30" s="88"/>
      <c r="G30" s="88"/>
      <c r="H30" s="88"/>
      <c r="I30" s="88"/>
      <c r="J30" s="88"/>
      <c r="K30" s="460"/>
      <c r="L30" s="313" t="s">
        <v>387</v>
      </c>
      <c r="M30" s="210"/>
      <c r="N30" s="90"/>
    </row>
    <row r="31" spans="1:14" ht="6" customHeight="1">
      <c r="B31" s="101"/>
      <c r="C31" s="102"/>
      <c r="D31" s="102"/>
      <c r="E31" s="102"/>
      <c r="F31" s="102"/>
      <c r="G31" s="102"/>
      <c r="H31" s="102"/>
      <c r="I31" s="102"/>
      <c r="J31" s="102"/>
      <c r="K31" s="102"/>
      <c r="L31" s="102"/>
      <c r="M31" s="102"/>
      <c r="N31" s="103"/>
    </row>
    <row r="32" spans="1:14">
      <c r="B32" s="64" t="s">
        <v>947</v>
      </c>
      <c r="C32" s="65"/>
      <c r="D32" s="65"/>
      <c r="E32" s="65"/>
      <c r="F32" s="65"/>
      <c r="G32" s="65"/>
      <c r="H32" s="65"/>
      <c r="I32" s="65"/>
      <c r="J32" s="65"/>
      <c r="K32" s="65"/>
      <c r="L32" s="65"/>
      <c r="M32" s="65"/>
      <c r="N32" s="66"/>
    </row>
    <row r="33" spans="1:14" ht="15.75" thickBot="1">
      <c r="B33" s="273"/>
      <c r="C33" s="67"/>
      <c r="D33" s="67"/>
      <c r="E33" s="67"/>
      <c r="F33" s="67"/>
      <c r="G33" s="67"/>
      <c r="H33" s="67"/>
      <c r="I33" s="68"/>
      <c r="J33" s="68"/>
      <c r="K33" s="67"/>
      <c r="L33" s="67"/>
      <c r="M33" s="67"/>
      <c r="N33" s="69"/>
    </row>
    <row r="34" spans="1:14">
      <c r="B34" s="893" t="s">
        <v>944</v>
      </c>
      <c r="C34" s="894"/>
      <c r="D34" s="894"/>
      <c r="E34" s="894"/>
      <c r="F34" s="894"/>
      <c r="G34" s="894"/>
      <c r="H34" s="895"/>
      <c r="I34" s="896" t="s">
        <v>948</v>
      </c>
      <c r="J34" s="897"/>
      <c r="K34" s="75" t="s">
        <v>949</v>
      </c>
      <c r="L34" s="898" t="s">
        <v>950</v>
      </c>
      <c r="M34" s="895"/>
      <c r="N34" s="76" t="s">
        <v>951</v>
      </c>
    </row>
    <row r="35" spans="1:14">
      <c r="A35" s="119" t="s">
        <v>263</v>
      </c>
      <c r="B35" s="872" t="str">
        <f>VLOOKUP(A35,EQUIPOS!A6:D154,3,FALSE)</f>
        <v xml:space="preserve">Motobomba 4 pulgadas
</v>
      </c>
      <c r="C35" s="873"/>
      <c r="D35" s="873"/>
      <c r="E35" s="873"/>
      <c r="F35" s="873"/>
      <c r="G35" s="873"/>
      <c r="H35" s="874"/>
      <c r="I35" s="274"/>
      <c r="J35" s="275"/>
      <c r="K35" s="276">
        <f>VLOOKUP(A35,EQUIPOS!A6:D163,4,FALSE)</f>
        <v>5367.9359171350015</v>
      </c>
      <c r="L35" s="277"/>
      <c r="M35" s="343">
        <v>21</v>
      </c>
      <c r="N35" s="279">
        <f>K35/M35</f>
        <v>255.61599605404768</v>
      </c>
    </row>
    <row r="36" spans="1:14">
      <c r="A36" s="119" t="s">
        <v>129</v>
      </c>
      <c r="B36" s="872" t="str">
        <f>VLOOKUP(A36,EQUIPOS!A7:D154,3,FALSE)</f>
        <v xml:space="preserve">Buldozer, Potencia al volante de 140 HP, motor de 2200 RPM, longitud de hoja 4,80m. </v>
      </c>
      <c r="C36" s="873"/>
      <c r="D36" s="873"/>
      <c r="E36" s="873"/>
      <c r="F36" s="873"/>
      <c r="G36" s="873"/>
      <c r="H36" s="874"/>
      <c r="I36" s="428"/>
      <c r="J36" s="429"/>
      <c r="K36" s="276">
        <f>VLOOKUP(A36,EQUIPOS!A7:D164,4,FALSE)</f>
        <v>139092.38940752886</v>
      </c>
      <c r="L36" s="342"/>
      <c r="M36" s="343">
        <v>100</v>
      </c>
      <c r="N36" s="279">
        <f>K36/M36</f>
        <v>1390.9238940752884</v>
      </c>
    </row>
    <row r="37" spans="1:14">
      <c r="A37" s="119" t="s">
        <v>312</v>
      </c>
      <c r="B37" s="872" t="str">
        <f>VLOOKUP(A37,EQUIPOS!A8:D154,3,FALSE)</f>
        <v>Retroexcavadora sobre oruga, potencia 138 HP, balde de 1,5 m3.</v>
      </c>
      <c r="C37" s="873"/>
      <c r="D37" s="873"/>
      <c r="E37" s="873"/>
      <c r="F37" s="873"/>
      <c r="G37" s="873"/>
      <c r="H37" s="874"/>
      <c r="I37" s="335"/>
      <c r="J37" s="337"/>
      <c r="K37" s="276">
        <f>VLOOKUP(A37,EQUIPOS!A8:D165,4,FALSE)</f>
        <v>159389.57512107195</v>
      </c>
      <c r="L37" s="430"/>
      <c r="M37" s="431">
        <v>21</v>
      </c>
      <c r="N37" s="279">
        <f>K37/M37</f>
        <v>7589.9797676700928</v>
      </c>
    </row>
    <row r="38" spans="1:14">
      <c r="B38" s="872"/>
      <c r="C38" s="873"/>
      <c r="D38" s="873"/>
      <c r="E38" s="873"/>
      <c r="F38" s="873"/>
      <c r="G38" s="873"/>
      <c r="H38" s="874"/>
      <c r="I38" s="42"/>
      <c r="J38" s="43"/>
      <c r="K38" s="276"/>
      <c r="L38" s="283"/>
      <c r="M38" s="343"/>
      <c r="N38" s="279"/>
    </row>
    <row r="39" spans="1:14">
      <c r="B39" s="327"/>
      <c r="C39" s="328"/>
      <c r="D39" s="328"/>
      <c r="E39" s="328"/>
      <c r="F39" s="330"/>
      <c r="G39" s="330"/>
      <c r="H39" s="131"/>
      <c r="I39" s="42"/>
      <c r="J39" s="43"/>
      <c r="K39" s="276"/>
      <c r="L39" s="283"/>
      <c r="M39" s="284"/>
      <c r="N39" s="280"/>
    </row>
    <row r="40" spans="1:14">
      <c r="B40" s="880" t="s">
        <v>952</v>
      </c>
      <c r="C40" s="881"/>
      <c r="D40" s="881"/>
      <c r="E40" s="44"/>
      <c r="F40" s="45"/>
      <c r="G40" s="45"/>
      <c r="H40" s="46"/>
      <c r="I40" s="42"/>
      <c r="J40" s="43"/>
      <c r="K40" s="286"/>
      <c r="L40" s="283"/>
      <c r="M40" s="408">
        <v>0.01</v>
      </c>
      <c r="N40" s="351">
        <f>N76*M40</f>
        <v>12.794538310381427</v>
      </c>
    </row>
    <row r="41" spans="1:14" ht="15.75" thickBot="1">
      <c r="B41" s="872"/>
      <c r="C41" s="873"/>
      <c r="D41" s="873"/>
      <c r="E41" s="873"/>
      <c r="F41" s="873"/>
      <c r="G41" s="873"/>
      <c r="H41" s="874"/>
      <c r="I41" s="882"/>
      <c r="J41" s="883"/>
      <c r="K41" s="47"/>
      <c r="L41" s="884"/>
      <c r="M41" s="885"/>
      <c r="N41" s="111"/>
    </row>
    <row r="42" spans="1:14" ht="15.75" thickBot="1">
      <c r="B42" s="823" t="s">
        <v>953</v>
      </c>
      <c r="C42" s="824"/>
      <c r="D42" s="824"/>
      <c r="E42" s="824"/>
      <c r="F42" s="824"/>
      <c r="G42" s="824"/>
      <c r="H42" s="824"/>
      <c r="I42" s="824"/>
      <c r="J42" s="824"/>
      <c r="K42" s="824"/>
      <c r="L42" s="824"/>
      <c r="M42" s="825"/>
      <c r="N42" s="401">
        <f>SUM(N35:N41)</f>
        <v>9249.3141961098099</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8" t="s">
        <v>944</v>
      </c>
      <c r="C46" s="869"/>
      <c r="D46" s="869"/>
      <c r="E46" s="869"/>
      <c r="F46" s="869"/>
      <c r="G46" s="869"/>
      <c r="H46" s="869"/>
      <c r="I46" s="903"/>
      <c r="J46" s="322" t="s">
        <v>945</v>
      </c>
      <c r="K46" s="91" t="s">
        <v>946</v>
      </c>
      <c r="L46" s="904" t="s">
        <v>955</v>
      </c>
      <c r="M46" s="903"/>
      <c r="N46" s="92" t="s">
        <v>951</v>
      </c>
    </row>
    <row r="47" spans="1:14">
      <c r="A47" s="152" t="s">
        <v>442</v>
      </c>
      <c r="B47" s="49" t="str">
        <f>VLOOKUP(A47,MATERIALES!A5:D373,3,FALSE)</f>
        <v>Derechos de explotación y/o disposición de materiales</v>
      </c>
      <c r="C47" s="288"/>
      <c r="D47" s="288"/>
      <c r="E47" s="288"/>
      <c r="F47" s="288"/>
      <c r="G47" s="288"/>
      <c r="H47" s="288"/>
      <c r="I47" s="275"/>
      <c r="J47" s="231" t="str">
        <f>VLOOKUP(A47,MATERIALES!A4:D640,2,FALSE)</f>
        <v>m3</v>
      </c>
      <c r="K47" s="289">
        <v>1.3</v>
      </c>
      <c r="L47" s="274"/>
      <c r="M47" s="409">
        <f>VLOOKUP(A47,MATERIALES!A5:D396,4,FALSE)</f>
        <v>3967.1671348137802</v>
      </c>
      <c r="N47" s="279">
        <f>K47*M47</f>
        <v>5157.3172752579148</v>
      </c>
    </row>
    <row r="48" spans="1:14">
      <c r="A48" s="152"/>
      <c r="B48" s="49"/>
      <c r="C48" s="432"/>
      <c r="D48" s="432"/>
      <c r="E48" s="432"/>
      <c r="F48" s="432"/>
      <c r="G48" s="432"/>
      <c r="H48" s="432"/>
      <c r="I48" s="432"/>
      <c r="J48" s="318"/>
      <c r="K48" s="404"/>
      <c r="L48" s="428"/>
      <c r="M48" s="409"/>
      <c r="N48" s="279"/>
    </row>
    <row r="49" spans="1:14">
      <c r="A49" s="152"/>
      <c r="B49" s="49"/>
      <c r="C49" s="432"/>
      <c r="D49" s="432"/>
      <c r="E49" s="432"/>
      <c r="F49" s="432"/>
      <c r="G49" s="432"/>
      <c r="H49" s="432"/>
      <c r="I49" s="432"/>
      <c r="J49" s="318"/>
      <c r="K49" s="404"/>
      <c r="L49" s="428"/>
      <c r="M49" s="409"/>
      <c r="N49" s="279"/>
    </row>
    <row r="50" spans="1:14">
      <c r="A50" s="152"/>
      <c r="B50" s="49"/>
      <c r="C50" s="432"/>
      <c r="D50" s="432"/>
      <c r="E50" s="432"/>
      <c r="F50" s="432"/>
      <c r="G50" s="432"/>
      <c r="H50" s="432"/>
      <c r="I50" s="432"/>
      <c r="J50" s="318"/>
      <c r="K50" s="404"/>
      <c r="L50" s="428"/>
      <c r="M50" s="409"/>
      <c r="N50" s="279"/>
    </row>
    <row r="51" spans="1:14">
      <c r="A51" s="152"/>
      <c r="B51" s="49"/>
      <c r="C51" s="432"/>
      <c r="D51" s="432"/>
      <c r="E51" s="432"/>
      <c r="F51" s="432"/>
      <c r="G51" s="432"/>
      <c r="H51" s="432"/>
      <c r="I51" s="432"/>
      <c r="J51" s="318"/>
      <c r="K51" s="404"/>
      <c r="L51" s="428"/>
      <c r="M51" s="409"/>
      <c r="N51" s="279"/>
    </row>
    <row r="52" spans="1:14">
      <c r="A52" s="152"/>
      <c r="B52" s="49"/>
      <c r="C52" s="432"/>
      <c r="D52" s="432"/>
      <c r="E52" s="432"/>
      <c r="F52" s="432"/>
      <c r="G52" s="432"/>
      <c r="H52" s="432"/>
      <c r="I52" s="432"/>
      <c r="J52" s="318"/>
      <c r="K52" s="404"/>
      <c r="L52" s="428"/>
      <c r="M52" s="409"/>
      <c r="N52" s="279"/>
    </row>
    <row r="53" spans="1:14" ht="15.75" thickBot="1">
      <c r="B53" s="49"/>
      <c r="C53" s="317"/>
      <c r="D53" s="317"/>
      <c r="E53" s="317"/>
      <c r="F53" s="317"/>
      <c r="G53" s="317"/>
      <c r="H53" s="317"/>
      <c r="I53" s="317"/>
      <c r="J53" s="442"/>
      <c r="K53" s="132"/>
      <c r="L53" s="332"/>
      <c r="M53" s="409"/>
      <c r="N53" s="279"/>
    </row>
    <row r="54" spans="1:14" ht="15.75" thickBot="1">
      <c r="B54" s="823" t="s">
        <v>953</v>
      </c>
      <c r="C54" s="824"/>
      <c r="D54" s="824"/>
      <c r="E54" s="824"/>
      <c r="F54" s="824"/>
      <c r="G54" s="824"/>
      <c r="H54" s="824"/>
      <c r="I54" s="824"/>
      <c r="J54" s="824"/>
      <c r="K54" s="824"/>
      <c r="L54" s="824"/>
      <c r="M54" s="825"/>
      <c r="N54" s="401">
        <f>SUM(N47:N53)</f>
        <v>5157.3172752579148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1256</v>
      </c>
      <c r="B59" s="52" t="str">
        <f>VLOOKUP(A59,TRANSPORTE!A5:D117,3,FALSE)</f>
        <v>Transporte de material de excavación</v>
      </c>
      <c r="C59" s="324"/>
      <c r="D59" s="324"/>
      <c r="E59" s="324"/>
      <c r="F59" s="324"/>
      <c r="G59" s="324"/>
      <c r="H59" s="318" t="s">
        <v>1468</v>
      </c>
      <c r="I59" s="286">
        <v>1.3</v>
      </c>
      <c r="J59" s="293">
        <v>1</v>
      </c>
      <c r="K59" s="286">
        <f>I59*J59</f>
        <v>1.3</v>
      </c>
      <c r="L59" s="910">
        <f>VLOOKUP(A59,TRANSPORTE!A5:D117,4,FALSE)</f>
        <v>1131.4191219078368</v>
      </c>
      <c r="M59" s="911"/>
      <c r="N59" s="294">
        <f>K59*L59</f>
        <v>1470.8448584801879</v>
      </c>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1470.8448584801879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s="153"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441">
        <v>168</v>
      </c>
      <c r="N70" s="402">
        <f>K70/M70</f>
        <v>644.41666666666663</v>
      </c>
      <c r="O70" s="112"/>
    </row>
    <row r="71" spans="1:15">
      <c r="A71" s="153"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439">
        <v>168</v>
      </c>
      <c r="N71" s="402">
        <f>K71/M71</f>
        <v>635.03716437147614</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912" t="s">
        <v>953</v>
      </c>
      <c r="C76" s="866"/>
      <c r="D76" s="866"/>
      <c r="E76" s="866"/>
      <c r="F76" s="866"/>
      <c r="G76" s="866"/>
      <c r="H76" s="866"/>
      <c r="I76" s="866"/>
      <c r="J76" s="866"/>
      <c r="K76" s="866"/>
      <c r="L76" s="866"/>
      <c r="M76" s="867"/>
      <c r="N76" s="467">
        <f>SUM(N70:N75)</f>
        <v>1279.4538310381427</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N42+N54+N65+N76</f>
        <v>17156.930160886055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3431.3860321772113</v>
      </c>
      <c r="M83" s="859"/>
      <c r="N83" s="57"/>
    </row>
    <row r="84" spans="1:14">
      <c r="B84" s="95" t="s">
        <v>973</v>
      </c>
      <c r="C84" s="96"/>
      <c r="D84" s="96"/>
      <c r="E84" s="96"/>
      <c r="F84" s="96"/>
      <c r="G84" s="96"/>
      <c r="H84" s="96"/>
      <c r="I84" s="93"/>
      <c r="J84" s="94"/>
      <c r="K84" s="311">
        <v>0.05</v>
      </c>
      <c r="L84" s="858">
        <f>N78*K84</f>
        <v>857.84650804430282</v>
      </c>
      <c r="M84" s="859"/>
      <c r="N84" s="57"/>
    </row>
    <row r="85" spans="1:14" ht="15.75" thickBot="1">
      <c r="B85" s="97" t="s">
        <v>974</v>
      </c>
      <c r="C85" s="98"/>
      <c r="D85" s="98"/>
      <c r="E85" s="98"/>
      <c r="F85" s="98"/>
      <c r="G85" s="98"/>
      <c r="H85" s="98"/>
      <c r="I85" s="99"/>
      <c r="J85" s="100"/>
      <c r="K85" s="312">
        <v>0.05</v>
      </c>
      <c r="L85" s="860">
        <f>N78*K85</f>
        <v>857.84650804430282</v>
      </c>
      <c r="M85" s="861"/>
      <c r="N85" s="57"/>
    </row>
    <row r="86" spans="1:14" ht="15.75" thickBot="1">
      <c r="B86" s="823" t="s">
        <v>953</v>
      </c>
      <c r="C86" s="824"/>
      <c r="D86" s="824"/>
      <c r="E86" s="824"/>
      <c r="F86" s="824"/>
      <c r="G86" s="824"/>
      <c r="H86" s="824"/>
      <c r="I86" s="824"/>
      <c r="J86" s="824"/>
      <c r="K86" s="824"/>
      <c r="L86" s="824"/>
      <c r="M86" s="825"/>
      <c r="N86" s="58">
        <f>L83+L84+L85</f>
        <v>5147.0790482658167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22304.009209151871</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1095</v>
      </c>
      <c r="C31" s="87" t="s">
        <v>2093</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162</v>
      </c>
      <c r="B36" s="872" t="str">
        <f>VLOOKUP(A36,EQUIPOS!A6:D154,3,FALSE)</f>
        <v>Compactador manual (SALTARIN) Peso de operación (Kg.) 52, Fuerza de impacto por golpe (KN) 12.</v>
      </c>
      <c r="C36" s="873"/>
      <c r="D36" s="873"/>
      <c r="E36" s="873"/>
      <c r="F36" s="873"/>
      <c r="G36" s="873"/>
      <c r="H36" s="874"/>
      <c r="I36" s="274"/>
      <c r="J36" s="275"/>
      <c r="K36" s="276">
        <f>VLOOKUP(A36,EQUIPOS!A6:D163,4,FALSE)</f>
        <v>6849.1618826313452</v>
      </c>
      <c r="L36" s="277"/>
      <c r="M36" s="343">
        <v>2.5</v>
      </c>
      <c r="N36" s="279">
        <f>K36/M36</f>
        <v>2739.6647530525379</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405.98250000000002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3145.647253052538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4" t="s">
        <v>550</v>
      </c>
      <c r="B48" s="49" t="str">
        <f>VLOOKUP(A48,MATERIALES!A5:D373,3,FALSE)</f>
        <v>Material seleccionado para Relleno</v>
      </c>
      <c r="C48" s="288"/>
      <c r="D48" s="288"/>
      <c r="E48" s="288"/>
      <c r="F48" s="288"/>
      <c r="G48" s="288"/>
      <c r="H48" s="288"/>
      <c r="I48" s="275"/>
      <c r="J48" s="231" t="str">
        <f>VLOOKUP(A48,MATERIALES!A4:D640,2,FALSE)</f>
        <v>m3</v>
      </c>
      <c r="K48" s="289">
        <v>1.3</v>
      </c>
      <c r="L48" s="274"/>
      <c r="M48" s="409">
        <f>VLOOKUP(A48,MATERIALES!A5:D396,4,FALSE)</f>
        <v>26729.601514892853</v>
      </c>
      <c r="N48" s="279">
        <f>K48*M48</f>
        <v>34748.481969360713</v>
      </c>
    </row>
    <row r="49" spans="1:14">
      <c r="A49" s="164"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65.035526800225909</v>
      </c>
      <c r="N49" s="279">
        <f>K49*M49</f>
        <v>1951.0658040067774</v>
      </c>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36699.547773367492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910">
        <f>VLOOKUP(A60,TRANSPORTE!A5:D117,4,FALSE)</f>
        <v>1131.4191219078368</v>
      </c>
      <c r="M60" s="911"/>
      <c r="N60" s="294">
        <f>K60*L60</f>
        <v>1470.8448584801879</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1470.8448584801879</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5" t="s">
        <v>9</v>
      </c>
      <c r="B71" s="55" t="str">
        <f>VLOOKUP(A71,'MANO DE OBRA'!A8:D68,3,FALSE)</f>
        <v>Obrero (3)</v>
      </c>
      <c r="C71" s="53"/>
      <c r="D71" s="53"/>
      <c r="E71" s="53"/>
      <c r="F71" s="53"/>
      <c r="G71" s="53"/>
      <c r="H71" s="53"/>
      <c r="I71" s="299">
        <f>K71/J71*100</f>
        <v>87780</v>
      </c>
      <c r="J71" s="300">
        <v>185</v>
      </c>
      <c r="K71" s="301">
        <f>VLOOKUP(A71,'MANO DE OBRA'!A8:D99,4,FALSE)</f>
        <v>162393</v>
      </c>
      <c r="L71" s="56"/>
      <c r="M71" s="441">
        <v>20</v>
      </c>
      <c r="N71" s="402">
        <f>K71/M71</f>
        <v>8119.65</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8119.65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49435.689884900217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9887.1379769800442</v>
      </c>
      <c r="M84" s="859"/>
      <c r="N84" s="57"/>
    </row>
    <row r="85" spans="1:14">
      <c r="B85" s="95" t="s">
        <v>973</v>
      </c>
      <c r="C85" s="96"/>
      <c r="D85" s="96"/>
      <c r="E85" s="96"/>
      <c r="F85" s="96"/>
      <c r="G85" s="96"/>
      <c r="H85" s="96"/>
      <c r="I85" s="93"/>
      <c r="J85" s="94"/>
      <c r="K85" s="311">
        <v>0.05</v>
      </c>
      <c r="L85" s="858">
        <f>N79*K85</f>
        <v>2471.784494245011</v>
      </c>
      <c r="M85" s="859"/>
      <c r="N85" s="57"/>
    </row>
    <row r="86" spans="1:14" ht="15.75" thickBot="1">
      <c r="B86" s="97" t="s">
        <v>974</v>
      </c>
      <c r="C86" s="98"/>
      <c r="D86" s="98"/>
      <c r="E86" s="98"/>
      <c r="F86" s="98"/>
      <c r="G86" s="98"/>
      <c r="H86" s="98"/>
      <c r="I86" s="99"/>
      <c r="J86" s="100"/>
      <c r="K86" s="312">
        <v>0.05</v>
      </c>
      <c r="L86" s="860">
        <f>N79*K86</f>
        <v>2471.784494245011</v>
      </c>
      <c r="M86" s="861"/>
      <c r="N86" s="57"/>
    </row>
    <row r="87" spans="1:14" ht="15.75" thickBot="1">
      <c r="B87" s="823" t="s">
        <v>953</v>
      </c>
      <c r="C87" s="824"/>
      <c r="D87" s="824"/>
      <c r="E87" s="824"/>
      <c r="F87" s="824"/>
      <c r="G87" s="824"/>
      <c r="H87" s="824"/>
      <c r="I87" s="824"/>
      <c r="J87" s="824"/>
      <c r="K87" s="824"/>
      <c r="L87" s="824"/>
      <c r="M87" s="825"/>
      <c r="N87" s="58">
        <f>L84+L85+L86</f>
        <v>14830.706965470064</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64266.396850370278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1096</v>
      </c>
      <c r="C31" s="87" t="s">
        <v>1637</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162</v>
      </c>
      <c r="B36" s="872" t="str">
        <f>VLOOKUP(A36,EQUIPOS!A6:D154,3,FALSE)</f>
        <v>Compactador manual (SALTARIN) Peso de operación (Kg.) 52, Fuerza de impacto por golpe (KN) 12.</v>
      </c>
      <c r="C36" s="873"/>
      <c r="D36" s="873"/>
      <c r="E36" s="873"/>
      <c r="F36" s="873"/>
      <c r="G36" s="873"/>
      <c r="H36" s="874"/>
      <c r="I36" s="274"/>
      <c r="J36" s="275"/>
      <c r="K36" s="276">
        <f>VLOOKUP(A36,EQUIPOS!A6:D163,4,FALSE)</f>
        <v>6849.1618826313452</v>
      </c>
      <c r="L36" s="277"/>
      <c r="M36" s="343">
        <v>2.5</v>
      </c>
      <c r="N36" s="279">
        <f>K36/M36</f>
        <v>2739.6647530525379</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405.98250000000002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3145.647253052538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4" t="s">
        <v>540</v>
      </c>
      <c r="B48" s="49" t="str">
        <f>VLOOKUP(A48,MATERIALES!A5:D373,3,FALSE)</f>
        <v>Material de Recebo Para Relleno</v>
      </c>
      <c r="C48" s="288"/>
      <c r="D48" s="288"/>
      <c r="E48" s="288"/>
      <c r="F48" s="288"/>
      <c r="G48" s="288"/>
      <c r="H48" s="288"/>
      <c r="I48" s="275"/>
      <c r="J48" s="231" t="str">
        <f>VLOOKUP(A48,MATERIALES!A4:D640,2,FALSE)</f>
        <v>m3</v>
      </c>
      <c r="K48" s="289">
        <v>1.3</v>
      </c>
      <c r="L48" s="274"/>
      <c r="M48" s="409">
        <f>VLOOKUP(A48,MATERIALES!A5:D396,4,FALSE)</f>
        <v>25450.569487821744</v>
      </c>
      <c r="N48" s="279">
        <f>K48*M48</f>
        <v>33085.740334168266</v>
      </c>
    </row>
    <row r="49" spans="1:14">
      <c r="A49" s="164"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65.035526800225909</v>
      </c>
      <c r="N49" s="279">
        <f>K49*M49</f>
        <v>1951.0658040067774</v>
      </c>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35036.806138175045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910">
        <f>VLOOKUP(A60,TRANSPORTE!A5:D117,4,FALSE)</f>
        <v>1131.4191219078368</v>
      </c>
      <c r="M60" s="911"/>
      <c r="N60" s="294">
        <f>K60*L60</f>
        <v>1470.8448584801879</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51"/>
    </row>
    <row r="66" spans="1:15" ht="15.75" thickBot="1">
      <c r="B66" s="912" t="s">
        <v>953</v>
      </c>
      <c r="C66" s="866"/>
      <c r="D66" s="866"/>
      <c r="E66" s="866"/>
      <c r="F66" s="866"/>
      <c r="G66" s="866"/>
      <c r="H66" s="866"/>
      <c r="I66" s="866"/>
      <c r="J66" s="866"/>
      <c r="K66" s="866"/>
      <c r="L66" s="866"/>
      <c r="M66" s="867"/>
      <c r="N66" s="110">
        <f>N60+N61+N62+N63+N64</f>
        <v>1470.8448584801879</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5" t="s">
        <v>9</v>
      </c>
      <c r="B71" s="55" t="str">
        <f>VLOOKUP(A71,'MANO DE OBRA'!A8:D68,3,FALSE)</f>
        <v>Obrero (3)</v>
      </c>
      <c r="C71" s="53"/>
      <c r="D71" s="53"/>
      <c r="E71" s="53"/>
      <c r="F71" s="53"/>
      <c r="G71" s="53"/>
      <c r="H71" s="53"/>
      <c r="I71" s="299">
        <f>K71/J71*100</f>
        <v>87780</v>
      </c>
      <c r="J71" s="300">
        <v>185</v>
      </c>
      <c r="K71" s="301">
        <f>VLOOKUP(A71,'MANO DE OBRA'!A8:D99,4,FALSE)</f>
        <v>162393</v>
      </c>
      <c r="L71" s="56"/>
      <c r="M71" s="441">
        <v>20</v>
      </c>
      <c r="N71" s="402">
        <f>K71/M71</f>
        <v>8119.65</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8119.65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47772.94824970777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9554.5896499415539</v>
      </c>
      <c r="M84" s="859"/>
      <c r="N84" s="57"/>
    </row>
    <row r="85" spans="1:14">
      <c r="B85" s="95" t="s">
        <v>973</v>
      </c>
      <c r="C85" s="96"/>
      <c r="D85" s="96"/>
      <c r="E85" s="96"/>
      <c r="F85" s="96"/>
      <c r="G85" s="96"/>
      <c r="H85" s="96"/>
      <c r="I85" s="93"/>
      <c r="J85" s="94"/>
      <c r="K85" s="311">
        <v>0.05</v>
      </c>
      <c r="L85" s="858">
        <f>N79*K85</f>
        <v>2388.6474124853885</v>
      </c>
      <c r="M85" s="859"/>
      <c r="N85" s="57"/>
    </row>
    <row r="86" spans="1:14" ht="15.75" thickBot="1">
      <c r="B86" s="97" t="s">
        <v>974</v>
      </c>
      <c r="C86" s="98"/>
      <c r="D86" s="98"/>
      <c r="E86" s="98"/>
      <c r="F86" s="98"/>
      <c r="G86" s="98"/>
      <c r="H86" s="98"/>
      <c r="I86" s="99"/>
      <c r="J86" s="100"/>
      <c r="K86" s="312">
        <v>0.05</v>
      </c>
      <c r="L86" s="860">
        <f>N79*K86</f>
        <v>2388.6474124853885</v>
      </c>
      <c r="M86" s="861"/>
      <c r="N86" s="57"/>
    </row>
    <row r="87" spans="1:14" ht="15.75" thickBot="1">
      <c r="B87" s="823" t="s">
        <v>953</v>
      </c>
      <c r="C87" s="824"/>
      <c r="D87" s="824"/>
      <c r="E87" s="824"/>
      <c r="F87" s="824"/>
      <c r="G87" s="824"/>
      <c r="H87" s="824"/>
      <c r="I87" s="824"/>
      <c r="J87" s="824"/>
      <c r="K87" s="824"/>
      <c r="L87" s="824"/>
      <c r="M87" s="825"/>
      <c r="N87" s="58">
        <f>L84+L85+L86</f>
        <v>14331.884474912331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62104.832724620101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1638</v>
      </c>
      <c r="C31" s="87" t="s">
        <v>1639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162</v>
      </c>
      <c r="B36" s="872" t="str">
        <f>VLOOKUP(A36,EQUIPOS!A6:D154,3,FALSE)</f>
        <v>Compactador manual (SALTARIN) Peso de operación (Kg.) 52, Fuerza de impacto por golpe (KN) 12.</v>
      </c>
      <c r="C36" s="873"/>
      <c r="D36" s="873"/>
      <c r="E36" s="873"/>
      <c r="F36" s="873"/>
      <c r="G36" s="873"/>
      <c r="H36" s="874"/>
      <c r="I36" s="274"/>
      <c r="J36" s="275"/>
      <c r="K36" s="276">
        <f>VLOOKUP(A36,EQUIPOS!A6:D163,4,FALSE)</f>
        <v>6849.1618826313452</v>
      </c>
      <c r="L36" s="277"/>
      <c r="M36" s="343">
        <v>2.5</v>
      </c>
      <c r="N36" s="279">
        <f>K36/M36</f>
        <v>2739.6647530525379</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405.98250000000002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3145.647253052538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4" t="s">
        <v>515</v>
      </c>
      <c r="B48" s="49" t="str">
        <f>VLOOKUP(A48,MATERIALES!A5:D373,3,FALSE)</f>
        <v>Material  Granular Tipo SBG</v>
      </c>
      <c r="C48" s="288"/>
      <c r="D48" s="288"/>
      <c r="E48" s="288"/>
      <c r="F48" s="288"/>
      <c r="G48" s="288"/>
      <c r="H48" s="288"/>
      <c r="I48" s="275"/>
      <c r="J48" s="231" t="str">
        <f>VLOOKUP(A48,MATERIALES!A4:D640,2,FALSE)</f>
        <v>m3</v>
      </c>
      <c r="K48" s="289">
        <v>1.3</v>
      </c>
      <c r="L48" s="274"/>
      <c r="M48" s="409">
        <f>VLOOKUP(A48,MATERIALES!A5:D396,4,FALSE)</f>
        <v>41926.236277212302</v>
      </c>
      <c r="N48" s="279">
        <f>K48*M48</f>
        <v>54504.107160375992</v>
      </c>
    </row>
    <row r="49" spans="1:14">
      <c r="A49" s="164"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65.035526800225909</v>
      </c>
      <c r="N49" s="279">
        <f>K49*M49</f>
        <v>1951.0658040067774</v>
      </c>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56455.172964382771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910">
        <f>VLOOKUP(A60,TRANSPORTE!A5:D117,4,FALSE)</f>
        <v>1131.4191219078368</v>
      </c>
      <c r="M60" s="911"/>
      <c r="N60" s="294">
        <f>K60*L60</f>
        <v>1470.8448584801879</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1470.8448584801879</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5" t="s">
        <v>9</v>
      </c>
      <c r="B71" s="55" t="str">
        <f>VLOOKUP(A71,'MANO DE OBRA'!A8:D68,3,FALSE)</f>
        <v>Obrero (3)</v>
      </c>
      <c r="C71" s="53"/>
      <c r="D71" s="53"/>
      <c r="E71" s="53"/>
      <c r="F71" s="53"/>
      <c r="G71" s="53"/>
      <c r="H71" s="53"/>
      <c r="I71" s="299">
        <f>K71/J71*100</f>
        <v>87780</v>
      </c>
      <c r="J71" s="300">
        <v>185</v>
      </c>
      <c r="K71" s="301">
        <f>VLOOKUP(A71,'MANO DE OBRA'!A8:D99,4,FALSE)</f>
        <v>162393</v>
      </c>
      <c r="L71" s="56"/>
      <c r="M71" s="441">
        <v>20</v>
      </c>
      <c r="N71" s="402">
        <f>K71/M71</f>
        <v>8119.65</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8119.65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69191.315075915496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13838.2630151831</v>
      </c>
      <c r="M84" s="859"/>
      <c r="N84" s="57"/>
    </row>
    <row r="85" spans="1:14">
      <c r="B85" s="95" t="s">
        <v>973</v>
      </c>
      <c r="C85" s="96"/>
      <c r="D85" s="96"/>
      <c r="E85" s="96"/>
      <c r="F85" s="96"/>
      <c r="G85" s="96"/>
      <c r="H85" s="96"/>
      <c r="I85" s="93"/>
      <c r="J85" s="94"/>
      <c r="K85" s="311">
        <v>0.05</v>
      </c>
      <c r="L85" s="858">
        <f>N79*K85</f>
        <v>3459.565753795775</v>
      </c>
      <c r="M85" s="859"/>
      <c r="N85" s="57"/>
    </row>
    <row r="86" spans="1:14" ht="15.75" thickBot="1">
      <c r="B86" s="97" t="s">
        <v>974</v>
      </c>
      <c r="C86" s="98"/>
      <c r="D86" s="98"/>
      <c r="E86" s="98"/>
      <c r="F86" s="98"/>
      <c r="G86" s="98"/>
      <c r="H86" s="98"/>
      <c r="I86" s="99"/>
      <c r="J86" s="100"/>
      <c r="K86" s="312">
        <v>0.05</v>
      </c>
      <c r="L86" s="860">
        <f>N79*K86</f>
        <v>3459.565753795775</v>
      </c>
      <c r="M86" s="861"/>
      <c r="N86" s="57"/>
    </row>
    <row r="87" spans="1:14" ht="15.75" thickBot="1">
      <c r="B87" s="823" t="s">
        <v>953</v>
      </c>
      <c r="C87" s="824"/>
      <c r="D87" s="824"/>
      <c r="E87" s="824"/>
      <c r="F87" s="824"/>
      <c r="G87" s="824"/>
      <c r="H87" s="824"/>
      <c r="I87" s="824"/>
      <c r="J87" s="824"/>
      <c r="K87" s="824"/>
      <c r="L87" s="824"/>
      <c r="M87" s="825"/>
      <c r="N87" s="58">
        <f>L84+L85+L86</f>
        <v>20757.394522774648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89948.70959869014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8.75" customHeight="1" thickBot="1">
      <c r="A31" t="s">
        <v>1845</v>
      </c>
      <c r="B31" s="86" t="s">
        <v>1640</v>
      </c>
      <c r="C31" s="87" t="s">
        <v>1641</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162</v>
      </c>
      <c r="B36" s="872" t="str">
        <f>VLOOKUP(A36,EQUIPOS!A6:D154,3,FALSE)</f>
        <v>Compactador manual (SALTARIN) Peso de operación (Kg.) 52, Fuerza de impacto por golpe (KN) 12.</v>
      </c>
      <c r="C36" s="873"/>
      <c r="D36" s="873"/>
      <c r="E36" s="873"/>
      <c r="F36" s="873"/>
      <c r="G36" s="873"/>
      <c r="H36" s="874"/>
      <c r="I36" s="274"/>
      <c r="J36" s="275"/>
      <c r="K36" s="276">
        <f>VLOOKUP(A36,EQUIPOS!A6:D163,4,FALSE)</f>
        <v>6849.1618826313452</v>
      </c>
      <c r="L36" s="277"/>
      <c r="M36" s="343">
        <v>2.5</v>
      </c>
      <c r="N36" s="279">
        <f>K36/M36</f>
        <v>2739.6647530525379</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405.98250000000002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3145.647253052538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4" t="s">
        <v>517</v>
      </c>
      <c r="B48" s="49" t="str">
        <f>VLOOKUP(A48,MATERIALES!A5:D373,3,FALSE)</f>
        <v>Material Granular Tipo  BG</v>
      </c>
      <c r="C48" s="288"/>
      <c r="D48" s="288"/>
      <c r="E48" s="288"/>
      <c r="F48" s="288"/>
      <c r="G48" s="288"/>
      <c r="H48" s="288"/>
      <c r="I48" s="275"/>
      <c r="J48" s="231" t="str">
        <f>VLOOKUP(A48,MATERIALES!A4:D640,2,FALSE)</f>
        <v>m3</v>
      </c>
      <c r="K48" s="289">
        <v>1.3</v>
      </c>
      <c r="L48" s="274"/>
      <c r="M48" s="409">
        <f>VLOOKUP(A48,MATERIALES!A5:D396,4,FALSE)</f>
        <v>45383.958452090985</v>
      </c>
      <c r="N48" s="279">
        <f>K48*M48</f>
        <v>58999.145987718279</v>
      </c>
    </row>
    <row r="49" spans="1:14">
      <c r="A49" s="164"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65.035526800225909</v>
      </c>
      <c r="N49" s="279">
        <f>K49*M49</f>
        <v>1951.0658040067774</v>
      </c>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60950.211791725058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910">
        <f>VLOOKUP(A60,TRANSPORTE!A5:D117,4,FALSE)</f>
        <v>1131.4191219078368</v>
      </c>
      <c r="M60" s="911"/>
      <c r="N60" s="294">
        <f>K60*L60</f>
        <v>1470.8448584801879</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1470.8448584801879</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65" t="s">
        <v>9</v>
      </c>
      <c r="B71" s="55" t="str">
        <f>VLOOKUP(A71,'MANO DE OBRA'!A8:D68,3,FALSE)</f>
        <v>Obrero (3)</v>
      </c>
      <c r="C71" s="53"/>
      <c r="D71" s="53"/>
      <c r="E71" s="53"/>
      <c r="F71" s="53"/>
      <c r="G71" s="53"/>
      <c r="H71" s="53"/>
      <c r="I71" s="299">
        <f>K71/J71*100</f>
        <v>87780</v>
      </c>
      <c r="J71" s="300">
        <v>185</v>
      </c>
      <c r="K71" s="301">
        <f>VLOOKUP(A71,'MANO DE OBRA'!A8:D99,4,FALSE)</f>
        <v>162393</v>
      </c>
      <c r="L71" s="56"/>
      <c r="M71" s="441">
        <v>20</v>
      </c>
      <c r="N71" s="402">
        <f>K71/M71</f>
        <v>8119.65</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8119.65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73686.353903257768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14737.270780651554</v>
      </c>
      <c r="M84" s="859"/>
      <c r="N84" s="57"/>
    </row>
    <row r="85" spans="1:14">
      <c r="B85" s="95" t="s">
        <v>973</v>
      </c>
      <c r="C85" s="96"/>
      <c r="D85" s="96"/>
      <c r="E85" s="96"/>
      <c r="F85" s="96"/>
      <c r="G85" s="96"/>
      <c r="H85" s="96"/>
      <c r="I85" s="93"/>
      <c r="J85" s="94"/>
      <c r="K85" s="311">
        <v>0.05</v>
      </c>
      <c r="L85" s="858">
        <f>N79*K85</f>
        <v>3684.3176951628884</v>
      </c>
      <c r="M85" s="859"/>
      <c r="N85" s="57"/>
    </row>
    <row r="86" spans="1:14" ht="15.75" thickBot="1">
      <c r="B86" s="97" t="s">
        <v>974</v>
      </c>
      <c r="C86" s="98"/>
      <c r="D86" s="98"/>
      <c r="E86" s="98"/>
      <c r="F86" s="98"/>
      <c r="G86" s="98"/>
      <c r="H86" s="98"/>
      <c r="I86" s="99"/>
      <c r="J86" s="100"/>
      <c r="K86" s="312">
        <v>0.05</v>
      </c>
      <c r="L86" s="860">
        <f>N79*K86</f>
        <v>3684.3176951628884</v>
      </c>
      <c r="M86" s="861"/>
      <c r="N86" s="57"/>
    </row>
    <row r="87" spans="1:14" ht="15.75" thickBot="1">
      <c r="B87" s="823" t="s">
        <v>953</v>
      </c>
      <c r="C87" s="824"/>
      <c r="D87" s="824"/>
      <c r="E87" s="824"/>
      <c r="F87" s="824"/>
      <c r="G87" s="824"/>
      <c r="H87" s="824"/>
      <c r="I87" s="824"/>
      <c r="J87" s="824"/>
      <c r="K87" s="824"/>
      <c r="L87" s="824"/>
      <c r="M87" s="825"/>
      <c r="N87" s="58">
        <f>L84+L85+L86</f>
        <v>22105.90617097733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95792.260074235091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8.75" customHeight="1" thickBot="1">
      <c r="A31" t="s">
        <v>1845</v>
      </c>
      <c r="B31" s="86" t="s">
        <v>1642</v>
      </c>
      <c r="C31" s="87" t="s">
        <v>1643</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6">
      <c r="B33" s="64" t="s">
        <v>947</v>
      </c>
      <c r="C33" s="65"/>
      <c r="D33" s="65"/>
      <c r="E33" s="65"/>
      <c r="F33" s="65"/>
      <c r="G33" s="65"/>
      <c r="H33" s="65"/>
      <c r="I33" s="65"/>
      <c r="J33" s="65"/>
      <c r="K33" s="65"/>
      <c r="L33" s="65"/>
      <c r="M33" s="65"/>
      <c r="N33" s="66"/>
    </row>
    <row r="34" spans="1:16" ht="15.75" thickBot="1">
      <c r="B34" s="273"/>
      <c r="C34" s="67"/>
      <c r="D34" s="67"/>
      <c r="E34" s="67"/>
      <c r="F34" s="67"/>
      <c r="G34" s="67"/>
      <c r="H34" s="67"/>
      <c r="I34" s="68"/>
      <c r="J34" s="68"/>
      <c r="K34" s="67"/>
      <c r="L34" s="67"/>
      <c r="M34" s="67"/>
      <c r="N34" s="69"/>
    </row>
    <row r="35" spans="1:16">
      <c r="B35" s="893" t="s">
        <v>944</v>
      </c>
      <c r="C35" s="894"/>
      <c r="D35" s="894"/>
      <c r="E35" s="894"/>
      <c r="F35" s="894"/>
      <c r="G35" s="894"/>
      <c r="H35" s="895"/>
      <c r="I35" s="896" t="s">
        <v>948</v>
      </c>
      <c r="J35" s="897"/>
      <c r="K35" s="75" t="s">
        <v>949</v>
      </c>
      <c r="L35" s="898" t="s">
        <v>950</v>
      </c>
      <c r="M35" s="895"/>
      <c r="N35" s="76" t="s">
        <v>951</v>
      </c>
    </row>
    <row r="36" spans="1:16">
      <c r="A36" s="119"/>
      <c r="B36" s="872"/>
      <c r="C36" s="873"/>
      <c r="D36" s="873"/>
      <c r="E36" s="873"/>
      <c r="F36" s="873"/>
      <c r="G36" s="873"/>
      <c r="H36" s="874"/>
      <c r="I36" s="274"/>
      <c r="J36" s="275"/>
      <c r="K36" s="276"/>
      <c r="L36" s="277"/>
      <c r="M36" s="343"/>
      <c r="N36" s="279"/>
      <c r="P36" s="112"/>
    </row>
    <row r="37" spans="1:16">
      <c r="A37" s="119"/>
      <c r="B37" s="872"/>
      <c r="C37" s="873"/>
      <c r="D37" s="873"/>
      <c r="E37" s="873"/>
      <c r="F37" s="873"/>
      <c r="G37" s="873"/>
      <c r="H37" s="874"/>
      <c r="I37" s="428"/>
      <c r="J37" s="429"/>
      <c r="K37" s="276"/>
      <c r="L37" s="342"/>
      <c r="M37" s="343"/>
      <c r="N37" s="279"/>
      <c r="P37" s="109"/>
    </row>
    <row r="38" spans="1:16">
      <c r="A38" s="119"/>
      <c r="B38" s="872"/>
      <c r="C38" s="873"/>
      <c r="D38" s="873"/>
      <c r="E38" s="873"/>
      <c r="F38" s="873"/>
      <c r="G38" s="873"/>
      <c r="H38" s="874"/>
      <c r="I38" s="335"/>
      <c r="J38" s="337"/>
      <c r="K38" s="276"/>
      <c r="L38" s="430"/>
      <c r="M38" s="431"/>
      <c r="N38" s="279"/>
      <c r="P38" s="112"/>
    </row>
    <row r="39" spans="1:16">
      <c r="B39" s="872"/>
      <c r="C39" s="873"/>
      <c r="D39" s="873"/>
      <c r="E39" s="873"/>
      <c r="F39" s="873"/>
      <c r="G39" s="873"/>
      <c r="H39" s="874"/>
      <c r="I39" s="42"/>
      <c r="J39" s="43"/>
      <c r="K39" s="276"/>
      <c r="L39" s="283"/>
      <c r="M39" s="343"/>
      <c r="N39" s="279"/>
      <c r="P39" s="112"/>
    </row>
    <row r="40" spans="1:16">
      <c r="B40" s="327"/>
      <c r="C40" s="328"/>
      <c r="D40" s="328"/>
      <c r="E40" s="328"/>
      <c r="F40" s="330"/>
      <c r="G40" s="330"/>
      <c r="H40" s="131"/>
      <c r="I40" s="42"/>
      <c r="J40" s="43"/>
      <c r="K40" s="276"/>
      <c r="L40" s="283"/>
      <c r="M40" s="284"/>
      <c r="N40" s="280"/>
      <c r="P40" s="109"/>
    </row>
    <row r="41" spans="1:16">
      <c r="B41" s="880" t="s">
        <v>952</v>
      </c>
      <c r="C41" s="881"/>
      <c r="D41" s="881"/>
      <c r="E41" s="44"/>
      <c r="F41" s="45"/>
      <c r="G41" s="45"/>
      <c r="H41" s="46"/>
      <c r="I41" s="42"/>
      <c r="J41" s="43"/>
      <c r="K41" s="286"/>
      <c r="L41" s="283"/>
      <c r="M41" s="408">
        <v>0.05</v>
      </c>
      <c r="N41" s="351">
        <f>N77*M41</f>
        <v>405.98250000000002</v>
      </c>
      <c r="P41" s="112"/>
    </row>
    <row r="42" spans="1:16" ht="15.75" thickBot="1">
      <c r="B42" s="872"/>
      <c r="C42" s="873"/>
      <c r="D42" s="873"/>
      <c r="E42" s="873"/>
      <c r="F42" s="873"/>
      <c r="G42" s="873"/>
      <c r="H42" s="874"/>
      <c r="I42" s="882"/>
      <c r="J42" s="883"/>
      <c r="K42" s="47"/>
      <c r="L42" s="884"/>
      <c r="M42" s="885"/>
      <c r="N42" s="111"/>
    </row>
    <row r="43" spans="1:16" ht="15.75" thickBot="1">
      <c r="B43" s="823" t="s">
        <v>953</v>
      </c>
      <c r="C43" s="824"/>
      <c r="D43" s="824"/>
      <c r="E43" s="824"/>
      <c r="F43" s="824"/>
      <c r="G43" s="824"/>
      <c r="H43" s="824"/>
      <c r="I43" s="824"/>
      <c r="J43" s="824"/>
      <c r="K43" s="824"/>
      <c r="L43" s="824"/>
      <c r="M43" s="825"/>
      <c r="N43" s="401">
        <f>SUM(N36:N42)</f>
        <v>405.98250000000002</v>
      </c>
    </row>
    <row r="44" spans="1:16">
      <c r="B44" s="287"/>
      <c r="C44" s="40"/>
      <c r="D44" s="40"/>
      <c r="E44" s="40"/>
      <c r="F44" s="40"/>
      <c r="G44" s="40"/>
      <c r="H44" s="40"/>
      <c r="I44" s="40"/>
      <c r="J44" s="40"/>
      <c r="K44" s="40"/>
      <c r="L44" s="40"/>
      <c r="M44" s="40"/>
      <c r="N44" s="41"/>
    </row>
    <row r="45" spans="1:16">
      <c r="B45" s="70" t="s">
        <v>954</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8" t="s">
        <v>944</v>
      </c>
      <c r="C47" s="869"/>
      <c r="D47" s="869"/>
      <c r="E47" s="869"/>
      <c r="F47" s="869"/>
      <c r="G47" s="869"/>
      <c r="H47" s="869"/>
      <c r="I47" s="903"/>
      <c r="J47" s="322" t="s">
        <v>945</v>
      </c>
      <c r="K47" s="91" t="s">
        <v>946</v>
      </c>
      <c r="L47" s="904" t="s">
        <v>955</v>
      </c>
      <c r="M47" s="903"/>
      <c r="N47" s="92" t="s">
        <v>951</v>
      </c>
    </row>
    <row r="48" spans="1:16">
      <c r="A48" s="164" t="s">
        <v>544</v>
      </c>
      <c r="B48" s="49" t="str">
        <f>VLOOKUP(A48,MATERIALES!A5:D373,3,FALSE)</f>
        <v>Material filtrante (6´´)</v>
      </c>
      <c r="C48" s="288"/>
      <c r="D48" s="288"/>
      <c r="E48" s="288"/>
      <c r="F48" s="288"/>
      <c r="G48" s="288"/>
      <c r="H48" s="288"/>
      <c r="I48" s="275"/>
      <c r="J48" s="231" t="str">
        <f>VLOOKUP(A48,MATERIALES!A4:D640,2,FALSE)</f>
        <v>m3</v>
      </c>
      <c r="K48" s="289">
        <v>1.3</v>
      </c>
      <c r="L48" s="274"/>
      <c r="M48" s="409">
        <f>VLOOKUP(A48,MATERIALES!A5:D396,4,FALSE)</f>
        <v>51594.851261512558</v>
      </c>
      <c r="N48" s="279">
        <f>K48*M48</f>
        <v>67073.306639966322</v>
      </c>
    </row>
    <row r="49" spans="1:14">
      <c r="A49" s="164"/>
      <c r="B49" s="49"/>
      <c r="C49" s="432"/>
      <c r="D49" s="432"/>
      <c r="E49" s="432"/>
      <c r="F49" s="432"/>
      <c r="G49" s="432"/>
      <c r="H49" s="432"/>
      <c r="I49" s="432"/>
      <c r="J49" s="318"/>
      <c r="K49" s="404"/>
      <c r="L49" s="428"/>
      <c r="M49" s="409"/>
      <c r="N49" s="279"/>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67073.306639966322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910">
        <f>VLOOKUP(A60,TRANSPORTE!A5:D117,4,FALSE)</f>
        <v>1131.4191219078368</v>
      </c>
      <c r="M60" s="911"/>
      <c r="N60" s="294">
        <f>K60*L60</f>
        <v>1470.8448584801879</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1470.8448584801879</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5" t="s">
        <v>9</v>
      </c>
      <c r="B71" s="55" t="str">
        <f>VLOOKUP(A71,'MANO DE OBRA'!A8:D68,3,FALSE)</f>
        <v>Obrero (3)</v>
      </c>
      <c r="C71" s="53"/>
      <c r="D71" s="53"/>
      <c r="E71" s="53"/>
      <c r="F71" s="53"/>
      <c r="G71" s="53"/>
      <c r="H71" s="53"/>
      <c r="I71" s="299">
        <f>K71/J71*100</f>
        <v>87780</v>
      </c>
      <c r="J71" s="300">
        <v>185</v>
      </c>
      <c r="K71" s="301">
        <f>VLOOKUP(A71,'MANO DE OBRA'!A8:D99,4,FALSE)</f>
        <v>162393</v>
      </c>
      <c r="L71" s="56"/>
      <c r="M71" s="441">
        <v>20</v>
      </c>
      <c r="N71" s="402">
        <f>K71/M71</f>
        <v>8119.65</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8119.65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77069.783998446495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15413.9567996893</v>
      </c>
      <c r="M84" s="859"/>
      <c r="N84" s="57"/>
    </row>
    <row r="85" spans="1:14">
      <c r="B85" s="95" t="s">
        <v>973</v>
      </c>
      <c r="C85" s="96"/>
      <c r="D85" s="96"/>
      <c r="E85" s="96"/>
      <c r="F85" s="96"/>
      <c r="G85" s="96"/>
      <c r="H85" s="96"/>
      <c r="I85" s="93"/>
      <c r="J85" s="94"/>
      <c r="K85" s="311">
        <v>0.05</v>
      </c>
      <c r="L85" s="858">
        <f>N79*K85</f>
        <v>3853.489199922325</v>
      </c>
      <c r="M85" s="859"/>
      <c r="N85" s="57"/>
    </row>
    <row r="86" spans="1:14" ht="15.75" thickBot="1">
      <c r="B86" s="97" t="s">
        <v>974</v>
      </c>
      <c r="C86" s="98"/>
      <c r="D86" s="98"/>
      <c r="E86" s="98"/>
      <c r="F86" s="98"/>
      <c r="G86" s="98"/>
      <c r="H86" s="98"/>
      <c r="I86" s="99"/>
      <c r="J86" s="100"/>
      <c r="K86" s="312">
        <v>0.05</v>
      </c>
      <c r="L86" s="860">
        <f>N79*K86</f>
        <v>3853.489199922325</v>
      </c>
      <c r="M86" s="861"/>
      <c r="N86" s="57"/>
    </row>
    <row r="87" spans="1:14" ht="15.75" thickBot="1">
      <c r="B87" s="823" t="s">
        <v>953</v>
      </c>
      <c r="C87" s="824"/>
      <c r="D87" s="824"/>
      <c r="E87" s="824"/>
      <c r="F87" s="824"/>
      <c r="G87" s="824"/>
      <c r="H87" s="824"/>
      <c r="I87" s="824"/>
      <c r="J87" s="824"/>
      <c r="K87" s="824"/>
      <c r="L87" s="824"/>
      <c r="M87" s="825"/>
      <c r="N87" s="58">
        <f>L84+L85+L86</f>
        <v>23120.935199533949</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100190.71919798045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1644</v>
      </c>
      <c r="C31" s="87" t="s">
        <v>1645</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6">
      <c r="B33" s="64" t="s">
        <v>947</v>
      </c>
      <c r="C33" s="65"/>
      <c r="D33" s="65"/>
      <c r="E33" s="65"/>
      <c r="F33" s="65"/>
      <c r="G33" s="65"/>
      <c r="H33" s="65"/>
      <c r="I33" s="65"/>
      <c r="J33" s="65"/>
      <c r="K33" s="65"/>
      <c r="L33" s="65"/>
      <c r="M33" s="65"/>
      <c r="N33" s="66"/>
    </row>
    <row r="34" spans="1:16" ht="15.75" thickBot="1">
      <c r="B34" s="273"/>
      <c r="C34" s="67"/>
      <c r="D34" s="67"/>
      <c r="E34" s="67"/>
      <c r="F34" s="67"/>
      <c r="G34" s="67"/>
      <c r="H34" s="67"/>
      <c r="I34" s="68"/>
      <c r="J34" s="68"/>
      <c r="K34" s="67"/>
      <c r="L34" s="67"/>
      <c r="M34" s="67"/>
      <c r="N34" s="69"/>
    </row>
    <row r="35" spans="1:16">
      <c r="B35" s="893" t="s">
        <v>944</v>
      </c>
      <c r="C35" s="894"/>
      <c r="D35" s="894"/>
      <c r="E35" s="894"/>
      <c r="F35" s="894"/>
      <c r="G35" s="894"/>
      <c r="H35" s="895"/>
      <c r="I35" s="896" t="s">
        <v>948</v>
      </c>
      <c r="J35" s="897"/>
      <c r="K35" s="75" t="s">
        <v>949</v>
      </c>
      <c r="L35" s="898" t="s">
        <v>950</v>
      </c>
      <c r="M35" s="895"/>
      <c r="N35" s="76" t="s">
        <v>951</v>
      </c>
    </row>
    <row r="36" spans="1:16">
      <c r="A36" s="119"/>
      <c r="B36" s="872"/>
      <c r="C36" s="873"/>
      <c r="D36" s="873"/>
      <c r="E36" s="873"/>
      <c r="F36" s="873"/>
      <c r="G36" s="873"/>
      <c r="H36" s="874"/>
      <c r="I36" s="274"/>
      <c r="J36" s="275"/>
      <c r="K36" s="276"/>
      <c r="L36" s="277"/>
      <c r="M36" s="343"/>
      <c r="N36" s="279"/>
      <c r="P36" s="112"/>
    </row>
    <row r="37" spans="1:16">
      <c r="A37" s="119"/>
      <c r="B37" s="872"/>
      <c r="C37" s="873"/>
      <c r="D37" s="873"/>
      <c r="E37" s="873"/>
      <c r="F37" s="873"/>
      <c r="G37" s="873"/>
      <c r="H37" s="874"/>
      <c r="I37" s="428"/>
      <c r="J37" s="429"/>
      <c r="K37" s="276"/>
      <c r="L37" s="342"/>
      <c r="M37" s="343"/>
      <c r="N37" s="279"/>
      <c r="P37" s="109"/>
    </row>
    <row r="38" spans="1:16">
      <c r="A38" s="119"/>
      <c r="B38" s="872"/>
      <c r="C38" s="873"/>
      <c r="D38" s="873"/>
      <c r="E38" s="873"/>
      <c r="F38" s="873"/>
      <c r="G38" s="873"/>
      <c r="H38" s="874"/>
      <c r="I38" s="335"/>
      <c r="J38" s="337"/>
      <c r="K38" s="276"/>
      <c r="L38" s="430"/>
      <c r="M38" s="431"/>
      <c r="N38" s="279"/>
      <c r="P38" s="112"/>
    </row>
    <row r="39" spans="1:16">
      <c r="B39" s="872"/>
      <c r="C39" s="873"/>
      <c r="D39" s="873"/>
      <c r="E39" s="873"/>
      <c r="F39" s="873"/>
      <c r="G39" s="873"/>
      <c r="H39" s="874"/>
      <c r="I39" s="42"/>
      <c r="J39" s="43"/>
      <c r="K39" s="276"/>
      <c r="L39" s="283"/>
      <c r="M39" s="343"/>
      <c r="N39" s="279"/>
      <c r="P39" s="112"/>
    </row>
    <row r="40" spans="1:16">
      <c r="B40" s="327"/>
      <c r="C40" s="328"/>
      <c r="D40" s="328"/>
      <c r="E40" s="328"/>
      <c r="F40" s="330"/>
      <c r="G40" s="330"/>
      <c r="H40" s="131"/>
      <c r="I40" s="42"/>
      <c r="J40" s="43"/>
      <c r="K40" s="276"/>
      <c r="L40" s="283"/>
      <c r="M40" s="284"/>
      <c r="N40" s="280"/>
      <c r="P40" s="109"/>
    </row>
    <row r="41" spans="1:16">
      <c r="B41" s="880" t="s">
        <v>952</v>
      </c>
      <c r="C41" s="881"/>
      <c r="D41" s="881"/>
      <c r="E41" s="44"/>
      <c r="F41" s="45"/>
      <c r="G41" s="45"/>
      <c r="H41" s="46"/>
      <c r="I41" s="42"/>
      <c r="J41" s="43"/>
      <c r="K41" s="286"/>
      <c r="L41" s="283"/>
      <c r="M41" s="408">
        <v>0.05</v>
      </c>
      <c r="N41" s="351">
        <f>N77*M41</f>
        <v>405.98250000000002</v>
      </c>
      <c r="P41" s="112"/>
    </row>
    <row r="42" spans="1:16" ht="15.75" thickBot="1">
      <c r="B42" s="872"/>
      <c r="C42" s="873"/>
      <c r="D42" s="873"/>
      <c r="E42" s="873"/>
      <c r="F42" s="873"/>
      <c r="G42" s="873"/>
      <c r="H42" s="874"/>
      <c r="I42" s="882"/>
      <c r="J42" s="883"/>
      <c r="K42" s="47"/>
      <c r="L42" s="884"/>
      <c r="M42" s="885"/>
      <c r="N42" s="111"/>
    </row>
    <row r="43" spans="1:16" ht="15.75" thickBot="1">
      <c r="B43" s="823" t="s">
        <v>953</v>
      </c>
      <c r="C43" s="824"/>
      <c r="D43" s="824"/>
      <c r="E43" s="824"/>
      <c r="F43" s="824"/>
      <c r="G43" s="824"/>
      <c r="H43" s="824"/>
      <c r="I43" s="824"/>
      <c r="J43" s="824"/>
      <c r="K43" s="824"/>
      <c r="L43" s="824"/>
      <c r="M43" s="825"/>
      <c r="N43" s="401">
        <f>SUM(N36:N42)</f>
        <v>405.98250000000002</v>
      </c>
    </row>
    <row r="44" spans="1:16">
      <c r="B44" s="287"/>
      <c r="C44" s="40"/>
      <c r="D44" s="40"/>
      <c r="E44" s="40"/>
      <c r="F44" s="40"/>
      <c r="G44" s="40"/>
      <c r="H44" s="40"/>
      <c r="I44" s="40"/>
      <c r="J44" s="40"/>
      <c r="K44" s="40"/>
      <c r="L44" s="40"/>
      <c r="M44" s="40"/>
      <c r="N44" s="41"/>
    </row>
    <row r="45" spans="1:16">
      <c r="B45" s="70" t="s">
        <v>954</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8" t="s">
        <v>944</v>
      </c>
      <c r="C47" s="869"/>
      <c r="D47" s="869"/>
      <c r="E47" s="869"/>
      <c r="F47" s="869"/>
      <c r="G47" s="869"/>
      <c r="H47" s="869"/>
      <c r="I47" s="903"/>
      <c r="J47" s="322" t="s">
        <v>945</v>
      </c>
      <c r="K47" s="91" t="s">
        <v>946</v>
      </c>
      <c r="L47" s="904" t="s">
        <v>955</v>
      </c>
      <c r="M47" s="903"/>
      <c r="N47" s="92" t="s">
        <v>951</v>
      </c>
    </row>
    <row r="48" spans="1:16">
      <c r="A48" s="164" t="s">
        <v>474</v>
      </c>
      <c r="B48" s="49" t="str">
        <f>VLOOKUP(A48,MATERIALES!A5:D373,3,FALSE)</f>
        <v>Gravilla</v>
      </c>
      <c r="C48" s="288"/>
      <c r="D48" s="288"/>
      <c r="E48" s="288"/>
      <c r="F48" s="288"/>
      <c r="G48" s="288"/>
      <c r="H48" s="288"/>
      <c r="I48" s="275"/>
      <c r="J48" s="231" t="str">
        <f>VLOOKUP(A48,MATERIALES!A4:D640,2,FALSE)</f>
        <v>m3</v>
      </c>
      <c r="K48" s="289">
        <v>1.3</v>
      </c>
      <c r="L48" s="274"/>
      <c r="M48" s="409">
        <f>VLOOKUP(A48,MATERIALES!A5:D396,4,FALSE)</f>
        <v>21205.48386848166</v>
      </c>
      <c r="N48" s="279">
        <f>K48*M48</f>
        <v>27567.12902902616</v>
      </c>
    </row>
    <row r="49" spans="1:14">
      <c r="A49" s="164"/>
      <c r="B49" s="49"/>
      <c r="C49" s="432"/>
      <c r="D49" s="432"/>
      <c r="E49" s="432"/>
      <c r="F49" s="432"/>
      <c r="G49" s="432"/>
      <c r="H49" s="432"/>
      <c r="I49" s="432"/>
      <c r="J49" s="318"/>
      <c r="K49" s="404"/>
      <c r="L49" s="428"/>
      <c r="M49" s="409"/>
      <c r="N49" s="279"/>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27567.12902902616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910">
        <f>VLOOKUP(A60,TRANSPORTE!A5:D117,4,FALSE)</f>
        <v>1131.4191219078368</v>
      </c>
      <c r="M60" s="911"/>
      <c r="N60" s="294">
        <f>K60*L60</f>
        <v>1470.8448584801879</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1470.8448584801879</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5" t="s">
        <v>9</v>
      </c>
      <c r="B71" s="55" t="str">
        <f>VLOOKUP(A71,'MANO DE OBRA'!A8:D68,3,FALSE)</f>
        <v>Obrero (3)</v>
      </c>
      <c r="C71" s="53"/>
      <c r="D71" s="53"/>
      <c r="E71" s="53"/>
      <c r="F71" s="53"/>
      <c r="G71" s="53"/>
      <c r="H71" s="53"/>
      <c r="I71" s="299">
        <f>K71/J71*100</f>
        <v>87780</v>
      </c>
      <c r="J71" s="300">
        <v>185</v>
      </c>
      <c r="K71" s="301">
        <f>VLOOKUP(A71,'MANO DE OBRA'!A8:D99,4,FALSE)</f>
        <v>162393</v>
      </c>
      <c r="L71" s="56"/>
      <c r="M71" s="441">
        <v>20</v>
      </c>
      <c r="N71" s="402">
        <f>K71/M71</f>
        <v>8119.65</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8119.65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37563.606387506348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7512.7212775012704</v>
      </c>
      <c r="M84" s="859"/>
      <c r="N84" s="57"/>
    </row>
    <row r="85" spans="1:14">
      <c r="B85" s="95" t="s">
        <v>973</v>
      </c>
      <c r="C85" s="96"/>
      <c r="D85" s="96"/>
      <c r="E85" s="96"/>
      <c r="F85" s="96"/>
      <c r="G85" s="96"/>
      <c r="H85" s="96"/>
      <c r="I85" s="93"/>
      <c r="J85" s="94"/>
      <c r="K85" s="311">
        <v>0.05</v>
      </c>
      <c r="L85" s="858">
        <f>N79*K85</f>
        <v>1878.1803193753176</v>
      </c>
      <c r="M85" s="859"/>
      <c r="N85" s="57"/>
    </row>
    <row r="86" spans="1:14" ht="15.75" thickBot="1">
      <c r="B86" s="97" t="s">
        <v>974</v>
      </c>
      <c r="C86" s="98"/>
      <c r="D86" s="98"/>
      <c r="E86" s="98"/>
      <c r="F86" s="98"/>
      <c r="G86" s="98"/>
      <c r="H86" s="98"/>
      <c r="I86" s="99"/>
      <c r="J86" s="100"/>
      <c r="K86" s="312">
        <v>0.05</v>
      </c>
      <c r="L86" s="860">
        <f>N79*K86</f>
        <v>1878.1803193753176</v>
      </c>
      <c r="M86" s="861"/>
      <c r="N86" s="57"/>
    </row>
    <row r="87" spans="1:14" ht="15.75" thickBot="1">
      <c r="B87" s="823" t="s">
        <v>953</v>
      </c>
      <c r="C87" s="824"/>
      <c r="D87" s="824"/>
      <c r="E87" s="824"/>
      <c r="F87" s="824"/>
      <c r="G87" s="824"/>
      <c r="H87" s="824"/>
      <c r="I87" s="824"/>
      <c r="J87" s="824"/>
      <c r="K87" s="824"/>
      <c r="L87" s="824"/>
      <c r="M87" s="825"/>
      <c r="N87" s="58">
        <f>L84+L85+L86</f>
        <v>11269.081916251907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48832.688303758259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1646</v>
      </c>
      <c r="C31" s="87" t="s">
        <v>1647</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6">
      <c r="B33" s="64" t="s">
        <v>947</v>
      </c>
      <c r="C33" s="65"/>
      <c r="D33" s="65"/>
      <c r="E33" s="65"/>
      <c r="F33" s="65"/>
      <c r="G33" s="65"/>
      <c r="H33" s="65"/>
      <c r="I33" s="65"/>
      <c r="J33" s="65"/>
      <c r="K33" s="65"/>
      <c r="L33" s="65"/>
      <c r="M33" s="65"/>
      <c r="N33" s="66"/>
    </row>
    <row r="34" spans="1:16" ht="15.75" thickBot="1">
      <c r="B34" s="273"/>
      <c r="C34" s="67"/>
      <c r="D34" s="67"/>
      <c r="E34" s="67"/>
      <c r="F34" s="67"/>
      <c r="G34" s="67"/>
      <c r="H34" s="67"/>
      <c r="I34" s="68"/>
      <c r="J34" s="68"/>
      <c r="K34" s="67"/>
      <c r="L34" s="67"/>
      <c r="M34" s="67"/>
      <c r="N34" s="69"/>
    </row>
    <row r="35" spans="1:16">
      <c r="B35" s="893" t="s">
        <v>944</v>
      </c>
      <c r="C35" s="894"/>
      <c r="D35" s="894"/>
      <c r="E35" s="894"/>
      <c r="F35" s="894"/>
      <c r="G35" s="894"/>
      <c r="H35" s="895"/>
      <c r="I35" s="896" t="s">
        <v>948</v>
      </c>
      <c r="J35" s="897"/>
      <c r="K35" s="75" t="s">
        <v>949</v>
      </c>
      <c r="L35" s="898" t="s">
        <v>950</v>
      </c>
      <c r="M35" s="895"/>
      <c r="N35" s="76" t="s">
        <v>951</v>
      </c>
    </row>
    <row r="36" spans="1:16">
      <c r="A36" s="119"/>
      <c r="B36" s="872"/>
      <c r="C36" s="873"/>
      <c r="D36" s="873"/>
      <c r="E36" s="873"/>
      <c r="F36" s="873"/>
      <c r="G36" s="873"/>
      <c r="H36" s="874"/>
      <c r="I36" s="274"/>
      <c r="J36" s="275"/>
      <c r="K36" s="276"/>
      <c r="L36" s="277"/>
      <c r="M36" s="343"/>
      <c r="N36" s="279"/>
      <c r="P36" s="112"/>
    </row>
    <row r="37" spans="1:16">
      <c r="A37" s="119"/>
      <c r="B37" s="872"/>
      <c r="C37" s="873"/>
      <c r="D37" s="873"/>
      <c r="E37" s="873"/>
      <c r="F37" s="873"/>
      <c r="G37" s="873"/>
      <c r="H37" s="874"/>
      <c r="I37" s="428"/>
      <c r="J37" s="429"/>
      <c r="K37" s="276"/>
      <c r="L37" s="342"/>
      <c r="M37" s="343"/>
      <c r="N37" s="279"/>
      <c r="P37" s="109"/>
    </row>
    <row r="38" spans="1:16">
      <c r="A38" s="119"/>
      <c r="B38" s="872"/>
      <c r="C38" s="873"/>
      <c r="D38" s="873"/>
      <c r="E38" s="873"/>
      <c r="F38" s="873"/>
      <c r="G38" s="873"/>
      <c r="H38" s="874"/>
      <c r="I38" s="335"/>
      <c r="J38" s="337"/>
      <c r="K38" s="276"/>
      <c r="L38" s="430"/>
      <c r="M38" s="431"/>
      <c r="N38" s="279"/>
      <c r="P38" s="112"/>
    </row>
    <row r="39" spans="1:16">
      <c r="B39" s="872"/>
      <c r="C39" s="873"/>
      <c r="D39" s="873"/>
      <c r="E39" s="873"/>
      <c r="F39" s="873"/>
      <c r="G39" s="873"/>
      <c r="H39" s="874"/>
      <c r="I39" s="42"/>
      <c r="J39" s="43"/>
      <c r="K39" s="276"/>
      <c r="L39" s="283"/>
      <c r="M39" s="343"/>
      <c r="N39" s="279"/>
      <c r="P39" s="112"/>
    </row>
    <row r="40" spans="1:16">
      <c r="B40" s="327"/>
      <c r="C40" s="328"/>
      <c r="D40" s="328"/>
      <c r="E40" s="328"/>
      <c r="F40" s="330"/>
      <c r="G40" s="330"/>
      <c r="H40" s="131"/>
      <c r="I40" s="42"/>
      <c r="J40" s="43"/>
      <c r="K40" s="276"/>
      <c r="L40" s="283"/>
      <c r="M40" s="284"/>
      <c r="N40" s="280"/>
      <c r="P40" s="109"/>
    </row>
    <row r="41" spans="1:16">
      <c r="B41" s="880" t="s">
        <v>952</v>
      </c>
      <c r="C41" s="881"/>
      <c r="D41" s="881"/>
      <c r="E41" s="44"/>
      <c r="F41" s="45"/>
      <c r="G41" s="45"/>
      <c r="H41" s="46"/>
      <c r="I41" s="42"/>
      <c r="J41" s="43"/>
      <c r="K41" s="286"/>
      <c r="L41" s="283"/>
      <c r="M41" s="408">
        <v>0.05</v>
      </c>
      <c r="N41" s="351">
        <f>N77*M41</f>
        <v>270.65500000000003</v>
      </c>
      <c r="P41" s="112"/>
    </row>
    <row r="42" spans="1:16" ht="15.75" thickBot="1">
      <c r="B42" s="872"/>
      <c r="C42" s="873"/>
      <c r="D42" s="873"/>
      <c r="E42" s="873"/>
      <c r="F42" s="873"/>
      <c r="G42" s="873"/>
      <c r="H42" s="874"/>
      <c r="I42" s="882"/>
      <c r="J42" s="883"/>
      <c r="K42" s="47"/>
      <c r="L42" s="884"/>
      <c r="M42" s="885"/>
      <c r="N42" s="111"/>
    </row>
    <row r="43" spans="1:16" ht="15.75" thickBot="1">
      <c r="B43" s="823" t="s">
        <v>953</v>
      </c>
      <c r="C43" s="824"/>
      <c r="D43" s="824"/>
      <c r="E43" s="824"/>
      <c r="F43" s="824"/>
      <c r="G43" s="824"/>
      <c r="H43" s="824"/>
      <c r="I43" s="824"/>
      <c r="J43" s="824"/>
      <c r="K43" s="824"/>
      <c r="L43" s="824"/>
      <c r="M43" s="825"/>
      <c r="N43" s="401">
        <f>SUM(N36:N42)</f>
        <v>270.65500000000003</v>
      </c>
    </row>
    <row r="44" spans="1:16">
      <c r="B44" s="287"/>
      <c r="C44" s="40"/>
      <c r="D44" s="40"/>
      <c r="E44" s="40"/>
      <c r="F44" s="40"/>
      <c r="G44" s="40"/>
      <c r="H44" s="40"/>
      <c r="I44" s="40"/>
      <c r="J44" s="40"/>
      <c r="K44" s="40"/>
      <c r="L44" s="40"/>
      <c r="M44" s="40"/>
      <c r="N44" s="41"/>
    </row>
    <row r="45" spans="1:16">
      <c r="B45" s="70" t="s">
        <v>954</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8" t="s">
        <v>944</v>
      </c>
      <c r="C47" s="869"/>
      <c r="D47" s="869"/>
      <c r="E47" s="869"/>
      <c r="F47" s="869"/>
      <c r="G47" s="869"/>
      <c r="H47" s="869"/>
      <c r="I47" s="903"/>
      <c r="J47" s="322" t="s">
        <v>945</v>
      </c>
      <c r="K47" s="91" t="s">
        <v>946</v>
      </c>
      <c r="L47" s="904" t="s">
        <v>955</v>
      </c>
      <c r="M47" s="903"/>
      <c r="N47" s="92" t="s">
        <v>951</v>
      </c>
    </row>
    <row r="48" spans="1:16">
      <c r="A48" s="167" t="s">
        <v>802</v>
      </c>
      <c r="B48" s="49" t="str">
        <f>VLOOKUP(A48,MATERIALES!A5:D373,3,FALSE)</f>
        <v>Arena lavada</v>
      </c>
      <c r="C48" s="288"/>
      <c r="D48" s="288"/>
      <c r="E48" s="288"/>
      <c r="F48" s="288"/>
      <c r="G48" s="288"/>
      <c r="H48" s="288"/>
      <c r="I48" s="275"/>
      <c r="J48" s="231" t="str">
        <f>VLOOKUP(A48,MATERIALES!A4:D640,2,FALSE)</f>
        <v>m3</v>
      </c>
      <c r="K48" s="289">
        <v>1.3</v>
      </c>
      <c r="L48" s="274"/>
      <c r="M48" s="409">
        <f>VLOOKUP(A48,MATERIALES!A5:D396,4,FALSE)</f>
        <v>46246.948103914794</v>
      </c>
      <c r="N48" s="279">
        <f>K48*M48</f>
        <v>60121.032535089231</v>
      </c>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60121.032535089231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910">
        <f>VLOOKUP(A60,TRANSPORTE!A5:D117,4,FALSE)</f>
        <v>1131.4191219078368</v>
      </c>
      <c r="M60" s="911"/>
      <c r="N60" s="294">
        <f>K60*L60</f>
        <v>1470.8448584801879</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1470.8448584801879</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8"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20</v>
      </c>
      <c r="N71" s="402">
        <f>K71/M71</f>
        <v>5413.1</v>
      </c>
      <c r="O71" s="112"/>
    </row>
    <row r="72" spans="1:15">
      <c r="A72" s="168"/>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5413.1</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67275.632393569424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13455.126478713886</v>
      </c>
      <c r="M84" s="859"/>
      <c r="N84" s="57"/>
    </row>
    <row r="85" spans="1:14">
      <c r="B85" s="95" t="s">
        <v>973</v>
      </c>
      <c r="C85" s="96"/>
      <c r="D85" s="96"/>
      <c r="E85" s="96"/>
      <c r="F85" s="96"/>
      <c r="G85" s="96"/>
      <c r="H85" s="96"/>
      <c r="I85" s="93"/>
      <c r="J85" s="94"/>
      <c r="K85" s="311">
        <v>0.05</v>
      </c>
      <c r="L85" s="858">
        <f>N79*K85</f>
        <v>3363.7816196784715</v>
      </c>
      <c r="M85" s="859"/>
      <c r="N85" s="57"/>
    </row>
    <row r="86" spans="1:14" ht="15.75" thickBot="1">
      <c r="B86" s="97" t="s">
        <v>974</v>
      </c>
      <c r="C86" s="98"/>
      <c r="D86" s="98"/>
      <c r="E86" s="98"/>
      <c r="F86" s="98"/>
      <c r="G86" s="98"/>
      <c r="H86" s="98"/>
      <c r="I86" s="99"/>
      <c r="J86" s="100"/>
      <c r="K86" s="312">
        <v>0.05</v>
      </c>
      <c r="L86" s="860">
        <f>N79*K86</f>
        <v>3363.7816196784715</v>
      </c>
      <c r="M86" s="861"/>
      <c r="N86" s="57"/>
    </row>
    <row r="87" spans="1:14" ht="15.75" thickBot="1">
      <c r="B87" s="823" t="s">
        <v>953</v>
      </c>
      <c r="C87" s="824"/>
      <c r="D87" s="824"/>
      <c r="E87" s="824"/>
      <c r="F87" s="824"/>
      <c r="G87" s="824"/>
      <c r="H87" s="824"/>
      <c r="I87" s="824"/>
      <c r="J87" s="824"/>
      <c r="K87" s="824"/>
      <c r="L87" s="824"/>
      <c r="M87" s="825"/>
      <c r="N87" s="58">
        <f>L84+L85+L86</f>
        <v>20182.689718070826</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87458.322111640242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1097</v>
      </c>
      <c r="C31" s="87" t="s">
        <v>2095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228</v>
      </c>
      <c r="B36" s="872" t="str">
        <f>VLOOKUP(A36,EQUIPOS!A6:D154,3,FALSE)</f>
        <v xml:space="preserve">Formaleta metálica (concreto hidráulico)
</v>
      </c>
      <c r="C36" s="873"/>
      <c r="D36" s="873"/>
      <c r="E36" s="873"/>
      <c r="F36" s="873"/>
      <c r="G36" s="873"/>
      <c r="H36" s="874"/>
      <c r="I36" s="274"/>
      <c r="J36" s="275"/>
      <c r="K36" s="276">
        <f>VLOOKUP(A36,EQUIPOS!A6:D163,4,FALSE)</f>
        <v>1145.7091631197929</v>
      </c>
      <c r="L36" s="277"/>
      <c r="M36" s="278">
        <v>2</v>
      </c>
      <c r="N36" s="279">
        <f>K36/M36</f>
        <v>572.85458155989647</v>
      </c>
    </row>
    <row r="37" spans="1:14">
      <c r="A37" s="119" t="s">
        <v>282</v>
      </c>
      <c r="B37" s="872" t="str">
        <f>VLOOKUP(A37,EQUIPOS!A7:D154,3,FALSE)</f>
        <v>Piloteadora potencia 250KW, RPM 1800, fuerza elevadora 200KN</v>
      </c>
      <c r="C37" s="873"/>
      <c r="D37" s="873"/>
      <c r="E37" s="873"/>
      <c r="F37" s="873"/>
      <c r="G37" s="873"/>
      <c r="H37" s="874"/>
      <c r="I37" s="428"/>
      <c r="J37" s="429"/>
      <c r="K37" s="276">
        <f>VLOOKUP(A37,EQUIPOS!A7:D164,4,FALSE)</f>
        <v>545242.16647751303</v>
      </c>
      <c r="L37" s="342"/>
      <c r="M37" s="343">
        <v>4</v>
      </c>
      <c r="N37" s="279">
        <f>K37/M37</f>
        <v>136310.54161937826</v>
      </c>
    </row>
    <row r="38" spans="1:14">
      <c r="A38" s="119" t="s">
        <v>363</v>
      </c>
      <c r="B38" s="872" t="str">
        <f>VLOOKUP(A38,EQUIPOS!A8:D154,3,FALSE)</f>
        <v>Vibrador de concreto, Motor de 3 hp a 18.000 rpm Mangueras de 4 mt</v>
      </c>
      <c r="C38" s="873"/>
      <c r="D38" s="873"/>
      <c r="E38" s="873"/>
      <c r="F38" s="873"/>
      <c r="G38" s="873"/>
      <c r="H38" s="874"/>
      <c r="I38" s="335"/>
      <c r="J38" s="337"/>
      <c r="K38" s="276">
        <f>VLOOKUP(A38,EQUIPOS!A8:D165,4,FALSE)</f>
        <v>6082.464656963657</v>
      </c>
      <c r="L38" s="430"/>
      <c r="M38" s="431">
        <v>2</v>
      </c>
      <c r="N38" s="279">
        <f>K38/M38</f>
        <v>3041.2323284818285</v>
      </c>
    </row>
    <row r="39" spans="1:14">
      <c r="B39" s="872"/>
      <c r="C39" s="873"/>
      <c r="D39" s="873"/>
      <c r="E39" s="879"/>
      <c r="F39" s="873"/>
      <c r="G39" s="873"/>
      <c r="H39" s="874"/>
      <c r="I39" s="42"/>
      <c r="J39" s="43"/>
      <c r="K39" s="281"/>
      <c r="L39" s="283"/>
      <c r="M39" s="284"/>
      <c r="N39" s="285"/>
    </row>
    <row r="40" spans="1:14">
      <c r="B40" s="880" t="s">
        <v>952</v>
      </c>
      <c r="C40" s="881"/>
      <c r="D40" s="881"/>
      <c r="E40" s="44"/>
      <c r="F40" s="45"/>
      <c r="G40" s="45"/>
      <c r="H40" s="46"/>
      <c r="I40" s="42"/>
      <c r="J40" s="43"/>
      <c r="K40" s="286"/>
      <c r="L40" s="283"/>
      <c r="M40" s="408">
        <v>0.1</v>
      </c>
      <c r="N40" s="351">
        <f>N76*M40</f>
        <v>1240.0887785492826</v>
      </c>
    </row>
    <row r="41" spans="1:14" ht="15.75" thickBot="1">
      <c r="B41" s="872"/>
      <c r="C41" s="873"/>
      <c r="D41" s="873"/>
      <c r="E41" s="873"/>
      <c r="F41" s="873"/>
      <c r="G41" s="873"/>
      <c r="H41" s="874"/>
      <c r="I41" s="882"/>
      <c r="J41" s="883"/>
      <c r="K41" s="47"/>
      <c r="L41" s="884"/>
      <c r="M41" s="885"/>
      <c r="N41" s="111"/>
    </row>
    <row r="42" spans="1:14" ht="15.75" thickBot="1">
      <c r="B42" s="823" t="s">
        <v>953</v>
      </c>
      <c r="C42" s="824"/>
      <c r="D42" s="824"/>
      <c r="E42" s="824"/>
      <c r="F42" s="824"/>
      <c r="G42" s="824"/>
      <c r="H42" s="824"/>
      <c r="I42" s="824"/>
      <c r="J42" s="824"/>
      <c r="K42" s="824"/>
      <c r="L42" s="824"/>
      <c r="M42" s="825"/>
      <c r="N42" s="401">
        <f>SUM(N36:N41)</f>
        <v>141164.71730796926</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8" t="s">
        <v>944</v>
      </c>
      <c r="C46" s="869"/>
      <c r="D46" s="869"/>
      <c r="E46" s="869"/>
      <c r="F46" s="869"/>
      <c r="G46" s="869"/>
      <c r="H46" s="869"/>
      <c r="I46" s="903"/>
      <c r="J46" s="322" t="s">
        <v>945</v>
      </c>
      <c r="K46" s="91" t="s">
        <v>946</v>
      </c>
      <c r="L46" s="904" t="s">
        <v>955</v>
      </c>
      <c r="M46" s="903"/>
      <c r="N46" s="92" t="s">
        <v>951</v>
      </c>
    </row>
    <row r="47" spans="1:14">
      <c r="A47" s="167" t="s">
        <v>745</v>
      </c>
      <c r="B47" s="49" t="str">
        <f>VLOOKUP(A47,MATERIALES!A5:D373,3,FALSE)</f>
        <v>Acero PDR-60</v>
      </c>
      <c r="C47" s="288"/>
      <c r="D47" s="288"/>
      <c r="E47" s="288"/>
      <c r="F47" s="288"/>
      <c r="G47" s="288"/>
      <c r="H47" s="288"/>
      <c r="I47" s="275"/>
      <c r="J47" s="231" t="str">
        <f>VLOOKUP(A47,MATERIALES!A3:D639,2,FALSE)</f>
        <v>kg</v>
      </c>
      <c r="K47" s="414">
        <v>11.875220230569418</v>
      </c>
      <c r="L47" s="274"/>
      <c r="M47" s="409">
        <f>VLOOKUP(A47,MATERIALES!A5:D396,4,FALSE)</f>
        <v>3371.0081391450435</v>
      </c>
      <c r="N47" s="279">
        <f>K47*M47</f>
        <v>40031.46405138939</v>
      </c>
    </row>
    <row r="48" spans="1:14">
      <c r="A48" s="167" t="s">
        <v>749</v>
      </c>
      <c r="B48" s="49" t="str">
        <f>VLOOKUP(A48,MATERIALES!A6:D373,3,FALSE)</f>
        <v>Aditivo curador</v>
      </c>
      <c r="C48" s="432"/>
      <c r="D48" s="432"/>
      <c r="E48" s="432"/>
      <c r="F48" s="432"/>
      <c r="G48" s="432"/>
      <c r="H48" s="432"/>
      <c r="I48" s="432"/>
      <c r="J48" s="318" t="str">
        <f>VLOOKUP(A48,MATERIALES!A4:D640,2,FALSE)</f>
        <v>kg</v>
      </c>
      <c r="K48" s="404">
        <v>0.5</v>
      </c>
      <c r="L48" s="428"/>
      <c r="M48" s="409">
        <f>VLOOKUP(A48,MATERIALES!A6:D397,4,FALSE)</f>
        <v>5701.4478494864716</v>
      </c>
      <c r="N48" s="279">
        <f>K48*M48</f>
        <v>2850.7239247432358</v>
      </c>
    </row>
    <row r="49" spans="1:14">
      <c r="A49" s="167" t="s">
        <v>788</v>
      </c>
      <c r="B49" s="49" t="str">
        <f>VLOOKUP(A49,MATERIALES!A6:D373,3,FALSE)</f>
        <v>Alambre negro para amarre calibre 18</v>
      </c>
      <c r="C49" s="432"/>
      <c r="D49" s="432"/>
      <c r="E49" s="432"/>
      <c r="F49" s="432"/>
      <c r="G49" s="432"/>
      <c r="H49" s="432"/>
      <c r="I49" s="432"/>
      <c r="J49" s="319" t="str">
        <f>VLOOKUP(A49,MATERIALES!A5:D641,2,FALSE)</f>
        <v>kg</v>
      </c>
      <c r="K49" s="404">
        <v>0.5</v>
      </c>
      <c r="L49" s="428"/>
      <c r="M49" s="409">
        <f>VLOOKUP(A49,MATERIALES!A6:D398,4,FALSE)</f>
        <v>4673.4758378435536</v>
      </c>
      <c r="N49" s="279">
        <f>K49*M49</f>
        <v>2336.7379189217768</v>
      </c>
    </row>
    <row r="50" spans="1:14">
      <c r="A50" s="167" t="s">
        <v>829</v>
      </c>
      <c r="B50" s="49" t="str">
        <f>VLOOKUP(A50,MATERIALES!A6:D373,3,FALSE)</f>
        <v>Concreto Resistencia  28 (Mpa)</v>
      </c>
      <c r="C50" s="432"/>
      <c r="D50" s="432"/>
      <c r="E50" s="432"/>
      <c r="F50" s="432"/>
      <c r="G50" s="432"/>
      <c r="H50" s="432"/>
      <c r="I50" s="432"/>
      <c r="J50" s="319" t="str">
        <f>VLOOKUP(A50,MATERIALES!A6:D642,2,FALSE)</f>
        <v>m3</v>
      </c>
      <c r="K50" s="443">
        <v>0.13194689145077132</v>
      </c>
      <c r="L50" s="428"/>
      <c r="M50" s="409">
        <f>VLOOKUP(A50,MATERIALES!A6:D399,4,FALSE)</f>
        <v>481475.07615034579</v>
      </c>
      <c r="N50" s="279">
        <f>K50*M50</f>
        <v>63529.139609061531</v>
      </c>
    </row>
    <row r="51" spans="1:14">
      <c r="A51" s="167"/>
      <c r="B51" s="49"/>
      <c r="C51" s="432"/>
      <c r="D51" s="432"/>
      <c r="E51" s="432"/>
      <c r="F51" s="432"/>
      <c r="G51" s="432"/>
      <c r="H51" s="432"/>
      <c r="I51" s="432"/>
      <c r="J51" s="319"/>
      <c r="K51" s="404"/>
      <c r="L51" s="428"/>
      <c r="M51" s="409"/>
      <c r="N51" s="279"/>
    </row>
    <row r="52" spans="1:14">
      <c r="A52" s="167"/>
      <c r="B52" s="49"/>
      <c r="C52" s="432"/>
      <c r="D52" s="432"/>
      <c r="E52" s="432"/>
      <c r="F52" s="432"/>
      <c r="G52" s="432"/>
      <c r="H52" s="432"/>
      <c r="I52" s="432"/>
      <c r="J52" s="318"/>
      <c r="K52" s="404"/>
      <c r="L52" s="428"/>
      <c r="M52" s="409"/>
      <c r="N52" s="279"/>
    </row>
    <row r="53" spans="1:14" ht="15.75" thickBot="1">
      <c r="B53" s="49"/>
      <c r="C53" s="317"/>
      <c r="D53" s="317"/>
      <c r="E53" s="317"/>
      <c r="F53" s="317"/>
      <c r="G53" s="317"/>
      <c r="H53" s="317"/>
      <c r="I53" s="317"/>
      <c r="J53" s="442"/>
      <c r="K53" s="132"/>
      <c r="L53" s="332"/>
      <c r="M53" s="409"/>
      <c r="N53" s="279"/>
    </row>
    <row r="54" spans="1:14" ht="15.75" thickBot="1">
      <c r="B54" s="823" t="s">
        <v>953</v>
      </c>
      <c r="C54" s="824"/>
      <c r="D54" s="824"/>
      <c r="E54" s="824"/>
      <c r="F54" s="824"/>
      <c r="G54" s="824"/>
      <c r="H54" s="824"/>
      <c r="I54" s="824"/>
      <c r="J54" s="824"/>
      <c r="K54" s="824"/>
      <c r="L54" s="824"/>
      <c r="M54" s="825"/>
      <c r="N54" s="401">
        <f>SUM(N47:N53)</f>
        <v>108748.06550411593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1408</v>
      </c>
      <c r="B59" s="52" t="str">
        <f>VLOOKUP(A59,TRANSPORTE!A5:D117,3,FALSE)</f>
        <v>Equipo de Transporte (Camiones Grúas</v>
      </c>
      <c r="C59" s="324"/>
      <c r="D59" s="324"/>
      <c r="E59" s="324"/>
      <c r="F59" s="324"/>
      <c r="G59" s="324"/>
      <c r="H59" s="318" t="s">
        <v>1468</v>
      </c>
      <c r="I59" s="286">
        <v>0.05</v>
      </c>
      <c r="J59" s="293">
        <v>1</v>
      </c>
      <c r="K59" s="286">
        <f>I59*J59</f>
        <v>0.05</v>
      </c>
      <c r="L59" s="910">
        <f>VLOOKUP(A59,TRANSPORTE!A5:D117,4,FALSE)</f>
        <v>1131.4191219078368</v>
      </c>
      <c r="M59" s="911"/>
      <c r="N59" s="294">
        <f>K59*L59</f>
        <v>56.570956095391843</v>
      </c>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56.570956095391843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s="168"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441">
        <v>47.058819999999997</v>
      </c>
      <c r="N70" s="402">
        <f>K70/M70</f>
        <v>2300.5676725425756</v>
      </c>
      <c r="O70" s="112"/>
    </row>
    <row r="71" spans="1:15">
      <c r="A71" s="168"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439">
        <v>32</v>
      </c>
      <c r="N71" s="402">
        <f>K71/M71</f>
        <v>6766.375</v>
      </c>
    </row>
    <row r="72" spans="1:15">
      <c r="A72" t="s">
        <v>30</v>
      </c>
      <c r="B72" s="55" t="str">
        <f>VLOOKUP(A72,'MANO DE OBRA'!A9:D70,3,FALSE)</f>
        <v>Oficial</v>
      </c>
      <c r="C72" s="53"/>
      <c r="D72" s="53"/>
      <c r="E72" s="53"/>
      <c r="F72" s="53"/>
      <c r="G72" s="53"/>
      <c r="H72" s="53"/>
      <c r="I72" s="299">
        <f>K72/J72*100</f>
        <v>57668.23979157189</v>
      </c>
      <c r="J72" s="300">
        <v>185</v>
      </c>
      <c r="K72" s="301">
        <f>VLOOKUP(A72,'MANO DE OBRA'!A9:D101,4,FALSE)</f>
        <v>106686.24361440798</v>
      </c>
      <c r="L72" s="56"/>
      <c r="M72" s="307">
        <v>32</v>
      </c>
      <c r="N72" s="402">
        <f>K72/M72</f>
        <v>3333.9451129502495</v>
      </c>
    </row>
    <row r="73" spans="1:15">
      <c r="B73" s="55"/>
      <c r="C73" s="53"/>
      <c r="D73" s="53"/>
      <c r="E73" s="53"/>
      <c r="F73" s="53"/>
      <c r="G73" s="53"/>
      <c r="H73" s="53"/>
      <c r="I73" s="286"/>
      <c r="J73" s="304"/>
      <c r="K73" s="301"/>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12400.887785492825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N42+N54+N65+N76</f>
        <v>262370.2415536734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52474.048310734681</v>
      </c>
      <c r="M83" s="859"/>
      <c r="N83" s="57"/>
    </row>
    <row r="84" spans="1:14">
      <c r="B84" s="95" t="s">
        <v>973</v>
      </c>
      <c r="C84" s="96"/>
      <c r="D84" s="96"/>
      <c r="E84" s="96"/>
      <c r="F84" s="96"/>
      <c r="G84" s="96"/>
      <c r="H84" s="96"/>
      <c r="I84" s="93"/>
      <c r="J84" s="94"/>
      <c r="K84" s="311">
        <v>0.05</v>
      </c>
      <c r="L84" s="858">
        <f>N78*K84</f>
        <v>13118.51207768367</v>
      </c>
      <c r="M84" s="859"/>
      <c r="N84" s="57"/>
    </row>
    <row r="85" spans="1:14" ht="15.75" thickBot="1">
      <c r="B85" s="97" t="s">
        <v>974</v>
      </c>
      <c r="C85" s="98"/>
      <c r="D85" s="98"/>
      <c r="E85" s="98"/>
      <c r="F85" s="98"/>
      <c r="G85" s="98"/>
      <c r="H85" s="98"/>
      <c r="I85" s="99"/>
      <c r="J85" s="100"/>
      <c r="K85" s="312">
        <v>0.05</v>
      </c>
      <c r="L85" s="860">
        <f>N78*K85</f>
        <v>13118.51207768367</v>
      </c>
      <c r="M85" s="861"/>
      <c r="N85" s="57"/>
    </row>
    <row r="86" spans="1:14" ht="15.75" thickBot="1">
      <c r="B86" s="823" t="s">
        <v>953</v>
      </c>
      <c r="C86" s="824"/>
      <c r="D86" s="824"/>
      <c r="E86" s="824"/>
      <c r="F86" s="824"/>
      <c r="G86" s="824"/>
      <c r="H86" s="824"/>
      <c r="I86" s="824"/>
      <c r="J86" s="824"/>
      <c r="K86" s="824"/>
      <c r="L86" s="824"/>
      <c r="M86" s="825"/>
      <c r="N86" s="58">
        <f>L83+L84+L85</f>
        <v>78711.072466102021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341081.31401977543</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15" customHeight="1">
      <c r="B107" s="970" t="s">
        <v>2219</v>
      </c>
      <c r="C107" s="971"/>
      <c r="D107" s="971"/>
      <c r="E107" s="971"/>
      <c r="F107" s="971"/>
      <c r="G107" s="971"/>
      <c r="H107" s="971"/>
      <c r="I107" s="971"/>
      <c r="J107" s="971"/>
      <c r="K107" s="971"/>
      <c r="L107" s="971"/>
      <c r="M107" s="971"/>
      <c r="N107" s="972"/>
    </row>
    <row r="108" spans="2:14" ht="30.75" customHeight="1">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1098</v>
      </c>
      <c r="C31" s="87" t="s">
        <v>1879</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228</v>
      </c>
      <c r="B36" s="872" t="str">
        <f>VLOOKUP(A36,EQUIPOS!A6:D154,3,FALSE)</f>
        <v xml:space="preserve">Formaleta metálica (concreto hidráulico)
</v>
      </c>
      <c r="C36" s="873"/>
      <c r="D36" s="873"/>
      <c r="E36" s="873"/>
      <c r="F36" s="873"/>
      <c r="G36" s="873"/>
      <c r="H36" s="874"/>
      <c r="I36" s="274"/>
      <c r="J36" s="275"/>
      <c r="K36" s="276">
        <f>VLOOKUP(A36,EQUIPOS!A6:D163,4,FALSE)</f>
        <v>1145.7091631197929</v>
      </c>
      <c r="L36" s="277"/>
      <c r="M36" s="278">
        <v>2</v>
      </c>
      <c r="N36" s="279">
        <f>K36/M36</f>
        <v>572.85458155989647</v>
      </c>
    </row>
    <row r="37" spans="1:14">
      <c r="A37" s="119" t="s">
        <v>282</v>
      </c>
      <c r="B37" s="872" t="str">
        <f>VLOOKUP(A37,EQUIPOS!A7:D154,3,FALSE)</f>
        <v>Piloteadora potencia 250KW, RPM 1800, fuerza elevadora 200KN</v>
      </c>
      <c r="C37" s="873"/>
      <c r="D37" s="873"/>
      <c r="E37" s="873"/>
      <c r="F37" s="873"/>
      <c r="G37" s="873"/>
      <c r="H37" s="874"/>
      <c r="I37" s="428"/>
      <c r="J37" s="429"/>
      <c r="K37" s="276">
        <f>VLOOKUP(A37,EQUIPOS!A7:D164,4,FALSE)</f>
        <v>545242.16647751303</v>
      </c>
      <c r="L37" s="342"/>
      <c r="M37" s="343">
        <v>4</v>
      </c>
      <c r="N37" s="279">
        <f>K37/M37</f>
        <v>136310.54161937826</v>
      </c>
    </row>
    <row r="38" spans="1:14">
      <c r="A38" s="119" t="s">
        <v>363</v>
      </c>
      <c r="B38" s="872" t="str">
        <f>VLOOKUP(A38,EQUIPOS!A8:D154,3,FALSE)</f>
        <v>Vibrador de concreto, Motor de 3 hp a 18.000 rpm Mangueras de 4 mt</v>
      </c>
      <c r="C38" s="873"/>
      <c r="D38" s="873"/>
      <c r="E38" s="873"/>
      <c r="F38" s="873"/>
      <c r="G38" s="873"/>
      <c r="H38" s="874"/>
      <c r="I38" s="335"/>
      <c r="J38" s="337"/>
      <c r="K38" s="276">
        <f>VLOOKUP(A38,EQUIPOS!A8:D165,4,FALSE)</f>
        <v>6082.464656963657</v>
      </c>
      <c r="L38" s="430"/>
      <c r="M38" s="431">
        <v>2</v>
      </c>
      <c r="N38" s="279">
        <f>K38/M38</f>
        <v>3041.2323284818285</v>
      </c>
    </row>
    <row r="39" spans="1:14">
      <c r="B39" s="872"/>
      <c r="C39" s="873"/>
      <c r="D39" s="873"/>
      <c r="E39" s="879"/>
      <c r="F39" s="873"/>
      <c r="G39" s="873"/>
      <c r="H39" s="874"/>
      <c r="I39" s="42"/>
      <c r="J39" s="43"/>
      <c r="K39" s="281"/>
      <c r="L39" s="283"/>
      <c r="M39" s="284"/>
      <c r="N39" s="285"/>
    </row>
    <row r="40" spans="1:14">
      <c r="B40" s="880" t="s">
        <v>952</v>
      </c>
      <c r="C40" s="881"/>
      <c r="D40" s="881"/>
      <c r="E40" s="44"/>
      <c r="F40" s="45"/>
      <c r="G40" s="45"/>
      <c r="H40" s="46"/>
      <c r="I40" s="42"/>
      <c r="J40" s="43"/>
      <c r="K40" s="286"/>
      <c r="L40" s="283"/>
      <c r="M40" s="408">
        <v>0.1</v>
      </c>
      <c r="N40" s="351">
        <f>N76*M40</f>
        <v>1240.0887785492826</v>
      </c>
    </row>
    <row r="41" spans="1:14" ht="15.75" thickBot="1">
      <c r="B41" s="872"/>
      <c r="C41" s="873"/>
      <c r="D41" s="873"/>
      <c r="E41" s="873"/>
      <c r="F41" s="873"/>
      <c r="G41" s="873"/>
      <c r="H41" s="874"/>
      <c r="I41" s="882"/>
      <c r="J41" s="883"/>
      <c r="K41" s="47"/>
      <c r="L41" s="884"/>
      <c r="M41" s="885"/>
      <c r="N41" s="111"/>
    </row>
    <row r="42" spans="1:14" ht="15.75" thickBot="1">
      <c r="B42" s="823" t="s">
        <v>953</v>
      </c>
      <c r="C42" s="824"/>
      <c r="D42" s="824"/>
      <c r="E42" s="824"/>
      <c r="F42" s="824"/>
      <c r="G42" s="824"/>
      <c r="H42" s="824"/>
      <c r="I42" s="824"/>
      <c r="J42" s="824"/>
      <c r="K42" s="824"/>
      <c r="L42" s="824"/>
      <c r="M42" s="825"/>
      <c r="N42" s="401">
        <f>SUM(N36:N41)</f>
        <v>141164.71730796926</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8" t="s">
        <v>944</v>
      </c>
      <c r="C46" s="869"/>
      <c r="D46" s="869"/>
      <c r="E46" s="869"/>
      <c r="F46" s="869"/>
      <c r="G46" s="869"/>
      <c r="H46" s="869"/>
      <c r="I46" s="903"/>
      <c r="J46" s="322" t="s">
        <v>945</v>
      </c>
      <c r="K46" s="91" t="s">
        <v>946</v>
      </c>
      <c r="L46" s="904" t="s">
        <v>955</v>
      </c>
      <c r="M46" s="903"/>
      <c r="N46" s="92" t="s">
        <v>951</v>
      </c>
    </row>
    <row r="47" spans="1:14">
      <c r="A47" s="167" t="s">
        <v>745</v>
      </c>
      <c r="B47" s="49" t="str">
        <f>VLOOKUP(A47,MATERIALES!A5:D373,3,FALSE)</f>
        <v>Acero PDR-60</v>
      </c>
      <c r="C47" s="288"/>
      <c r="D47" s="288"/>
      <c r="E47" s="288"/>
      <c r="F47" s="288"/>
      <c r="G47" s="288"/>
      <c r="H47" s="288"/>
      <c r="I47" s="275"/>
      <c r="J47" s="231" t="str">
        <f>VLOOKUP(A47,MATERIALES!A3:D639,2,FALSE)</f>
        <v>kg</v>
      </c>
      <c r="K47" s="414">
        <v>11.875220230569418</v>
      </c>
      <c r="L47" s="274"/>
      <c r="M47" s="409">
        <f>VLOOKUP(A47,MATERIALES!A5:D396,4,FALSE)</f>
        <v>3371.0081391450435</v>
      </c>
      <c r="N47" s="279">
        <f>K47*M47</f>
        <v>40031.46405138939</v>
      </c>
    </row>
    <row r="48" spans="1:14">
      <c r="A48" s="167" t="s">
        <v>749</v>
      </c>
      <c r="B48" s="49" t="str">
        <f>VLOOKUP(A48,MATERIALES!A6:D373,3,FALSE)</f>
        <v>Aditivo curador</v>
      </c>
      <c r="C48" s="432"/>
      <c r="D48" s="432"/>
      <c r="E48" s="432"/>
      <c r="F48" s="432"/>
      <c r="G48" s="432"/>
      <c r="H48" s="432"/>
      <c r="I48" s="432"/>
      <c r="J48" s="318" t="str">
        <f>VLOOKUP(A48,MATERIALES!A4:D640,2,FALSE)</f>
        <v>kg</v>
      </c>
      <c r="K48" s="404">
        <v>0.5</v>
      </c>
      <c r="L48" s="428"/>
      <c r="M48" s="409">
        <f>VLOOKUP(A48,MATERIALES!A6:D397,4,FALSE)</f>
        <v>5701.4478494864716</v>
      </c>
      <c r="N48" s="279">
        <f>K48*M48</f>
        <v>2850.7239247432358</v>
      </c>
    </row>
    <row r="49" spans="1:14">
      <c r="A49" s="167" t="s">
        <v>788</v>
      </c>
      <c r="B49" s="49" t="str">
        <f>VLOOKUP(A49,MATERIALES!A6:D373,3,FALSE)</f>
        <v>Alambre negro para amarre calibre 18</v>
      </c>
      <c r="C49" s="432"/>
      <c r="D49" s="432"/>
      <c r="E49" s="432"/>
      <c r="F49" s="432"/>
      <c r="G49" s="432"/>
      <c r="H49" s="432"/>
      <c r="I49" s="432"/>
      <c r="J49" s="319" t="str">
        <f>VLOOKUP(A49,MATERIALES!A5:D641,2,FALSE)</f>
        <v>kg</v>
      </c>
      <c r="K49" s="404">
        <v>0.5</v>
      </c>
      <c r="L49" s="428"/>
      <c r="M49" s="409">
        <f>VLOOKUP(A49,MATERIALES!A6:D398,4,FALSE)</f>
        <v>4673.4758378435536</v>
      </c>
      <c r="N49" s="279">
        <f>K49*M49</f>
        <v>2336.7379189217768</v>
      </c>
    </row>
    <row r="50" spans="1:14">
      <c r="A50" s="167" t="s">
        <v>829</v>
      </c>
      <c r="B50" s="49" t="str">
        <f>VLOOKUP(A50,MATERIALES!A6:D373,3,FALSE)</f>
        <v>Concreto Resistencia  28 (Mpa)</v>
      </c>
      <c r="C50" s="432"/>
      <c r="D50" s="432"/>
      <c r="E50" s="432"/>
      <c r="F50" s="432"/>
      <c r="G50" s="432"/>
      <c r="H50" s="432"/>
      <c r="I50" s="432"/>
      <c r="J50" s="319" t="str">
        <f>VLOOKUP(A50,MATERIALES!A6:D642,2,FALSE)</f>
        <v>m3</v>
      </c>
      <c r="K50" s="443">
        <v>0.13194689145077132</v>
      </c>
      <c r="L50" s="428"/>
      <c r="M50" s="409">
        <f>VLOOKUP(A50,MATERIALES!A6:D399,4,FALSE)</f>
        <v>481475.07615034579</v>
      </c>
      <c r="N50" s="279">
        <f>K50*M50</f>
        <v>63529.139609061531</v>
      </c>
    </row>
    <row r="51" spans="1:14">
      <c r="A51" s="167"/>
      <c r="B51" s="49"/>
      <c r="C51" s="432"/>
      <c r="D51" s="432"/>
      <c r="E51" s="432"/>
      <c r="F51" s="432"/>
      <c r="G51" s="432"/>
      <c r="H51" s="432"/>
      <c r="I51" s="432"/>
      <c r="J51" s="319"/>
      <c r="K51" s="404"/>
      <c r="L51" s="428"/>
      <c r="M51" s="409"/>
      <c r="N51" s="279"/>
    </row>
    <row r="52" spans="1:14">
      <c r="A52" s="167"/>
      <c r="B52" s="49"/>
      <c r="C52" s="432"/>
      <c r="D52" s="432"/>
      <c r="E52" s="432"/>
      <c r="F52" s="432"/>
      <c r="G52" s="432"/>
      <c r="H52" s="432"/>
      <c r="I52" s="432"/>
      <c r="J52" s="318"/>
      <c r="K52" s="404"/>
      <c r="L52" s="428"/>
      <c r="M52" s="409"/>
      <c r="N52" s="279"/>
    </row>
    <row r="53" spans="1:14" ht="15.75" thickBot="1">
      <c r="B53" s="49"/>
      <c r="C53" s="317"/>
      <c r="D53" s="317"/>
      <c r="E53" s="317"/>
      <c r="F53" s="317"/>
      <c r="G53" s="317"/>
      <c r="H53" s="317"/>
      <c r="I53" s="317"/>
      <c r="J53" s="442"/>
      <c r="K53" s="132"/>
      <c r="L53" s="332"/>
      <c r="M53" s="409"/>
      <c r="N53" s="279"/>
    </row>
    <row r="54" spans="1:14" ht="15.75" thickBot="1">
      <c r="B54" s="823" t="s">
        <v>953</v>
      </c>
      <c r="C54" s="824"/>
      <c r="D54" s="824"/>
      <c r="E54" s="824"/>
      <c r="F54" s="824"/>
      <c r="G54" s="824"/>
      <c r="H54" s="824"/>
      <c r="I54" s="824"/>
      <c r="J54" s="824"/>
      <c r="K54" s="824"/>
      <c r="L54" s="824"/>
      <c r="M54" s="825"/>
      <c r="N54" s="401">
        <f>SUM(N47:N53)</f>
        <v>108748.06550411593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1408</v>
      </c>
      <c r="B59" s="52" t="str">
        <f>VLOOKUP(A59,TRANSPORTE!A5:D117,3,FALSE)</f>
        <v>Equipo de Transporte (Camiones Grúas</v>
      </c>
      <c r="C59" s="324"/>
      <c r="D59" s="324"/>
      <c r="E59" s="324"/>
      <c r="F59" s="324"/>
      <c r="G59" s="324"/>
      <c r="H59" s="318" t="s">
        <v>1468</v>
      </c>
      <c r="I59" s="286">
        <v>0.05</v>
      </c>
      <c r="J59" s="293">
        <v>1</v>
      </c>
      <c r="K59" s="286">
        <f>I59*J59</f>
        <v>0.05</v>
      </c>
      <c r="L59" s="910">
        <f>VLOOKUP(A59,TRANSPORTE!A5:D117,4,FALSE)</f>
        <v>1131.4191219078368</v>
      </c>
      <c r="M59" s="911"/>
      <c r="N59" s="294">
        <f>K59*L59</f>
        <v>56.570956095391843</v>
      </c>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56.570956095391843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s="168"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444">
        <v>47.058819999999997</v>
      </c>
      <c r="N70" s="402">
        <f>K70/M70</f>
        <v>2300.5676725425756</v>
      </c>
      <c r="O70" s="112"/>
    </row>
    <row r="71" spans="1:15">
      <c r="A71" s="168"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439">
        <v>32</v>
      </c>
      <c r="N71" s="402">
        <f>K71/M71</f>
        <v>6766.375</v>
      </c>
    </row>
    <row r="72" spans="1:15">
      <c r="A72" t="s">
        <v>30</v>
      </c>
      <c r="B72" s="55" t="str">
        <f>VLOOKUP(A72,'MANO DE OBRA'!A9:D70,3,FALSE)</f>
        <v>Oficial</v>
      </c>
      <c r="C72" s="53"/>
      <c r="D72" s="53"/>
      <c r="E72" s="53"/>
      <c r="F72" s="53"/>
      <c r="G72" s="53"/>
      <c r="H72" s="53"/>
      <c r="I72" s="299">
        <f>K72/J72*100</f>
        <v>57668.23979157189</v>
      </c>
      <c r="J72" s="300">
        <v>185</v>
      </c>
      <c r="K72" s="301">
        <f>VLOOKUP(A72,'MANO DE OBRA'!A9:D101,4,FALSE)</f>
        <v>106686.24361440798</v>
      </c>
      <c r="L72" s="56"/>
      <c r="M72" s="307">
        <v>32</v>
      </c>
      <c r="N72" s="402">
        <f>K72/M72</f>
        <v>3333.9451129502495</v>
      </c>
    </row>
    <row r="73" spans="1:15">
      <c r="B73" s="55"/>
      <c r="C73" s="53"/>
      <c r="D73" s="53"/>
      <c r="E73" s="53"/>
      <c r="F73" s="53"/>
      <c r="G73" s="53"/>
      <c r="H73" s="53"/>
      <c r="I73" s="286"/>
      <c r="J73" s="304"/>
      <c r="K73" s="301"/>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12400.887785492825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N42+N54+N65+N76</f>
        <v>262370.2415536734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52474.048310734681</v>
      </c>
      <c r="M83" s="859"/>
      <c r="N83" s="57"/>
    </row>
    <row r="84" spans="1:14">
      <c r="B84" s="95" t="s">
        <v>973</v>
      </c>
      <c r="C84" s="96"/>
      <c r="D84" s="96"/>
      <c r="E84" s="96"/>
      <c r="F84" s="96"/>
      <c r="G84" s="96"/>
      <c r="H84" s="96"/>
      <c r="I84" s="93"/>
      <c r="J84" s="94"/>
      <c r="K84" s="311">
        <v>0.05</v>
      </c>
      <c r="L84" s="858">
        <f>N78*K84</f>
        <v>13118.51207768367</v>
      </c>
      <c r="M84" s="859"/>
      <c r="N84" s="57"/>
    </row>
    <row r="85" spans="1:14" ht="15.75" thickBot="1">
      <c r="B85" s="97" t="s">
        <v>974</v>
      </c>
      <c r="C85" s="98"/>
      <c r="D85" s="98"/>
      <c r="E85" s="98"/>
      <c r="F85" s="98"/>
      <c r="G85" s="98"/>
      <c r="H85" s="98"/>
      <c r="I85" s="99"/>
      <c r="J85" s="100"/>
      <c r="K85" s="312">
        <v>0.05</v>
      </c>
      <c r="L85" s="860">
        <f>N78*K85</f>
        <v>13118.51207768367</v>
      </c>
      <c r="M85" s="861"/>
      <c r="N85" s="57"/>
    </row>
    <row r="86" spans="1:14" ht="15.75" thickBot="1">
      <c r="B86" s="823" t="s">
        <v>953</v>
      </c>
      <c r="C86" s="824"/>
      <c r="D86" s="824"/>
      <c r="E86" s="824"/>
      <c r="F86" s="824"/>
      <c r="G86" s="824"/>
      <c r="H86" s="824"/>
      <c r="I86" s="824"/>
      <c r="J86" s="824"/>
      <c r="K86" s="824"/>
      <c r="L86" s="824"/>
      <c r="M86" s="825"/>
      <c r="N86" s="58">
        <f>L83+L84+L85</f>
        <v>78711.072466102021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341081.31401977543</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0"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1099</v>
      </c>
      <c r="C31" s="87" t="s">
        <v>2231</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243</v>
      </c>
      <c r="B36" s="872" t="str">
        <f>VLOOKUP(A36,EQUIPOS!A6:D154,3,FALSE)</f>
        <v>Grúa 10 ton</v>
      </c>
      <c r="C36" s="873"/>
      <c r="D36" s="873"/>
      <c r="E36" s="873"/>
      <c r="F36" s="873"/>
      <c r="G36" s="873"/>
      <c r="H36" s="874"/>
      <c r="I36" s="274"/>
      <c r="J36" s="275"/>
      <c r="K36" s="276">
        <f>VLOOKUP(A36,EQUIPOS!A6:D163,4,FALSE)</f>
        <v>149292.49796408095</v>
      </c>
      <c r="L36" s="277"/>
      <c r="M36" s="278">
        <v>0.158</v>
      </c>
      <c r="N36" s="279">
        <f t="shared" ref="N36:N44" si="0">K36/M36</f>
        <v>944889.22762076545</v>
      </c>
    </row>
    <row r="37" spans="1:14">
      <c r="A37" s="119" t="s">
        <v>121</v>
      </c>
      <c r="B37" s="872" t="str">
        <f>VLOOKUP(A37,EQUIPOS!A7:D154,3,FALSE)</f>
        <v>Bomba eléctrica para accionar la celda</v>
      </c>
      <c r="C37" s="873"/>
      <c r="D37" s="873"/>
      <c r="E37" s="873"/>
      <c r="F37" s="873"/>
      <c r="G37" s="873"/>
      <c r="H37" s="874"/>
      <c r="I37" s="428"/>
      <c r="J37" s="429"/>
      <c r="K37" s="276">
        <f>VLOOKUP(A37,EQUIPOS!A7:D164,4,FALSE)</f>
        <v>71400.759895864801</v>
      </c>
      <c r="L37" s="342"/>
      <c r="M37" s="343">
        <v>0.158</v>
      </c>
      <c r="N37" s="279">
        <f t="shared" si="0"/>
        <v>451903.54364471394</v>
      </c>
    </row>
    <row r="38" spans="1:14">
      <c r="A38" s="119" t="s">
        <v>217</v>
      </c>
      <c r="B38" s="872" t="str">
        <f>VLOOKUP(A38,EQUIPOS!A8:D154,3,FALSE)</f>
        <v>Equipo de soldadura y de acetileno (incluye soldadura)</v>
      </c>
      <c r="C38" s="873"/>
      <c r="D38" s="873"/>
      <c r="E38" s="873"/>
      <c r="F38" s="873"/>
      <c r="G38" s="873"/>
      <c r="H38" s="874"/>
      <c r="I38" s="428"/>
      <c r="J38" s="429"/>
      <c r="K38" s="445">
        <f>VLOOKUP(A38,EQUIPOS!A8:D165,4,FALSE)</f>
        <v>21636.593907837818</v>
      </c>
      <c r="L38" s="342"/>
      <c r="M38" s="343">
        <v>0.158</v>
      </c>
      <c r="N38" s="279">
        <f t="shared" si="0"/>
        <v>136940.46777112543</v>
      </c>
    </row>
    <row r="39" spans="1:14">
      <c r="A39" s="119" t="s">
        <v>255</v>
      </c>
      <c r="B39" s="872" t="str">
        <f>VLOOKUP(A39,EQUIPOS!A9:D154,3,FALSE)</f>
        <v>Manómetro cable de acero para bajar la celda</v>
      </c>
      <c r="C39" s="873"/>
      <c r="D39" s="873"/>
      <c r="E39" s="873"/>
      <c r="F39" s="873"/>
      <c r="G39" s="873"/>
      <c r="H39" s="874"/>
      <c r="I39" s="428"/>
      <c r="J39" s="429"/>
      <c r="K39" s="445">
        <f>VLOOKUP(A39,EQUIPOS!A9:D166,4,FALSE)</f>
        <v>1340386.9925905529</v>
      </c>
      <c r="L39" s="342"/>
      <c r="M39" s="343">
        <v>0.158</v>
      </c>
      <c r="N39" s="279">
        <f t="shared" si="0"/>
        <v>8483461.9784212206</v>
      </c>
    </row>
    <row r="40" spans="1:14">
      <c r="A40" s="119" t="s">
        <v>1648</v>
      </c>
      <c r="B40" s="872" t="str">
        <f>VLOOKUP(A40,EQUIPOS!A10:D154,3,FALSE)</f>
        <v xml:space="preserve">Retroexcavadora sobre llantas 
</v>
      </c>
      <c r="C40" s="873"/>
      <c r="D40" s="873"/>
      <c r="E40" s="873"/>
      <c r="F40" s="873"/>
      <c r="G40" s="873"/>
      <c r="H40" s="874"/>
      <c r="I40" s="428"/>
      <c r="J40" s="429"/>
      <c r="K40" s="445">
        <f>VLOOKUP(A40,EQUIPOS!A10:D167,4,FALSE)</f>
        <v>92728.259605019222</v>
      </c>
      <c r="L40" s="342"/>
      <c r="M40" s="343">
        <v>0.158</v>
      </c>
      <c r="N40" s="279">
        <f t="shared" si="0"/>
        <v>586887.71901910903</v>
      </c>
    </row>
    <row r="41" spans="1:14">
      <c r="A41" s="119" t="s">
        <v>115</v>
      </c>
      <c r="B41" s="872" t="str">
        <f>VLOOKUP(A41,EQUIPOS!A6:D154,3,FALSE)</f>
        <v>Andamiaje para Aplicar la Carga (Equipos Sustituto de la Tara)</v>
      </c>
      <c r="C41" s="873"/>
      <c r="D41" s="873"/>
      <c r="E41" s="873"/>
      <c r="F41" s="873"/>
      <c r="G41" s="873"/>
      <c r="H41" s="874"/>
      <c r="I41" s="428"/>
      <c r="J41" s="429"/>
      <c r="K41" s="445">
        <f>VLOOKUP(A41,EQUIPOS!A6:D154,4,FALSE)</f>
        <v>64909.781723513464</v>
      </c>
      <c r="L41" s="342"/>
      <c r="M41" s="343">
        <v>0.158</v>
      </c>
      <c r="N41" s="279">
        <f t="shared" si="0"/>
        <v>410821.40331337636</v>
      </c>
    </row>
    <row r="42" spans="1:14">
      <c r="A42" s="119" t="s">
        <v>224</v>
      </c>
      <c r="B42" s="872" t="str">
        <f>VLOOKUP(A42,EQUIPOS!A12:D156,3,FALSE)</f>
        <v>Equipo de Medición (Deformimetros Eléctricos, Mecánicos, Celdas de Carga,  Etc.)</v>
      </c>
      <c r="C42" s="873"/>
      <c r="D42" s="873"/>
      <c r="E42" s="873"/>
      <c r="F42" s="873"/>
      <c r="G42" s="873"/>
      <c r="H42" s="874"/>
      <c r="I42" s="335"/>
      <c r="J42" s="337"/>
      <c r="K42" s="445">
        <f>VLOOKUP(A42,EQUIPOS!A12:D169,4,FALSE)</f>
        <v>172278.8032061696</v>
      </c>
      <c r="L42" s="430"/>
      <c r="M42" s="431">
        <v>0.158</v>
      </c>
      <c r="N42" s="279">
        <f t="shared" si="0"/>
        <v>1090372.1721909468</v>
      </c>
    </row>
    <row r="43" spans="1:14">
      <c r="A43" t="s">
        <v>335</v>
      </c>
      <c r="B43" s="872" t="str">
        <f>VLOOKUP(A43,EQUIPOS!A13:D157,3,FALSE)</f>
        <v>Tara (Recebo, Agua, Etc.)</v>
      </c>
      <c r="C43" s="873"/>
      <c r="D43" s="873"/>
      <c r="E43" s="873"/>
      <c r="F43" s="873"/>
      <c r="G43" s="873"/>
      <c r="H43" s="874"/>
      <c r="I43" s="42"/>
      <c r="J43" s="43"/>
      <c r="K43" s="445">
        <f>VLOOKUP(A43,EQUIPOS!A13:D170,4,FALSE)</f>
        <v>293175.84745120245</v>
      </c>
      <c r="L43" s="283"/>
      <c r="M43" s="284">
        <v>2.8000000000000001E-2</v>
      </c>
      <c r="N43" s="279">
        <f t="shared" si="0"/>
        <v>10470565.980400087</v>
      </c>
    </row>
    <row r="44" spans="1:14">
      <c r="A44" t="s">
        <v>216</v>
      </c>
      <c r="B44" s="872" t="str">
        <f>VLOOKUP(A44,EQUIPOS!A14:D158,3,FALSE)</f>
        <v xml:space="preserve">Equipo de topografía Teodolito electrónico con abertura de anteojo de 42 mm. Aumento del anteojo: 30x.Distancia mínima de enfoque: 1.0 m. Precisión: 5´´. Compensador con rango de trabajo ±3´. </v>
      </c>
      <c r="C44" s="873"/>
      <c r="D44" s="873"/>
      <c r="E44" s="873"/>
      <c r="F44" s="873"/>
      <c r="G44" s="873"/>
      <c r="H44" s="874"/>
      <c r="I44" s="42"/>
      <c r="J44" s="43"/>
      <c r="K44" s="445">
        <f>VLOOKUP(A44,EQUIPOS!A14:D171,4,FALSE)</f>
        <v>9015.2474615990923</v>
      </c>
      <c r="L44" s="283"/>
      <c r="M44" s="284">
        <v>0.158</v>
      </c>
      <c r="N44" s="280">
        <f t="shared" si="0"/>
        <v>57058.528237968938</v>
      </c>
    </row>
    <row r="45" spans="1:14">
      <c r="B45" s="880" t="s">
        <v>952</v>
      </c>
      <c r="C45" s="881"/>
      <c r="D45" s="881"/>
      <c r="E45" s="44"/>
      <c r="F45" s="45"/>
      <c r="G45" s="45"/>
      <c r="H45" s="46"/>
      <c r="I45" s="42"/>
      <c r="J45" s="43"/>
      <c r="K45" s="286"/>
      <c r="L45" s="283"/>
      <c r="M45" s="408">
        <v>0.02</v>
      </c>
      <c r="N45" s="351">
        <f>N79*M45</f>
        <v>7707.987993879492</v>
      </c>
    </row>
    <row r="46" spans="1:14" ht="15.75" thickBot="1">
      <c r="B46" s="872"/>
      <c r="C46" s="873"/>
      <c r="D46" s="873"/>
      <c r="E46" s="873"/>
      <c r="F46" s="873"/>
      <c r="G46" s="873"/>
      <c r="H46" s="874"/>
      <c r="I46" s="882"/>
      <c r="J46" s="883"/>
      <c r="K46" s="47"/>
      <c r="L46" s="884"/>
      <c r="M46" s="885"/>
      <c r="N46" s="111"/>
    </row>
    <row r="47" spans="1:14" ht="15.75" thickBot="1">
      <c r="B47" s="823" t="s">
        <v>953</v>
      </c>
      <c r="C47" s="824"/>
      <c r="D47" s="824"/>
      <c r="E47" s="824"/>
      <c r="F47" s="824"/>
      <c r="G47" s="824"/>
      <c r="H47" s="824"/>
      <c r="I47" s="824"/>
      <c r="J47" s="824"/>
      <c r="K47" s="824"/>
      <c r="L47" s="824"/>
      <c r="M47" s="825"/>
      <c r="N47" s="401">
        <f>SUM(N36:N46)</f>
        <v>22640609.008613195</v>
      </c>
    </row>
    <row r="48" spans="1:14">
      <c r="B48" s="287"/>
      <c r="C48" s="40"/>
      <c r="D48" s="40"/>
      <c r="E48" s="40"/>
      <c r="F48" s="40"/>
      <c r="G48" s="40"/>
      <c r="H48" s="40"/>
      <c r="I48" s="40"/>
      <c r="J48" s="40"/>
      <c r="K48" s="40"/>
      <c r="L48" s="40"/>
      <c r="M48" s="40"/>
      <c r="N48" s="41"/>
    </row>
    <row r="49" spans="1:14">
      <c r="B49" s="70" t="s">
        <v>954</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8" t="s">
        <v>944</v>
      </c>
      <c r="C51" s="869"/>
      <c r="D51" s="869"/>
      <c r="E51" s="869"/>
      <c r="F51" s="869"/>
      <c r="G51" s="869"/>
      <c r="H51" s="869"/>
      <c r="I51" s="903"/>
      <c r="J51" s="322" t="s">
        <v>945</v>
      </c>
      <c r="K51" s="91" t="s">
        <v>946</v>
      </c>
      <c r="L51" s="904" t="s">
        <v>955</v>
      </c>
      <c r="M51" s="903"/>
      <c r="N51" s="92" t="s">
        <v>951</v>
      </c>
    </row>
    <row r="52" spans="1:14">
      <c r="A52" s="167" t="s">
        <v>410</v>
      </c>
      <c r="B52" s="49" t="str">
        <f>VLOOKUP(A52,MATERIALES!A5:D373,3,FALSE)</f>
        <v>Celda especial de carga</v>
      </c>
      <c r="C52" s="288"/>
      <c r="D52" s="288"/>
      <c r="E52" s="288"/>
      <c r="F52" s="288"/>
      <c r="G52" s="288"/>
      <c r="H52" s="288"/>
      <c r="I52" s="275"/>
      <c r="J52" s="231" t="str">
        <f>VLOOKUP(A52,MATERIALES!A6:D644,2,FALSE)</f>
        <v>u</v>
      </c>
      <c r="K52" s="289">
        <v>1</v>
      </c>
      <c r="L52" s="274"/>
      <c r="M52" s="409">
        <f>VLOOKUP(A52,MATERIALES!A5:D396,4,FALSE)</f>
        <v>21701802.491257586</v>
      </c>
      <c r="N52" s="279">
        <f t="shared" ref="N52:N58" si="1">K52*M52</f>
        <v>21701802.491257586</v>
      </c>
    </row>
    <row r="53" spans="1:14">
      <c r="A53" s="167" t="s">
        <v>505</v>
      </c>
      <c r="B53" s="49" t="str">
        <f>VLOOKUP(A53,MATERIALES!A6:D373,3,FALSE)</f>
        <v>Manguera de alta presión</v>
      </c>
      <c r="C53" s="432"/>
      <c r="D53" s="432"/>
      <c r="E53" s="432"/>
      <c r="F53" s="432"/>
      <c r="G53" s="432"/>
      <c r="H53" s="432"/>
      <c r="I53" s="432"/>
      <c r="J53" s="318" t="str">
        <f>VLOOKUP(A53,MATERIALES!A7:D645,2,FALSE)</f>
        <v>m</v>
      </c>
      <c r="K53" s="404">
        <v>30</v>
      </c>
      <c r="L53" s="428"/>
      <c r="M53" s="409">
        <f>VLOOKUP(A53,MATERIALES!A6:D397,4,FALSE)</f>
        <v>115839.11248566906</v>
      </c>
      <c r="N53" s="279">
        <f t="shared" si="1"/>
        <v>3475173.3745700717</v>
      </c>
    </row>
    <row r="54" spans="1:14">
      <c r="A54" s="167" t="s">
        <v>729</v>
      </c>
      <c r="B54" s="49" t="str">
        <f>VLOOKUP(A54,MATERIALES!A6:D373,3,FALSE)</f>
        <v>Tubo Metálico De Alta Resistencia</v>
      </c>
      <c r="C54" s="432"/>
      <c r="D54" s="432"/>
      <c r="E54" s="432"/>
      <c r="F54" s="432"/>
      <c r="G54" s="432"/>
      <c r="H54" s="432"/>
      <c r="I54" s="432"/>
      <c r="J54" s="319" t="str">
        <f>VLOOKUP(A54,MATERIALES!A8:D646,2,FALSE)</f>
        <v>m</v>
      </c>
      <c r="K54" s="404">
        <v>60</v>
      </c>
      <c r="L54" s="428"/>
      <c r="M54" s="409">
        <f>VLOOKUP(A54,MATERIALES!A6:D398,4,FALSE)</f>
        <v>82256.934296925741</v>
      </c>
      <c r="N54" s="279">
        <f t="shared" si="1"/>
        <v>4935416.0578155443</v>
      </c>
    </row>
    <row r="55" spans="1:14">
      <c r="A55" s="167" t="s">
        <v>734</v>
      </c>
      <c r="B55" s="49" t="str">
        <f>VLOOKUP(A55,MATERIALES!A6:D373,3,FALSE)</f>
        <v>Uniones especiales de alta resistencia para tubería</v>
      </c>
      <c r="C55" s="432"/>
      <c r="D55" s="432"/>
      <c r="E55" s="432"/>
      <c r="F55" s="432"/>
      <c r="G55" s="432"/>
      <c r="H55" s="432"/>
      <c r="I55" s="432"/>
      <c r="J55" s="319" t="str">
        <f>VLOOKUP(A55,MATERIALES!A9:D647,2,FALSE)</f>
        <v>u</v>
      </c>
      <c r="K55" s="404">
        <v>12</v>
      </c>
      <c r="L55" s="428"/>
      <c r="M55" s="409">
        <f>VLOOKUP(A55,MATERIALES!A6:D399,4,FALSE)</f>
        <v>53654.309610186378</v>
      </c>
      <c r="N55" s="279">
        <f t="shared" si="1"/>
        <v>643851.71532223653</v>
      </c>
    </row>
    <row r="56" spans="1:14">
      <c r="A56" s="167" t="s">
        <v>698</v>
      </c>
      <c r="B56" s="49" t="str">
        <f>VLOOKUP(A56,MATERIALES!A7:D373,3,FALSE)</f>
        <v>Transductores electrónicos (incluye cables, protección contra el concreto y panel de lectura)</v>
      </c>
      <c r="C56" s="432"/>
      <c r="D56" s="432"/>
      <c r="E56" s="432"/>
      <c r="F56" s="432"/>
      <c r="G56" s="432"/>
      <c r="H56" s="432"/>
      <c r="I56" s="432"/>
      <c r="J56" s="319" t="str">
        <f>VLOOKUP(A56,MATERIALES!A10:D648,2,FALSE)</f>
        <v>u</v>
      </c>
      <c r="K56" s="404">
        <v>2</v>
      </c>
      <c r="L56" s="428"/>
      <c r="M56" s="409">
        <f>VLOOKUP(A56,MATERIALES!A7:D400,4,FALSE)</f>
        <v>1937863.5920663313</v>
      </c>
      <c r="N56" s="279">
        <f t="shared" si="1"/>
        <v>3875727.1841326626</v>
      </c>
    </row>
    <row r="57" spans="1:14">
      <c r="A57" s="167" t="s">
        <v>700</v>
      </c>
      <c r="B57" s="49" t="str">
        <f>VLOOKUP(A57,MATERIALES!A8:D373,3,FALSE)</f>
        <v>Transductores mecánicos (incluye cables, protección contra el concreto y panel de lectura)</v>
      </c>
      <c r="C57" s="432"/>
      <c r="D57" s="432"/>
      <c r="E57" s="432"/>
      <c r="F57" s="432"/>
      <c r="G57" s="432"/>
      <c r="H57" s="432"/>
      <c r="I57" s="432"/>
      <c r="J57" s="319" t="str">
        <f>VLOOKUP(A57,MATERIALES!A11:D649,2,FALSE)</f>
        <v>u</v>
      </c>
      <c r="K57" s="404">
        <v>5</v>
      </c>
      <c r="L57" s="428"/>
      <c r="M57" s="409">
        <f>VLOOKUP(A57,MATERIALES!A8:D401,4,FALSE)</f>
        <v>1218072.0599503645</v>
      </c>
      <c r="N57" s="279">
        <f t="shared" si="1"/>
        <v>6090360.2997518228</v>
      </c>
    </row>
    <row r="58" spans="1:14" ht="15.75" thickBot="1">
      <c r="A58" s="212" t="s">
        <v>550</v>
      </c>
      <c r="B58" s="49" t="str">
        <f>VLOOKUP(A58,MATERIALES!A9:D374,3,FALSE)</f>
        <v>Material seleccionado para Relleno</v>
      </c>
      <c r="C58" s="317"/>
      <c r="D58" s="317"/>
      <c r="E58" s="317"/>
      <c r="F58" s="317"/>
      <c r="G58" s="317"/>
      <c r="H58" s="317"/>
      <c r="I58" s="317"/>
      <c r="J58" s="442" t="str">
        <f>VLOOKUP(A58,MATERIALES!A12:D650,2,FALSE)</f>
        <v>m3</v>
      </c>
      <c r="K58" s="132">
        <v>70</v>
      </c>
      <c r="L58" s="332"/>
      <c r="M58" s="409">
        <f>VLOOKUP(A58,MATERIALES!A9:D402,4,FALSE)</f>
        <v>26729.601514892853</v>
      </c>
      <c r="N58" s="279">
        <f t="shared" si="1"/>
        <v>1871072.1060424997</v>
      </c>
    </row>
    <row r="59" spans="1:14" ht="15.75" thickBot="1">
      <c r="B59" s="823" t="s">
        <v>953</v>
      </c>
      <c r="C59" s="824"/>
      <c r="D59" s="824"/>
      <c r="E59" s="824"/>
      <c r="F59" s="824"/>
      <c r="G59" s="824"/>
      <c r="H59" s="824"/>
      <c r="I59" s="824"/>
      <c r="J59" s="824"/>
      <c r="K59" s="824"/>
      <c r="L59" s="824"/>
      <c r="M59" s="825"/>
      <c r="N59" s="401">
        <f>SUM(N52:N58)</f>
        <v>42593403.228892423</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1395</v>
      </c>
      <c r="B64" s="52" t="str">
        <f>VLOOKUP(A64,TRANSPORTE!A5:D117,3,FALSE)</f>
        <v>Transporte de Equipos para Prueba (1)</v>
      </c>
      <c r="C64" s="324"/>
      <c r="D64" s="324"/>
      <c r="E64" s="324"/>
      <c r="F64" s="324"/>
      <c r="G64" s="324"/>
      <c r="H64" s="318" t="s">
        <v>1468</v>
      </c>
      <c r="I64" s="286">
        <v>0.05</v>
      </c>
      <c r="J64" s="293">
        <v>1</v>
      </c>
      <c r="K64" s="286">
        <f>I64*J64</f>
        <v>0.05</v>
      </c>
      <c r="L64" s="910">
        <f>VLOOKUP(A64,TRANSPORTE!A5:D117,4,FALSE)</f>
        <v>43203.064314368283</v>
      </c>
      <c r="M64" s="911"/>
      <c r="N64" s="294">
        <f>K64*L64</f>
        <v>2160.1532157184142</v>
      </c>
    </row>
    <row r="65" spans="1:15">
      <c r="B65" s="52"/>
      <c r="C65" s="53"/>
      <c r="D65" s="53"/>
      <c r="E65" s="53"/>
      <c r="F65" s="53"/>
      <c r="G65" s="53"/>
      <c r="H65" s="318"/>
      <c r="I65" s="286"/>
      <c r="J65" s="293"/>
      <c r="K65" s="286"/>
      <c r="L65" s="910"/>
      <c r="M65" s="911"/>
      <c r="N65" s="294"/>
    </row>
    <row r="66" spans="1:15">
      <c r="B66" s="52"/>
      <c r="C66" s="53"/>
      <c r="D66" s="53"/>
      <c r="E66" s="53"/>
      <c r="F66" s="53"/>
      <c r="G66" s="53"/>
      <c r="H66" s="318"/>
      <c r="I66" s="286"/>
      <c r="J66" s="293"/>
      <c r="K66" s="286"/>
      <c r="L66" s="910"/>
      <c r="M66" s="911"/>
      <c r="N66" s="294"/>
    </row>
    <row r="67" spans="1:15">
      <c r="B67" s="52"/>
      <c r="C67" s="53"/>
      <c r="D67" s="53"/>
      <c r="E67" s="53"/>
      <c r="F67" s="53"/>
      <c r="G67" s="53"/>
      <c r="H67" s="318"/>
      <c r="I67" s="286"/>
      <c r="J67" s="293"/>
      <c r="K67" s="286"/>
      <c r="L67" s="910"/>
      <c r="M67" s="911"/>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2160.1532157184142</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s="168" t="s">
        <v>15</v>
      </c>
      <c r="B75" s="55" t="str">
        <f>VLOOKUP(A75,'MANO DE OBRA'!A8:D68,3,FALSE)</f>
        <v>Obrero (6)</v>
      </c>
      <c r="C75" s="53"/>
      <c r="D75" s="53"/>
      <c r="E75" s="53"/>
      <c r="F75" s="53"/>
      <c r="G75" s="53"/>
      <c r="H75" s="53"/>
      <c r="I75" s="299">
        <f>K75/J75*100</f>
        <v>175560</v>
      </c>
      <c r="J75" s="300">
        <v>185</v>
      </c>
      <c r="K75" s="301">
        <f>VLOOKUP(A75,'MANO DE OBRA'!A8:D99,4,FALSE)</f>
        <v>324786</v>
      </c>
      <c r="L75" s="56"/>
      <c r="M75" s="441">
        <v>1.26</v>
      </c>
      <c r="N75" s="402">
        <f>K75/M75</f>
        <v>257766.66666666666</v>
      </c>
      <c r="O75" s="112"/>
    </row>
    <row r="76" spans="1:15">
      <c r="A76" s="168"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439">
        <v>1.26</v>
      </c>
      <c r="N76" s="402">
        <f>K76/M76</f>
        <v>84671.621916196818</v>
      </c>
    </row>
    <row r="77" spans="1:15">
      <c r="A77" s="179" t="s">
        <v>2228</v>
      </c>
      <c r="B77" s="55" t="str">
        <f>VLOOKUP(A77,'MANO DE OBRA'!A11:D72,3,FALSE)</f>
        <v>Celador</v>
      </c>
      <c r="C77" s="53"/>
      <c r="D77" s="53"/>
      <c r="E77" s="53"/>
      <c r="F77" s="53"/>
      <c r="G77" s="53"/>
      <c r="H77" s="53"/>
      <c r="I77" s="299">
        <f>K77/J77*100</f>
        <v>29260.000000000004</v>
      </c>
      <c r="J77" s="300">
        <v>185</v>
      </c>
      <c r="K77" s="305">
        <f>VLOOKUP(A77,'MANO DE OBRA'!A11:D103,4,FALSE)</f>
        <v>54131</v>
      </c>
      <c r="L77" s="325"/>
      <c r="M77" s="307">
        <v>1.26</v>
      </c>
      <c r="N77" s="402">
        <f>K77/M77</f>
        <v>42961.111111111109</v>
      </c>
    </row>
    <row r="78" spans="1:15" ht="15.75" thickBot="1">
      <c r="B78" s="899"/>
      <c r="C78" s="900"/>
      <c r="D78" s="900"/>
      <c r="E78" s="900"/>
      <c r="F78" s="900"/>
      <c r="G78" s="900"/>
      <c r="H78" s="900"/>
      <c r="I78" s="132"/>
      <c r="J78" s="132"/>
      <c r="K78" s="132"/>
      <c r="L78" s="913"/>
      <c r="M78" s="913"/>
      <c r="N78" s="51"/>
    </row>
    <row r="79" spans="1:15" ht="15.75" thickBot="1">
      <c r="B79" s="912" t="s">
        <v>953</v>
      </c>
      <c r="C79" s="866"/>
      <c r="D79" s="866"/>
      <c r="E79" s="866"/>
      <c r="F79" s="866"/>
      <c r="G79" s="866"/>
      <c r="H79" s="866"/>
      <c r="I79" s="866"/>
      <c r="J79" s="866"/>
      <c r="K79" s="866"/>
      <c r="L79" s="866"/>
      <c r="M79" s="867"/>
      <c r="N79" s="308">
        <f>SUM(N75:N78)</f>
        <v>385399.39969397458</v>
      </c>
    </row>
    <row r="80" spans="1:15" ht="15.75" thickBot="1">
      <c r="B80" s="39"/>
      <c r="C80" s="40"/>
      <c r="D80" s="40"/>
      <c r="E80" s="40"/>
      <c r="F80" s="40"/>
      <c r="G80" s="40"/>
      <c r="H80" s="40"/>
      <c r="I80" s="40"/>
      <c r="J80" s="40"/>
      <c r="K80" s="40"/>
      <c r="L80" s="40"/>
      <c r="M80" s="40"/>
      <c r="N80" s="41"/>
    </row>
    <row r="81" spans="1:14" ht="15.75" thickBot="1">
      <c r="B81" s="823" t="s">
        <v>967</v>
      </c>
      <c r="C81" s="824"/>
      <c r="D81" s="824"/>
      <c r="E81" s="824"/>
      <c r="F81" s="824"/>
      <c r="G81" s="824"/>
      <c r="H81" s="824"/>
      <c r="I81" s="824"/>
      <c r="J81" s="824"/>
      <c r="K81" s="824"/>
      <c r="L81" s="824"/>
      <c r="M81" s="825"/>
      <c r="N81" s="105">
        <f>N47+N59+N70+N79</f>
        <v>65621571.790415309</v>
      </c>
    </row>
    <row r="82" spans="1:14">
      <c r="B82" s="39"/>
      <c r="C82" s="40"/>
      <c r="D82" s="40"/>
      <c r="E82" s="40"/>
      <c r="F82" s="40"/>
      <c r="G82" s="40"/>
      <c r="H82" s="40"/>
      <c r="I82" s="40"/>
      <c r="J82" s="40"/>
      <c r="K82" s="40"/>
      <c r="L82" s="40"/>
      <c r="M82" s="40"/>
      <c r="N82" s="41"/>
    </row>
    <row r="83" spans="1:14">
      <c r="B83" s="70" t="s">
        <v>968</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68" t="s">
        <v>969</v>
      </c>
      <c r="C85" s="869"/>
      <c r="D85" s="869"/>
      <c r="E85" s="869"/>
      <c r="F85" s="869"/>
      <c r="G85" s="869"/>
      <c r="H85" s="869"/>
      <c r="I85" s="321"/>
      <c r="J85" s="341"/>
      <c r="K85" s="309" t="s">
        <v>970</v>
      </c>
      <c r="L85" s="870" t="s">
        <v>971</v>
      </c>
      <c r="M85" s="871"/>
      <c r="N85" s="310"/>
    </row>
    <row r="86" spans="1:14">
      <c r="B86" s="856" t="s">
        <v>972</v>
      </c>
      <c r="C86" s="857"/>
      <c r="D86" s="857"/>
      <c r="E86" s="857"/>
      <c r="F86" s="857"/>
      <c r="G86" s="857"/>
      <c r="H86" s="857"/>
      <c r="I86" s="93"/>
      <c r="J86" s="94"/>
      <c r="K86" s="311">
        <v>0.2</v>
      </c>
      <c r="L86" s="858">
        <f>N81*K86</f>
        <v>13124314.358083062</v>
      </c>
      <c r="M86" s="859"/>
      <c r="N86" s="57"/>
    </row>
    <row r="87" spans="1:14">
      <c r="B87" s="95" t="s">
        <v>973</v>
      </c>
      <c r="C87" s="96"/>
      <c r="D87" s="96"/>
      <c r="E87" s="96"/>
      <c r="F87" s="96"/>
      <c r="G87" s="96"/>
      <c r="H87" s="96"/>
      <c r="I87" s="93"/>
      <c r="J87" s="94"/>
      <c r="K87" s="311">
        <v>0.05</v>
      </c>
      <c r="L87" s="858">
        <f>N81*K87</f>
        <v>3281078.5895207655</v>
      </c>
      <c r="M87" s="859"/>
      <c r="N87" s="57"/>
    </row>
    <row r="88" spans="1:14" ht="15.75" thickBot="1">
      <c r="B88" s="97" t="s">
        <v>974</v>
      </c>
      <c r="C88" s="98"/>
      <c r="D88" s="98"/>
      <c r="E88" s="98"/>
      <c r="F88" s="98"/>
      <c r="G88" s="98"/>
      <c r="H88" s="98"/>
      <c r="I88" s="99"/>
      <c r="J88" s="100"/>
      <c r="K88" s="312">
        <v>0.05</v>
      </c>
      <c r="L88" s="860">
        <f>N81*K88</f>
        <v>3281078.5895207655</v>
      </c>
      <c r="M88" s="861"/>
      <c r="N88" s="57"/>
    </row>
    <row r="89" spans="1:14" ht="15.75" thickBot="1">
      <c r="B89" s="823" t="s">
        <v>953</v>
      </c>
      <c r="C89" s="824"/>
      <c r="D89" s="824"/>
      <c r="E89" s="824"/>
      <c r="F89" s="824"/>
      <c r="G89" s="824"/>
      <c r="H89" s="824"/>
      <c r="I89" s="824"/>
      <c r="J89" s="824"/>
      <c r="K89" s="824"/>
      <c r="L89" s="824"/>
      <c r="M89" s="825"/>
      <c r="N89" s="58">
        <f>L86+L87+L88</f>
        <v>19686471.537124593</v>
      </c>
    </row>
    <row r="90" spans="1:14" ht="15.75" thickBot="1">
      <c r="B90" s="39"/>
      <c r="C90" s="40"/>
      <c r="D90" s="40"/>
      <c r="E90" s="40"/>
      <c r="F90" s="40"/>
      <c r="G90" s="40"/>
      <c r="H90" s="40"/>
      <c r="I90" s="40"/>
      <c r="J90" s="40"/>
      <c r="K90" s="40"/>
      <c r="L90" s="40"/>
      <c r="M90" s="40"/>
      <c r="N90" s="41"/>
    </row>
    <row r="91" spans="1:14" ht="15.75" thickBot="1">
      <c r="A91" t="s">
        <v>2016</v>
      </c>
      <c r="B91" s="823" t="s">
        <v>975</v>
      </c>
      <c r="C91" s="824"/>
      <c r="D91" s="824"/>
      <c r="E91" s="824"/>
      <c r="F91" s="824"/>
      <c r="G91" s="824"/>
      <c r="H91" s="824"/>
      <c r="I91" s="824"/>
      <c r="J91" s="824"/>
      <c r="K91" s="824"/>
      <c r="L91" s="824"/>
      <c r="M91" s="825"/>
      <c r="N91" s="195">
        <f>N81+N89</f>
        <v>85308043.327539906</v>
      </c>
    </row>
    <row r="92" spans="1:14">
      <c r="B92" s="246"/>
      <c r="C92" s="247"/>
      <c r="D92" s="247"/>
      <c r="E92" s="247"/>
      <c r="F92" s="247"/>
      <c r="G92" s="247"/>
      <c r="H92" s="247"/>
      <c r="I92" s="247"/>
      <c r="J92" s="247"/>
      <c r="K92" s="247"/>
      <c r="L92" s="247"/>
      <c r="M92" s="247"/>
      <c r="N92" s="248"/>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250"/>
      <c r="F95" s="250"/>
      <c r="G95" s="250"/>
      <c r="H95" s="250"/>
      <c r="I95" s="250"/>
      <c r="J95" s="250"/>
      <c r="K95" s="250"/>
      <c r="L95" s="250"/>
      <c r="M95" s="250"/>
      <c r="N95" s="251"/>
    </row>
    <row r="96" spans="1:14">
      <c r="B96" s="249"/>
      <c r="C96" s="250"/>
      <c r="D96" s="250"/>
      <c r="E96" s="424" t="s">
        <v>976</v>
      </c>
      <c r="F96" s="424"/>
      <c r="G96" s="424"/>
      <c r="H96" s="424"/>
      <c r="I96" s="424"/>
      <c r="J96" s="424"/>
      <c r="K96" s="250"/>
      <c r="L96" s="250"/>
      <c r="M96" s="250"/>
      <c r="N96" s="251"/>
    </row>
    <row r="97" spans="2:14">
      <c r="B97" s="249"/>
      <c r="C97" s="250"/>
      <c r="D97" s="250"/>
      <c r="E97" s="250" t="s">
        <v>977</v>
      </c>
      <c r="F97" s="250"/>
      <c r="G97" s="250"/>
      <c r="H97" s="250"/>
      <c r="I97" s="250"/>
      <c r="J97" s="250"/>
      <c r="K97" s="250"/>
      <c r="L97" s="250"/>
      <c r="M97" s="250"/>
      <c r="N97" s="251"/>
    </row>
    <row r="98" spans="2:14">
      <c r="B98" s="249"/>
      <c r="C98" s="250"/>
      <c r="D98" s="250"/>
      <c r="E98" s="250" t="s">
        <v>978</v>
      </c>
      <c r="F98" s="250"/>
      <c r="G98" s="250"/>
      <c r="H98" s="250"/>
      <c r="I98" s="250"/>
      <c r="J98" s="250"/>
      <c r="K98" s="250"/>
      <c r="L98" s="250"/>
      <c r="M98" s="250"/>
      <c r="N98" s="251"/>
    </row>
    <row r="99" spans="2:14">
      <c r="B99" s="249"/>
      <c r="C99" s="250"/>
      <c r="D99" s="250"/>
      <c r="E99" s="250" t="s">
        <v>979</v>
      </c>
      <c r="F99" s="250"/>
      <c r="G99" s="250"/>
      <c r="H99" s="250"/>
      <c r="I99" s="250"/>
      <c r="J99" s="250"/>
      <c r="K99" s="250"/>
      <c r="L99" s="250"/>
      <c r="M99" s="250"/>
      <c r="N99" s="251"/>
    </row>
    <row r="100" spans="2:14" ht="15.75" thickBot="1">
      <c r="B100" s="249"/>
      <c r="C100" s="250"/>
      <c r="D100" s="250"/>
      <c r="E100" s="250"/>
      <c r="F100" s="250" t="s">
        <v>980</v>
      </c>
      <c r="G100" s="250"/>
      <c r="H100" s="250"/>
      <c r="I100" s="250"/>
      <c r="J100" s="250"/>
      <c r="K100" s="250"/>
      <c r="L100" s="250"/>
      <c r="M100" s="250"/>
      <c r="N100" s="251"/>
    </row>
    <row r="101" spans="2:14">
      <c r="B101" s="234" t="s">
        <v>2216</v>
      </c>
      <c r="C101" s="235"/>
      <c r="D101" s="235"/>
      <c r="E101" s="235"/>
      <c r="F101" s="235"/>
      <c r="G101" s="235"/>
      <c r="H101" s="235"/>
      <c r="I101" s="235"/>
      <c r="J101" s="235"/>
      <c r="K101" s="235"/>
      <c r="L101" s="235"/>
      <c r="M101" s="235"/>
      <c r="N101" s="236"/>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c r="B104" s="252"/>
      <c r="C104" s="253"/>
      <c r="D104" s="253"/>
      <c r="E104" s="253"/>
      <c r="F104" s="253"/>
      <c r="G104" s="253"/>
      <c r="H104" s="253"/>
      <c r="I104" s="253"/>
      <c r="J104" s="253"/>
      <c r="K104" s="253"/>
      <c r="L104" s="253"/>
      <c r="M104" s="253"/>
      <c r="N104" s="254"/>
    </row>
    <row r="105" spans="2:14" ht="15.75" thickBot="1">
      <c r="B105" s="255"/>
      <c r="C105" s="256"/>
      <c r="D105" s="256"/>
      <c r="E105" s="256"/>
      <c r="F105" s="256"/>
      <c r="G105" s="256"/>
      <c r="H105" s="256"/>
      <c r="I105" s="256"/>
      <c r="J105" s="256"/>
      <c r="K105" s="256"/>
      <c r="L105" s="256"/>
      <c r="M105" s="256"/>
      <c r="N105" s="257"/>
    </row>
    <row r="106" spans="2:14">
      <c r="B106" s="258"/>
      <c r="C106" s="259"/>
      <c r="D106" s="259"/>
      <c r="E106" s="259"/>
      <c r="F106" s="259"/>
      <c r="G106" s="259"/>
      <c r="H106" s="259"/>
      <c r="I106" s="259"/>
      <c r="J106" s="259"/>
      <c r="K106" s="259"/>
      <c r="L106" s="259"/>
      <c r="M106" s="259"/>
      <c r="N106" s="260"/>
    </row>
    <row r="107" spans="2:14">
      <c r="B107" s="261" t="s">
        <v>2217</v>
      </c>
      <c r="C107" s="262"/>
      <c r="D107" s="262"/>
      <c r="E107" s="262"/>
      <c r="F107" s="262"/>
      <c r="G107" s="262"/>
      <c r="H107" s="262"/>
      <c r="I107" s="262"/>
      <c r="J107" s="262"/>
      <c r="K107" s="262"/>
      <c r="L107" s="262"/>
      <c r="M107" s="262"/>
      <c r="N107" s="263"/>
    </row>
    <row r="108" spans="2:14" ht="15" customHeight="1">
      <c r="B108" s="967" t="s">
        <v>2218</v>
      </c>
      <c r="C108" s="968"/>
      <c r="D108" s="968"/>
      <c r="E108" s="968"/>
      <c r="F108" s="968"/>
      <c r="G108" s="968"/>
      <c r="H108" s="968"/>
      <c r="I108" s="968"/>
      <c r="J108" s="968"/>
      <c r="K108" s="968"/>
      <c r="L108" s="968"/>
      <c r="M108" s="968"/>
      <c r="N108" s="969"/>
    </row>
    <row r="109" spans="2:14" ht="15" customHeight="1">
      <c r="B109" s="967"/>
      <c r="C109" s="968"/>
      <c r="D109" s="968"/>
      <c r="E109" s="968"/>
      <c r="F109" s="968"/>
      <c r="G109" s="968"/>
      <c r="H109" s="968"/>
      <c r="I109" s="968"/>
      <c r="J109" s="968"/>
      <c r="K109" s="968"/>
      <c r="L109" s="968"/>
      <c r="M109" s="968"/>
      <c r="N109" s="969"/>
    </row>
    <row r="110" spans="2:14" ht="30" customHeight="1">
      <c r="B110" s="970" t="s">
        <v>2219</v>
      </c>
      <c r="C110" s="971"/>
      <c r="D110" s="971"/>
      <c r="E110" s="971"/>
      <c r="F110" s="971"/>
      <c r="G110" s="971"/>
      <c r="H110" s="971"/>
      <c r="I110" s="971"/>
      <c r="J110" s="971"/>
      <c r="K110" s="971"/>
      <c r="L110" s="971"/>
      <c r="M110" s="971"/>
      <c r="N110" s="972"/>
    </row>
    <row r="111" spans="2:14">
      <c r="B111" s="970"/>
      <c r="C111" s="971"/>
      <c r="D111" s="971"/>
      <c r="E111" s="971"/>
      <c r="F111" s="971"/>
      <c r="G111" s="971"/>
      <c r="H111" s="971"/>
      <c r="I111" s="971"/>
      <c r="J111" s="971"/>
      <c r="K111" s="971"/>
      <c r="L111" s="971"/>
      <c r="M111" s="971"/>
      <c r="N111" s="972"/>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346"/>
      <c r="C114" s="347"/>
      <c r="D114" s="347"/>
      <c r="E114" s="347"/>
      <c r="F114" s="347"/>
      <c r="G114" s="347"/>
      <c r="H114" s="347"/>
      <c r="I114" s="347"/>
      <c r="J114" s="347"/>
      <c r="K114" s="347"/>
      <c r="L114" s="347"/>
      <c r="M114" s="347"/>
      <c r="N114" s="348"/>
    </row>
    <row r="115" spans="2:14">
      <c r="B115" s="261"/>
      <c r="C115" s="262"/>
      <c r="D115" s="262"/>
      <c r="E115" s="262"/>
      <c r="F115" s="262"/>
      <c r="G115" s="262"/>
      <c r="H115" s="262"/>
      <c r="I115" s="262"/>
      <c r="J115" s="262"/>
      <c r="K115" s="262"/>
      <c r="L115" s="262"/>
      <c r="M115" s="262"/>
      <c r="N115" s="263"/>
    </row>
    <row r="116" spans="2:14">
      <c r="B116" s="249"/>
      <c r="C116" s="250"/>
      <c r="D116" s="250"/>
      <c r="E116" s="250" t="s">
        <v>976</v>
      </c>
      <c r="F116" s="424"/>
      <c r="G116" s="424"/>
      <c r="H116" s="250"/>
      <c r="I116" s="250"/>
      <c r="J116" s="250"/>
      <c r="K116" s="250"/>
      <c r="L116" s="250"/>
      <c r="M116" s="250"/>
      <c r="N116" s="251"/>
    </row>
    <row r="117" spans="2:14">
      <c r="B117" s="249"/>
      <c r="C117" s="250"/>
      <c r="D117" s="250"/>
      <c r="E117" s="425" t="s">
        <v>977</v>
      </c>
      <c r="F117" s="250"/>
      <c r="G117" s="250"/>
      <c r="H117" s="425"/>
      <c r="I117" s="425"/>
      <c r="J117" s="425"/>
      <c r="K117" s="250"/>
      <c r="L117" s="250"/>
      <c r="M117" s="250"/>
      <c r="N117" s="251"/>
    </row>
    <row r="118" spans="2:14">
      <c r="B118" s="249"/>
      <c r="C118" s="250"/>
      <c r="D118" s="250"/>
      <c r="E118" s="264" t="s">
        <v>981</v>
      </c>
      <c r="F118" s="250"/>
      <c r="G118" s="250"/>
      <c r="H118" s="264"/>
      <c r="I118" s="264"/>
      <c r="J118" s="264"/>
      <c r="K118" s="250"/>
      <c r="L118" s="250"/>
      <c r="M118" s="250"/>
      <c r="N118" s="251"/>
    </row>
    <row r="119" spans="2:14">
      <c r="B119" s="265"/>
      <c r="C119" s="262"/>
      <c r="D119" s="262"/>
      <c r="E119" s="250" t="s">
        <v>979</v>
      </c>
      <c r="F119" s="250"/>
      <c r="G119" s="250"/>
      <c r="H119" s="250"/>
      <c r="I119" s="250"/>
      <c r="J119" s="250"/>
      <c r="K119" s="262"/>
      <c r="L119" s="262"/>
      <c r="M119" s="262"/>
      <c r="N119" s="263"/>
    </row>
    <row r="120" spans="2:14">
      <c r="B120" s="265"/>
      <c r="C120" s="262"/>
      <c r="D120" s="262"/>
      <c r="E120" s="262"/>
      <c r="F120" s="250"/>
      <c r="G120" s="250"/>
      <c r="H120" s="250"/>
      <c r="I120" s="250"/>
      <c r="J120" s="250"/>
      <c r="K120" s="262"/>
      <c r="L120" s="262"/>
      <c r="M120" s="262"/>
      <c r="N120" s="263"/>
    </row>
    <row r="121" spans="2:14">
      <c r="B121" s="265" t="s">
        <v>2220</v>
      </c>
      <c r="C121" s="264"/>
      <c r="D121" s="264"/>
      <c r="E121" s="250"/>
      <c r="F121" s="250"/>
      <c r="G121" s="250"/>
      <c r="H121" s="250"/>
      <c r="I121" s="250"/>
      <c r="J121" s="973"/>
      <c r="K121" s="973"/>
      <c r="L121" s="973"/>
      <c r="M121" s="973"/>
      <c r="N121" s="974"/>
    </row>
    <row r="122" spans="2:14" ht="15.75" thickBot="1">
      <c r="B122" s="426" t="s">
        <v>2221</v>
      </c>
      <c r="C122" s="427"/>
      <c r="D122" s="427"/>
      <c r="E122" s="266"/>
      <c r="F122" s="266"/>
      <c r="G122" s="266"/>
      <c r="H122" s="266"/>
      <c r="I122" s="266"/>
      <c r="J122" s="975"/>
      <c r="K122" s="975"/>
      <c r="L122" s="975"/>
      <c r="M122" s="975"/>
      <c r="N122" s="976"/>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1650</v>
      </c>
      <c r="C31" s="87" t="s">
        <v>2096</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140</v>
      </c>
      <c r="B36" s="872" t="str">
        <f>VLOOKUP(A36,EQUIPOS!A6:D154,3,FALSE)</f>
        <v>Camisa para Pilote D=1.20m</v>
      </c>
      <c r="C36" s="873"/>
      <c r="D36" s="873"/>
      <c r="E36" s="873"/>
      <c r="F36" s="873"/>
      <c r="G36" s="873"/>
      <c r="H36" s="874"/>
      <c r="I36" s="274"/>
      <c r="J36" s="275"/>
      <c r="K36" s="276">
        <f>VLOOKUP(A36,EQUIPOS!A6:D163,4,FALSE)</f>
        <v>35236.738649907304</v>
      </c>
      <c r="L36" s="277"/>
      <c r="M36" s="278">
        <v>1</v>
      </c>
      <c r="N36" s="279">
        <f t="shared" ref="N36:N42" si="0">K36/M36</f>
        <v>35236.738649907304</v>
      </c>
    </row>
    <row r="37" spans="1:14">
      <c r="A37" s="119" t="s">
        <v>206</v>
      </c>
      <c r="B37" s="872" t="str">
        <f>VLOOKUP(A37,EQUIPOS!A7:D154,3,FALSE)</f>
        <v>Equipo de Soldadura</v>
      </c>
      <c r="C37" s="873"/>
      <c r="D37" s="873"/>
      <c r="E37" s="873"/>
      <c r="F37" s="873"/>
      <c r="G37" s="873"/>
      <c r="H37" s="874"/>
      <c r="I37" s="428"/>
      <c r="J37" s="429"/>
      <c r="K37" s="276">
        <f>VLOOKUP(A37,EQUIPOS!A7:D164,4,FALSE)</f>
        <v>10457.687055454948</v>
      </c>
      <c r="L37" s="342"/>
      <c r="M37" s="343">
        <v>1</v>
      </c>
      <c r="N37" s="279">
        <f t="shared" si="0"/>
        <v>10457.687055454948</v>
      </c>
    </row>
    <row r="38" spans="1:14">
      <c r="A38" s="119" t="s">
        <v>242</v>
      </c>
      <c r="B38" s="872" t="str">
        <f>VLOOKUP(A38,EQUIPOS!A8:D154,3,FALSE)</f>
        <v>Grúa con torre capacidad 1 ton en la punta.</v>
      </c>
      <c r="C38" s="873"/>
      <c r="D38" s="873"/>
      <c r="E38" s="873"/>
      <c r="F38" s="873"/>
      <c r="G38" s="873"/>
      <c r="H38" s="874"/>
      <c r="I38" s="428"/>
      <c r="J38" s="429"/>
      <c r="K38" s="445">
        <f>VLOOKUP(A38,EQUIPOS!A8:D165,4,FALSE)</f>
        <v>224010.86892581423</v>
      </c>
      <c r="L38" s="342"/>
      <c r="M38" s="343">
        <v>2.5</v>
      </c>
      <c r="N38" s="279">
        <f t="shared" si="0"/>
        <v>89604.347570325685</v>
      </c>
    </row>
    <row r="39" spans="1:14">
      <c r="A39" s="119" t="s">
        <v>267</v>
      </c>
      <c r="B39" s="872" t="str">
        <f>VLOOKUP(A39,EQUIPOS!A9:D154,3,FALSE)</f>
        <v>Motobomba de concreto</v>
      </c>
      <c r="C39" s="873"/>
      <c r="D39" s="873"/>
      <c r="E39" s="873"/>
      <c r="F39" s="873"/>
      <c r="G39" s="873"/>
      <c r="H39" s="874"/>
      <c r="I39" s="428"/>
      <c r="J39" s="429"/>
      <c r="K39" s="445">
        <f>VLOOKUP(A39,EQUIPOS!A9:D166,4,FALSE)</f>
        <v>79839.03151992154</v>
      </c>
      <c r="L39" s="342"/>
      <c r="M39" s="343">
        <v>2.5499800000000001</v>
      </c>
      <c r="N39" s="279">
        <f t="shared" si="0"/>
        <v>31309.669691496223</v>
      </c>
    </row>
    <row r="40" spans="1:14">
      <c r="A40" s="119" t="s">
        <v>277</v>
      </c>
      <c r="B40" s="872" t="str">
        <f>VLOOKUP(A40,EQUIPOS!A10:D154,3,FALSE)</f>
        <v>Pala auxiliar de piloteadora</v>
      </c>
      <c r="C40" s="873"/>
      <c r="D40" s="873"/>
      <c r="E40" s="873"/>
      <c r="F40" s="873"/>
      <c r="G40" s="873"/>
      <c r="H40" s="874"/>
      <c r="I40" s="428"/>
      <c r="J40" s="429"/>
      <c r="K40" s="445">
        <f>VLOOKUP(A40,EQUIPOS!A10:D167,4,FALSE)</f>
        <v>333203.5461807024</v>
      </c>
      <c r="L40" s="342"/>
      <c r="M40" s="343">
        <v>2.5</v>
      </c>
      <c r="N40" s="279">
        <f t="shared" si="0"/>
        <v>133281.41847228096</v>
      </c>
    </row>
    <row r="41" spans="1:14">
      <c r="A41" s="119" t="s">
        <v>282</v>
      </c>
      <c r="B41" s="872" t="str">
        <f>VLOOKUP(A41,EQUIPOS!A6:D154,3,FALSE)</f>
        <v>Piloteadora potencia 250KW, RPM 1800, fuerza elevadora 200KN</v>
      </c>
      <c r="C41" s="873"/>
      <c r="D41" s="873"/>
      <c r="E41" s="873"/>
      <c r="F41" s="873"/>
      <c r="G41" s="873"/>
      <c r="H41" s="874"/>
      <c r="I41" s="428"/>
      <c r="J41" s="429"/>
      <c r="K41" s="445">
        <f>VLOOKUP(A41,EQUIPOS!A6:D154,4,FALSE)</f>
        <v>545242.16647751303</v>
      </c>
      <c r="L41" s="342"/>
      <c r="M41" s="343">
        <v>1</v>
      </c>
      <c r="N41" s="279">
        <f t="shared" si="0"/>
        <v>545242.16647751303</v>
      </c>
    </row>
    <row r="42" spans="1:14">
      <c r="A42" s="119" t="s">
        <v>310</v>
      </c>
      <c r="B42" s="872" t="str">
        <f>VLOOKUP(A42,EQUIPOS!A12:D156,3,FALSE)</f>
        <v>Retroexcavadora A25C</v>
      </c>
      <c r="C42" s="873"/>
      <c r="D42" s="873"/>
      <c r="E42" s="873"/>
      <c r="F42" s="873"/>
      <c r="G42" s="873"/>
      <c r="H42" s="874"/>
      <c r="I42" s="335"/>
      <c r="J42" s="337"/>
      <c r="K42" s="445">
        <f>VLOOKUP(A42,EQUIPOS!A12:D169,4,FALSE)</f>
        <v>159389.57512107195</v>
      </c>
      <c r="L42" s="430"/>
      <c r="M42" s="431">
        <v>2.5</v>
      </c>
      <c r="N42" s="279">
        <f t="shared" si="0"/>
        <v>63755.830048428776</v>
      </c>
    </row>
    <row r="43" spans="1:14">
      <c r="B43" s="872"/>
      <c r="C43" s="873"/>
      <c r="D43" s="873"/>
      <c r="E43" s="873"/>
      <c r="F43" s="873"/>
      <c r="G43" s="873"/>
      <c r="H43" s="874"/>
      <c r="I43" s="42"/>
      <c r="J43" s="43"/>
      <c r="K43" s="445"/>
      <c r="L43" s="283"/>
      <c r="M43" s="284"/>
      <c r="N43" s="279"/>
    </row>
    <row r="44" spans="1:14">
      <c r="B44" s="327"/>
      <c r="C44" s="328"/>
      <c r="D44" s="328"/>
      <c r="E44" s="328"/>
      <c r="F44" s="330"/>
      <c r="G44" s="330"/>
      <c r="H44" s="131"/>
      <c r="I44" s="42"/>
      <c r="J44" s="43"/>
      <c r="K44" s="445"/>
      <c r="L44" s="283"/>
      <c r="M44" s="284"/>
      <c r="N44" s="280"/>
    </row>
    <row r="45" spans="1:14">
      <c r="B45" s="880" t="s">
        <v>952</v>
      </c>
      <c r="C45" s="881"/>
      <c r="D45" s="881"/>
      <c r="E45" s="44"/>
      <c r="F45" s="45"/>
      <c r="G45" s="45"/>
      <c r="H45" s="46"/>
      <c r="I45" s="42"/>
      <c r="J45" s="43"/>
      <c r="K45" s="286"/>
      <c r="L45" s="283"/>
      <c r="M45" s="408">
        <v>0.1</v>
      </c>
      <c r="N45" s="351">
        <f>N83*M45</f>
        <v>8989.0050753001669</v>
      </c>
    </row>
    <row r="46" spans="1:14" ht="15.75" thickBot="1">
      <c r="B46" s="872"/>
      <c r="C46" s="873"/>
      <c r="D46" s="873"/>
      <c r="E46" s="873"/>
      <c r="F46" s="873"/>
      <c r="G46" s="873"/>
      <c r="H46" s="874"/>
      <c r="I46" s="882"/>
      <c r="J46" s="883"/>
      <c r="K46" s="47"/>
      <c r="L46" s="884"/>
      <c r="M46" s="885"/>
      <c r="N46" s="111"/>
    </row>
    <row r="47" spans="1:14" ht="15.75" thickBot="1">
      <c r="B47" s="823" t="s">
        <v>953</v>
      </c>
      <c r="C47" s="824"/>
      <c r="D47" s="824"/>
      <c r="E47" s="824"/>
      <c r="F47" s="824"/>
      <c r="G47" s="824"/>
      <c r="H47" s="824"/>
      <c r="I47" s="824"/>
      <c r="J47" s="824"/>
      <c r="K47" s="824"/>
      <c r="L47" s="824"/>
      <c r="M47" s="825"/>
      <c r="N47" s="401">
        <f>SUM(N36:N46)</f>
        <v>917876.86304070696</v>
      </c>
    </row>
    <row r="48" spans="1:14">
      <c r="B48" s="287"/>
      <c r="C48" s="40"/>
      <c r="D48" s="40"/>
      <c r="E48" s="40"/>
      <c r="F48" s="40"/>
      <c r="G48" s="40"/>
      <c r="H48" s="40"/>
      <c r="I48" s="40"/>
      <c r="J48" s="40"/>
      <c r="K48" s="40"/>
      <c r="L48" s="40"/>
      <c r="M48" s="40"/>
      <c r="N48" s="41"/>
    </row>
    <row r="49" spans="1:14">
      <c r="B49" s="70" t="s">
        <v>954</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8" t="s">
        <v>944</v>
      </c>
      <c r="C51" s="869"/>
      <c r="D51" s="869"/>
      <c r="E51" s="869"/>
      <c r="F51" s="869"/>
      <c r="G51" s="869"/>
      <c r="H51" s="869"/>
      <c r="I51" s="903"/>
      <c r="J51" s="322" t="s">
        <v>945</v>
      </c>
      <c r="K51" s="91" t="s">
        <v>946</v>
      </c>
      <c r="L51" s="904" t="s">
        <v>955</v>
      </c>
      <c r="M51" s="903"/>
      <c r="N51" s="92" t="s">
        <v>951</v>
      </c>
    </row>
    <row r="52" spans="1:14">
      <c r="A52" s="167" t="s">
        <v>388</v>
      </c>
      <c r="B52" s="49" t="str">
        <f>VLOOKUP(A52,MATERIALES!A5:D373,3,FALSE)</f>
        <v>Bentonita</v>
      </c>
      <c r="C52" s="288"/>
      <c r="D52" s="288"/>
      <c r="E52" s="288"/>
      <c r="F52" s="288"/>
      <c r="G52" s="288"/>
      <c r="H52" s="288"/>
      <c r="I52" s="288"/>
      <c r="J52" s="318" t="str">
        <f>VLOOKUP(A52,MATERIALES!A6:D644,2,FALSE)</f>
        <v>kg</v>
      </c>
      <c r="K52" s="289">
        <v>2.355</v>
      </c>
      <c r="L52" s="274"/>
      <c r="M52" s="409">
        <f>VLOOKUP(A52,MATERIALES!A5:D396,4,FALSE)</f>
        <v>7392.3715462923456</v>
      </c>
      <c r="N52" s="279">
        <f>K52*M52</f>
        <v>17409.034991518474</v>
      </c>
    </row>
    <row r="53" spans="1:14">
      <c r="A53" s="167" t="s">
        <v>745</v>
      </c>
      <c r="B53" s="49" t="str">
        <f>VLOOKUP(A53,MATERIALES!A6:D373,3,FALSE)</f>
        <v>Acero PDR-60</v>
      </c>
      <c r="C53" s="432"/>
      <c r="D53" s="432"/>
      <c r="E53" s="432"/>
      <c r="F53" s="432"/>
      <c r="G53" s="432"/>
      <c r="H53" s="432"/>
      <c r="I53" s="432"/>
      <c r="J53" s="319" t="str">
        <f>VLOOKUP(A53,MATERIALES!A7:D645,2,FALSE)</f>
        <v>kg</v>
      </c>
      <c r="K53" s="404">
        <v>123.70021073509811</v>
      </c>
      <c r="L53" s="428"/>
      <c r="M53" s="409">
        <f>VLOOKUP(A53,MATERIALES!A6:D397,4,FALSE)</f>
        <v>3371.0081391450435</v>
      </c>
      <c r="N53" s="279">
        <f>K53*M53</f>
        <v>416994.4172019728</v>
      </c>
    </row>
    <row r="54" spans="1:14">
      <c r="A54" s="167" t="s">
        <v>829</v>
      </c>
      <c r="B54" s="49" t="str">
        <f>VLOOKUP(A54,MATERIALES!A6:D373,3,FALSE)</f>
        <v>Concreto Resistencia  28 (Mpa)</v>
      </c>
      <c r="C54" s="432"/>
      <c r="D54" s="432"/>
      <c r="E54" s="432"/>
      <c r="F54" s="432"/>
      <c r="G54" s="432"/>
      <c r="H54" s="432"/>
      <c r="I54" s="432"/>
      <c r="J54" s="319" t="str">
        <f>VLOOKUP(A54,MATERIALES!A8:D646,2,FALSE)</f>
        <v>m3</v>
      </c>
      <c r="K54" s="404">
        <v>0.82466807156732069</v>
      </c>
      <c r="L54" s="428"/>
      <c r="M54" s="409">
        <f>VLOOKUP(A54,MATERIALES!A6:D398,4,FALSE)</f>
        <v>481475.07615034579</v>
      </c>
      <c r="N54" s="279">
        <f>K54*M54</f>
        <v>397057.12255663454</v>
      </c>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c r="A57" s="167"/>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3" t="s">
        <v>953</v>
      </c>
      <c r="C59" s="824"/>
      <c r="D59" s="824"/>
      <c r="E59" s="824"/>
      <c r="F59" s="824"/>
      <c r="G59" s="824"/>
      <c r="H59" s="824"/>
      <c r="I59" s="824"/>
      <c r="J59" s="824"/>
      <c r="K59" s="824"/>
      <c r="L59" s="824"/>
      <c r="M59" s="825"/>
      <c r="N59" s="401">
        <f>SUM(N52:N58)</f>
        <v>831460.57475012587</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1256</v>
      </c>
      <c r="B64" s="52" t="str">
        <f>VLOOKUP(A64,TRANSPORTE!A5:D117,3,FALSE)</f>
        <v>Transporte de material de excavación</v>
      </c>
      <c r="C64" s="324"/>
      <c r="D64" s="324"/>
      <c r="E64" s="324"/>
      <c r="F64" s="324"/>
      <c r="G64" s="324"/>
      <c r="H64" s="318" t="s">
        <v>1468</v>
      </c>
      <c r="I64" s="286">
        <v>1.3</v>
      </c>
      <c r="J64" s="293">
        <v>1</v>
      </c>
      <c r="K64" s="286">
        <f>I64*J64</f>
        <v>1.3</v>
      </c>
      <c r="L64" s="910">
        <f>VLOOKUP(A64,TRANSPORTE!A5:D117,4,FALSE)</f>
        <v>1131.4191219078368</v>
      </c>
      <c r="M64" s="911"/>
      <c r="N64" s="294">
        <f>K64*L64</f>
        <v>1470.8448584801879</v>
      </c>
    </row>
    <row r="65" spans="1:15">
      <c r="A65" t="s">
        <v>1408</v>
      </c>
      <c r="B65" s="52" t="str">
        <f>VLOOKUP(A65,TRANSPORTE!A6:D117,3,FALSE)</f>
        <v>Equipo de Transporte (Camiones Grúas</v>
      </c>
      <c r="C65" s="53"/>
      <c r="D65" s="53"/>
      <c r="E65" s="53"/>
      <c r="F65" s="53"/>
      <c r="G65" s="53"/>
      <c r="H65" s="318" t="s">
        <v>1468</v>
      </c>
      <c r="I65" s="286">
        <v>0.05</v>
      </c>
      <c r="J65" s="293">
        <v>1</v>
      </c>
      <c r="K65" s="286">
        <f>I65*J65</f>
        <v>0.05</v>
      </c>
      <c r="L65" s="910">
        <f>VLOOKUP(A65,TRANSPORTE!A6:D117,4,FALSE)</f>
        <v>1131.4191219078368</v>
      </c>
      <c r="M65" s="911"/>
      <c r="N65" s="294">
        <f>K65*L65</f>
        <v>56.570956095391843</v>
      </c>
    </row>
    <row r="66" spans="1:15">
      <c r="B66" s="52"/>
      <c r="C66" s="53"/>
      <c r="D66" s="53"/>
      <c r="E66" s="53"/>
      <c r="F66" s="53"/>
      <c r="G66" s="53"/>
      <c r="H66" s="318"/>
      <c r="I66" s="286"/>
      <c r="J66" s="293"/>
      <c r="K66" s="286"/>
      <c r="L66" s="910"/>
      <c r="M66" s="911"/>
      <c r="N66" s="294"/>
    </row>
    <row r="67" spans="1:15">
      <c r="B67" s="52"/>
      <c r="C67" s="53"/>
      <c r="D67" s="53"/>
      <c r="E67" s="53"/>
      <c r="F67" s="53"/>
      <c r="G67" s="53"/>
      <c r="H67" s="318"/>
      <c r="I67" s="286"/>
      <c r="J67" s="293"/>
      <c r="K67" s="286"/>
      <c r="L67" s="910"/>
      <c r="M67" s="911"/>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1527.4158145755798</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977"/>
      <c r="N74" s="104" t="s">
        <v>951</v>
      </c>
    </row>
    <row r="75" spans="1:15">
      <c r="B75" s="214" t="s">
        <v>2043</v>
      </c>
      <c r="C75" s="215"/>
      <c r="D75" s="215"/>
      <c r="E75" s="215"/>
      <c r="F75" s="215"/>
      <c r="G75" s="215"/>
      <c r="H75" s="215"/>
      <c r="I75" s="216"/>
      <c r="J75" s="217"/>
      <c r="K75" s="218"/>
      <c r="L75" s="219"/>
      <c r="M75" s="220"/>
      <c r="N75" s="221"/>
    </row>
    <row r="76" spans="1:15">
      <c r="A76" s="168" t="s">
        <v>15</v>
      </c>
      <c r="B76" s="55" t="str">
        <f>VLOOKUP(A76,'MANO DE OBRA'!A8:D68,3,FALSE)</f>
        <v>Obrero (6)</v>
      </c>
      <c r="C76" s="53"/>
      <c r="D76" s="53"/>
      <c r="E76" s="53"/>
      <c r="F76" s="53"/>
      <c r="G76" s="53"/>
      <c r="H76" s="53"/>
      <c r="I76" s="299">
        <f>K76/J76*100</f>
        <v>175560</v>
      </c>
      <c r="J76" s="300">
        <v>185</v>
      </c>
      <c r="K76" s="301">
        <f>VLOOKUP(A76,'MANO DE OBRA'!A8:D99,4,FALSE)</f>
        <v>324786</v>
      </c>
      <c r="L76" s="56"/>
      <c r="M76" s="441">
        <v>8</v>
      </c>
      <c r="N76" s="402">
        <f>K76/M76</f>
        <v>40598.25</v>
      </c>
      <c r="O76" s="112"/>
    </row>
    <row r="77" spans="1:15">
      <c r="A77" s="168" t="s">
        <v>30</v>
      </c>
      <c r="B77" s="55" t="str">
        <f>VLOOKUP(A77,'MANO DE OBRA'!A8:D69,3,FALSE)</f>
        <v>Oficial</v>
      </c>
      <c r="C77" s="53"/>
      <c r="D77" s="53"/>
      <c r="E77" s="53"/>
      <c r="F77" s="53"/>
      <c r="G77" s="53"/>
      <c r="H77" s="53"/>
      <c r="I77" s="299">
        <f>K77/J77*100</f>
        <v>57668.23979157189</v>
      </c>
      <c r="J77" s="300">
        <v>185</v>
      </c>
      <c r="K77" s="301">
        <f>VLOOKUP(A77,'MANO DE OBRA'!A8:D100,4,FALSE)</f>
        <v>106686.24361440798</v>
      </c>
      <c r="L77" s="56"/>
      <c r="M77" s="438">
        <v>8</v>
      </c>
      <c r="N77" s="402">
        <f>K77/M77</f>
        <v>13335.780451800998</v>
      </c>
    </row>
    <row r="78" spans="1:15">
      <c r="A78" s="168"/>
      <c r="B78" s="171" t="s">
        <v>2042</v>
      </c>
      <c r="C78" s="53"/>
      <c r="D78" s="53"/>
      <c r="E78" s="53"/>
      <c r="F78" s="53"/>
      <c r="G78" s="53"/>
      <c r="H78" s="53"/>
      <c r="I78" s="299"/>
      <c r="J78" s="300"/>
      <c r="K78" s="301"/>
      <c r="L78" s="56"/>
      <c r="M78" s="439"/>
      <c r="N78" s="402"/>
    </row>
    <row r="79" spans="1:15">
      <c r="A79" t="s">
        <v>15</v>
      </c>
      <c r="B79" s="55" t="str">
        <f>VLOOKUP(A79,'MANO DE OBRA'!A9:D70,3,FALSE)</f>
        <v>Obrero (6)</v>
      </c>
      <c r="C79" s="53"/>
      <c r="D79" s="53"/>
      <c r="E79" s="53"/>
      <c r="F79" s="53"/>
      <c r="G79" s="53"/>
      <c r="H79" s="53"/>
      <c r="I79" s="299">
        <f>K79/J79*100</f>
        <v>175560</v>
      </c>
      <c r="J79" s="300">
        <v>185</v>
      </c>
      <c r="K79" s="301">
        <f>VLOOKUP(A79,'MANO DE OBRA'!A9:D101,4,FALSE)</f>
        <v>324786</v>
      </c>
      <c r="L79" s="56"/>
      <c r="M79" s="307">
        <v>12</v>
      </c>
      <c r="N79" s="402">
        <f>K79/M79</f>
        <v>27065.5</v>
      </c>
    </row>
    <row r="80" spans="1:15">
      <c r="A80" t="s">
        <v>30</v>
      </c>
      <c r="B80" s="55" t="str">
        <f>VLOOKUP(A80,'MANO DE OBRA'!A10:D71,3,FALSE)</f>
        <v>Oficial</v>
      </c>
      <c r="C80" s="53"/>
      <c r="D80" s="53"/>
      <c r="E80" s="53"/>
      <c r="F80" s="53"/>
      <c r="G80" s="53"/>
      <c r="H80" s="53"/>
      <c r="I80" s="299">
        <f>K80/J80*100</f>
        <v>57668.23979157189</v>
      </c>
      <c r="J80" s="300">
        <v>185</v>
      </c>
      <c r="K80" s="301">
        <f>VLOOKUP(A80,'MANO DE OBRA'!A10:D102,4,FALSE)</f>
        <v>106686.24361440798</v>
      </c>
      <c r="L80" s="325"/>
      <c r="M80" s="307">
        <v>12</v>
      </c>
      <c r="N80" s="402">
        <f>K80/M80</f>
        <v>8890.5203012006659</v>
      </c>
    </row>
    <row r="81" spans="1:14">
      <c r="B81" s="55"/>
      <c r="C81" s="53"/>
      <c r="D81" s="53"/>
      <c r="E81" s="53"/>
      <c r="F81" s="53"/>
      <c r="G81" s="53"/>
      <c r="H81" s="53"/>
      <c r="I81" s="286"/>
      <c r="J81" s="304"/>
      <c r="K81" s="305"/>
      <c r="L81" s="325"/>
      <c r="M81" s="307"/>
      <c r="N81" s="303"/>
    </row>
    <row r="82" spans="1:14" ht="15.75" thickBot="1">
      <c r="B82" s="899"/>
      <c r="C82" s="900"/>
      <c r="D82" s="900"/>
      <c r="E82" s="900"/>
      <c r="F82" s="900"/>
      <c r="G82" s="900"/>
      <c r="H82" s="900"/>
      <c r="I82" s="132"/>
      <c r="J82" s="132"/>
      <c r="K82" s="132"/>
      <c r="L82" s="913"/>
      <c r="M82" s="913"/>
      <c r="N82" s="133"/>
    </row>
    <row r="83" spans="1:14" ht="15.75" thickBot="1">
      <c r="B83" s="912" t="s">
        <v>953</v>
      </c>
      <c r="C83" s="866"/>
      <c r="D83" s="866"/>
      <c r="E83" s="866"/>
      <c r="F83" s="866"/>
      <c r="G83" s="866"/>
      <c r="H83" s="866"/>
      <c r="I83" s="866"/>
      <c r="J83" s="866"/>
      <c r="K83" s="866"/>
      <c r="L83" s="866"/>
      <c r="M83" s="867"/>
      <c r="N83" s="467">
        <f>SUM(N76:N82)</f>
        <v>89890.050753001662</v>
      </c>
    </row>
    <row r="84" spans="1:14" ht="15.75" thickBot="1">
      <c r="B84" s="39"/>
      <c r="C84" s="40"/>
      <c r="D84" s="40"/>
      <c r="E84" s="40"/>
      <c r="F84" s="40"/>
      <c r="G84" s="40"/>
      <c r="H84" s="40"/>
      <c r="I84" s="40"/>
      <c r="J84" s="40"/>
      <c r="K84" s="40"/>
      <c r="L84" s="40"/>
      <c r="M84" s="40"/>
      <c r="N84" s="41"/>
    </row>
    <row r="85" spans="1:14" ht="15.75" thickBot="1">
      <c r="B85" s="823" t="s">
        <v>967</v>
      </c>
      <c r="C85" s="824"/>
      <c r="D85" s="824"/>
      <c r="E85" s="824"/>
      <c r="F85" s="824"/>
      <c r="G85" s="824"/>
      <c r="H85" s="824"/>
      <c r="I85" s="824"/>
      <c r="J85" s="824"/>
      <c r="K85" s="824"/>
      <c r="L85" s="824"/>
      <c r="M85" s="825"/>
      <c r="N85" s="105">
        <f>N47+N59+N70+N83</f>
        <v>1840754.90435841</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8" t="s">
        <v>969</v>
      </c>
      <c r="C89" s="869"/>
      <c r="D89" s="869"/>
      <c r="E89" s="869"/>
      <c r="F89" s="869"/>
      <c r="G89" s="869"/>
      <c r="H89" s="869"/>
      <c r="I89" s="321"/>
      <c r="J89" s="341"/>
      <c r="K89" s="309" t="s">
        <v>970</v>
      </c>
      <c r="L89" s="870" t="s">
        <v>971</v>
      </c>
      <c r="M89" s="871"/>
      <c r="N89" s="310"/>
    </row>
    <row r="90" spans="1:14">
      <c r="B90" s="856" t="s">
        <v>972</v>
      </c>
      <c r="C90" s="857"/>
      <c r="D90" s="857"/>
      <c r="E90" s="857"/>
      <c r="F90" s="857"/>
      <c r="G90" s="857"/>
      <c r="H90" s="857"/>
      <c r="I90" s="93"/>
      <c r="J90" s="94"/>
      <c r="K90" s="311">
        <v>0.2</v>
      </c>
      <c r="L90" s="858">
        <f>N85*K90</f>
        <v>368150.98087168206</v>
      </c>
      <c r="M90" s="859"/>
      <c r="N90" s="57"/>
    </row>
    <row r="91" spans="1:14">
      <c r="B91" s="95" t="s">
        <v>973</v>
      </c>
      <c r="C91" s="96"/>
      <c r="D91" s="96"/>
      <c r="E91" s="96"/>
      <c r="F91" s="96"/>
      <c r="G91" s="96"/>
      <c r="H91" s="96"/>
      <c r="I91" s="93"/>
      <c r="J91" s="94"/>
      <c r="K91" s="311">
        <v>0.05</v>
      </c>
      <c r="L91" s="858">
        <f>N85*K91</f>
        <v>92037.745217920514</v>
      </c>
      <c r="M91" s="859"/>
      <c r="N91" s="57"/>
    </row>
    <row r="92" spans="1:14" ht="15.75" thickBot="1">
      <c r="B92" s="97" t="s">
        <v>974</v>
      </c>
      <c r="C92" s="98"/>
      <c r="D92" s="98"/>
      <c r="E92" s="98"/>
      <c r="F92" s="98"/>
      <c r="G92" s="98"/>
      <c r="H92" s="98"/>
      <c r="I92" s="99"/>
      <c r="J92" s="100"/>
      <c r="K92" s="312">
        <v>0.05</v>
      </c>
      <c r="L92" s="860">
        <f>N85*K92</f>
        <v>92037.745217920514</v>
      </c>
      <c r="M92" s="861"/>
      <c r="N92" s="57"/>
    </row>
    <row r="93" spans="1:14" ht="15.75" thickBot="1">
      <c r="B93" s="823" t="s">
        <v>953</v>
      </c>
      <c r="C93" s="824"/>
      <c r="D93" s="824"/>
      <c r="E93" s="824"/>
      <c r="F93" s="824"/>
      <c r="G93" s="824"/>
      <c r="H93" s="824"/>
      <c r="I93" s="824"/>
      <c r="J93" s="824"/>
      <c r="K93" s="824"/>
      <c r="L93" s="824"/>
      <c r="M93" s="825"/>
      <c r="N93" s="58">
        <f>L90+L91+L92</f>
        <v>552226.47130752308</v>
      </c>
    </row>
    <row r="94" spans="1:14" ht="15.75" thickBot="1">
      <c r="B94" s="39"/>
      <c r="C94" s="40"/>
      <c r="D94" s="40"/>
      <c r="E94" s="40"/>
      <c r="F94" s="40"/>
      <c r="G94" s="40"/>
      <c r="H94" s="40"/>
      <c r="I94" s="40"/>
      <c r="J94" s="40"/>
      <c r="K94" s="40"/>
      <c r="L94" s="40"/>
      <c r="M94" s="40"/>
      <c r="N94" s="41"/>
    </row>
    <row r="95" spans="1:14" ht="15.75" thickBot="1">
      <c r="A95" t="s">
        <v>2016</v>
      </c>
      <c r="B95" s="823" t="s">
        <v>975</v>
      </c>
      <c r="C95" s="824"/>
      <c r="D95" s="824"/>
      <c r="E95" s="824"/>
      <c r="F95" s="824"/>
      <c r="G95" s="824"/>
      <c r="H95" s="824"/>
      <c r="I95" s="824"/>
      <c r="J95" s="824"/>
      <c r="K95" s="824"/>
      <c r="L95" s="824"/>
      <c r="M95" s="825"/>
      <c r="N95" s="195">
        <f>N85+N93</f>
        <v>2392981.3756659329</v>
      </c>
    </row>
    <row r="96" spans="1:14">
      <c r="B96" s="246"/>
      <c r="C96" s="247"/>
      <c r="D96" s="247"/>
      <c r="E96" s="247"/>
      <c r="F96" s="247"/>
      <c r="G96" s="247"/>
      <c r="H96" s="247"/>
      <c r="I96" s="247"/>
      <c r="J96" s="247"/>
      <c r="K96" s="247"/>
      <c r="L96" s="247"/>
      <c r="M96" s="247"/>
      <c r="N96" s="248"/>
    </row>
    <row r="97" spans="2:14">
      <c r="B97" s="249"/>
      <c r="C97" s="250"/>
      <c r="D97" s="250"/>
      <c r="E97" s="250"/>
      <c r="F97" s="250"/>
      <c r="G97" s="250"/>
      <c r="H97" s="250"/>
      <c r="I97" s="250"/>
      <c r="J97" s="250"/>
      <c r="K97" s="250"/>
      <c r="L97" s="250"/>
      <c r="M97" s="250"/>
      <c r="N97" s="251"/>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424" t="s">
        <v>976</v>
      </c>
      <c r="F100" s="424"/>
      <c r="G100" s="424"/>
      <c r="H100" s="424"/>
      <c r="I100" s="424"/>
      <c r="J100" s="424"/>
      <c r="K100" s="250"/>
      <c r="L100" s="250"/>
      <c r="M100" s="250"/>
      <c r="N100" s="251"/>
    </row>
    <row r="101" spans="2:14">
      <c r="B101" s="249"/>
      <c r="C101" s="250"/>
      <c r="D101" s="250"/>
      <c r="E101" s="250" t="s">
        <v>977</v>
      </c>
      <c r="F101" s="250"/>
      <c r="G101" s="250"/>
      <c r="H101" s="250"/>
      <c r="I101" s="250"/>
      <c r="J101" s="250"/>
      <c r="K101" s="250"/>
      <c r="L101" s="250"/>
      <c r="M101" s="250"/>
      <c r="N101" s="251"/>
    </row>
    <row r="102" spans="2:14">
      <c r="B102" s="249"/>
      <c r="C102" s="250"/>
      <c r="D102" s="250"/>
      <c r="E102" s="250" t="s">
        <v>978</v>
      </c>
      <c r="F102" s="250"/>
      <c r="G102" s="250"/>
      <c r="H102" s="250"/>
      <c r="I102" s="250"/>
      <c r="J102" s="250"/>
      <c r="K102" s="250"/>
      <c r="L102" s="250"/>
      <c r="M102" s="250"/>
      <c r="N102" s="251"/>
    </row>
    <row r="103" spans="2:14">
      <c r="B103" s="249"/>
      <c r="C103" s="250"/>
      <c r="D103" s="250"/>
      <c r="E103" s="250" t="s">
        <v>979</v>
      </c>
      <c r="F103" s="250"/>
      <c r="G103" s="250"/>
      <c r="H103" s="250"/>
      <c r="I103" s="250"/>
      <c r="J103" s="250"/>
      <c r="K103" s="250"/>
      <c r="L103" s="250"/>
      <c r="M103" s="250"/>
      <c r="N103" s="251"/>
    </row>
    <row r="104" spans="2:14" ht="15.75" thickBot="1">
      <c r="B104" s="249"/>
      <c r="C104" s="250"/>
      <c r="D104" s="250"/>
      <c r="E104" s="250"/>
      <c r="F104" s="250" t="s">
        <v>980</v>
      </c>
      <c r="G104" s="250"/>
      <c r="H104" s="250"/>
      <c r="I104" s="250"/>
      <c r="J104" s="250"/>
      <c r="K104" s="250"/>
      <c r="L104" s="250"/>
      <c r="M104" s="250"/>
      <c r="N104" s="251"/>
    </row>
    <row r="105" spans="2:14">
      <c r="B105" s="234" t="s">
        <v>2216</v>
      </c>
      <c r="C105" s="235"/>
      <c r="D105" s="235"/>
      <c r="E105" s="235"/>
      <c r="F105" s="235"/>
      <c r="G105" s="235"/>
      <c r="H105" s="235"/>
      <c r="I105" s="235"/>
      <c r="J105" s="235"/>
      <c r="K105" s="235"/>
      <c r="L105" s="235"/>
      <c r="M105" s="235"/>
      <c r="N105" s="236"/>
    </row>
    <row r="106" spans="2:14">
      <c r="B106" s="252"/>
      <c r="C106" s="253"/>
      <c r="D106" s="253"/>
      <c r="E106" s="253"/>
      <c r="F106" s="253"/>
      <c r="G106" s="253"/>
      <c r="H106" s="253"/>
      <c r="I106" s="253"/>
      <c r="J106" s="253"/>
      <c r="K106" s="253"/>
      <c r="L106" s="253"/>
      <c r="M106" s="253"/>
      <c r="N106" s="254"/>
    </row>
    <row r="107" spans="2:14">
      <c r="B107" s="252"/>
      <c r="C107" s="253"/>
      <c r="D107" s="253"/>
      <c r="E107" s="253"/>
      <c r="F107" s="253"/>
      <c r="G107" s="253"/>
      <c r="H107" s="253"/>
      <c r="I107" s="253"/>
      <c r="J107" s="253"/>
      <c r="K107" s="253"/>
      <c r="L107" s="253"/>
      <c r="M107" s="253"/>
      <c r="N107" s="254"/>
    </row>
    <row r="108" spans="2:14">
      <c r="B108" s="252"/>
      <c r="C108" s="253"/>
      <c r="D108" s="253"/>
      <c r="E108" s="253"/>
      <c r="F108" s="253"/>
      <c r="G108" s="253"/>
      <c r="H108" s="253"/>
      <c r="I108" s="253"/>
      <c r="J108" s="253"/>
      <c r="K108" s="253"/>
      <c r="L108" s="253"/>
      <c r="M108" s="253"/>
      <c r="N108" s="254"/>
    </row>
    <row r="109" spans="2:14" ht="15.75" thickBot="1">
      <c r="B109" s="255"/>
      <c r="C109" s="256"/>
      <c r="D109" s="256"/>
      <c r="E109" s="256"/>
      <c r="F109" s="256"/>
      <c r="G109" s="256"/>
      <c r="H109" s="256"/>
      <c r="I109" s="256"/>
      <c r="J109" s="256"/>
      <c r="K109" s="256"/>
      <c r="L109" s="256"/>
      <c r="M109" s="256"/>
      <c r="N109" s="257"/>
    </row>
    <row r="110" spans="2:14">
      <c r="B110" s="258"/>
      <c r="C110" s="259"/>
      <c r="D110" s="259"/>
      <c r="E110" s="259"/>
      <c r="F110" s="259"/>
      <c r="G110" s="259"/>
      <c r="H110" s="259"/>
      <c r="I110" s="259"/>
      <c r="J110" s="259"/>
      <c r="K110" s="259"/>
      <c r="L110" s="259"/>
      <c r="M110" s="259"/>
      <c r="N110" s="260"/>
    </row>
    <row r="111" spans="2:14">
      <c r="B111" s="261" t="s">
        <v>2217</v>
      </c>
      <c r="C111" s="262"/>
      <c r="D111" s="262"/>
      <c r="E111" s="262"/>
      <c r="F111" s="262"/>
      <c r="G111" s="262"/>
      <c r="H111" s="262"/>
      <c r="I111" s="262"/>
      <c r="J111" s="262"/>
      <c r="K111" s="262"/>
      <c r="L111" s="262"/>
      <c r="M111" s="262"/>
      <c r="N111" s="263"/>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46"/>
      <c r="C116" s="347"/>
      <c r="D116" s="347"/>
      <c r="E116" s="347"/>
      <c r="F116" s="347"/>
      <c r="G116" s="347"/>
      <c r="H116" s="347"/>
      <c r="I116" s="347"/>
      <c r="J116" s="347"/>
      <c r="K116" s="347"/>
      <c r="L116" s="347"/>
      <c r="M116" s="347"/>
      <c r="N116" s="348"/>
    </row>
    <row r="117" spans="2:14">
      <c r="B117" s="346"/>
      <c r="C117" s="347"/>
      <c r="D117" s="347"/>
      <c r="E117" s="347"/>
      <c r="F117" s="347"/>
      <c r="G117" s="347"/>
      <c r="H117" s="347"/>
      <c r="I117" s="347"/>
      <c r="J117" s="347"/>
      <c r="K117" s="347"/>
      <c r="L117" s="347"/>
      <c r="M117" s="347"/>
      <c r="N117" s="348"/>
    </row>
    <row r="118" spans="2:14">
      <c r="B118" s="346"/>
      <c r="C118" s="347"/>
      <c r="D118" s="347"/>
      <c r="E118" s="347"/>
      <c r="F118" s="347"/>
      <c r="G118" s="347"/>
      <c r="H118" s="347"/>
      <c r="I118" s="347"/>
      <c r="J118" s="347"/>
      <c r="K118" s="347"/>
      <c r="L118" s="347"/>
      <c r="M118" s="347"/>
      <c r="N118" s="348"/>
    </row>
    <row r="119" spans="2:14">
      <c r="B119" s="261"/>
      <c r="C119" s="262"/>
      <c r="D119" s="262"/>
      <c r="E119" s="262"/>
      <c r="F119" s="262"/>
      <c r="G119" s="262"/>
      <c r="H119" s="262"/>
      <c r="I119" s="262"/>
      <c r="J119" s="262"/>
      <c r="K119" s="262"/>
      <c r="L119" s="262"/>
      <c r="M119" s="262"/>
      <c r="N119" s="263"/>
    </row>
    <row r="120" spans="2:14">
      <c r="B120" s="249"/>
      <c r="C120" s="250"/>
      <c r="D120" s="250"/>
      <c r="E120" s="250" t="s">
        <v>976</v>
      </c>
      <c r="F120" s="424"/>
      <c r="G120" s="424"/>
      <c r="H120" s="250"/>
      <c r="I120" s="250"/>
      <c r="J120" s="250"/>
      <c r="K120" s="250"/>
      <c r="L120" s="250"/>
      <c r="M120" s="250"/>
      <c r="N120" s="251"/>
    </row>
    <row r="121" spans="2:14">
      <c r="B121" s="249"/>
      <c r="C121" s="250"/>
      <c r="D121" s="250"/>
      <c r="E121" s="425" t="s">
        <v>977</v>
      </c>
      <c r="F121" s="250"/>
      <c r="G121" s="250"/>
      <c r="H121" s="425"/>
      <c r="I121" s="425"/>
      <c r="J121" s="425"/>
      <c r="K121" s="250"/>
      <c r="L121" s="250"/>
      <c r="M121" s="250"/>
      <c r="N121" s="251"/>
    </row>
    <row r="122" spans="2:14">
      <c r="B122" s="249"/>
      <c r="C122" s="250"/>
      <c r="D122" s="250"/>
      <c r="E122" s="264" t="s">
        <v>981</v>
      </c>
      <c r="F122" s="250"/>
      <c r="G122" s="250"/>
      <c r="H122" s="264"/>
      <c r="I122" s="264"/>
      <c r="J122" s="264"/>
      <c r="K122" s="250"/>
      <c r="L122" s="250"/>
      <c r="M122" s="250"/>
      <c r="N122" s="251"/>
    </row>
    <row r="123" spans="2:14">
      <c r="B123" s="265"/>
      <c r="C123" s="262"/>
      <c r="D123" s="262"/>
      <c r="E123" s="250" t="s">
        <v>979</v>
      </c>
      <c r="F123" s="250"/>
      <c r="G123" s="250"/>
      <c r="H123" s="250"/>
      <c r="I123" s="250"/>
      <c r="J123" s="250"/>
      <c r="K123" s="262"/>
      <c r="L123" s="262"/>
      <c r="M123" s="262"/>
      <c r="N123" s="263"/>
    </row>
    <row r="124" spans="2:14">
      <c r="B124" s="265"/>
      <c r="C124" s="262"/>
      <c r="D124" s="262"/>
      <c r="E124" s="262"/>
      <c r="F124" s="250"/>
      <c r="G124" s="250"/>
      <c r="H124" s="250"/>
      <c r="I124" s="250"/>
      <c r="J124" s="250"/>
      <c r="K124" s="262"/>
      <c r="L124" s="262"/>
      <c r="M124" s="262"/>
      <c r="N124" s="263"/>
    </row>
    <row r="125" spans="2:14">
      <c r="B125" s="265" t="s">
        <v>2220</v>
      </c>
      <c r="C125" s="264"/>
      <c r="D125" s="264"/>
      <c r="E125" s="250"/>
      <c r="F125" s="250"/>
      <c r="G125" s="250"/>
      <c r="H125" s="250"/>
      <c r="I125" s="250"/>
      <c r="J125" s="973"/>
      <c r="K125" s="973"/>
      <c r="L125" s="973"/>
      <c r="M125" s="973"/>
      <c r="N125" s="974"/>
    </row>
    <row r="126" spans="2:14" ht="15.75" thickBot="1">
      <c r="B126" s="426" t="s">
        <v>2221</v>
      </c>
      <c r="C126" s="427"/>
      <c r="D126" s="427"/>
      <c r="E126" s="266"/>
      <c r="F126" s="266"/>
      <c r="G126" s="266"/>
      <c r="H126" s="266"/>
      <c r="I126" s="266"/>
      <c r="J126" s="975"/>
      <c r="K126" s="975"/>
      <c r="L126" s="975"/>
      <c r="M126" s="975"/>
      <c r="N126" s="976"/>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1652</v>
      </c>
      <c r="C31" s="87" t="s">
        <v>2097</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182</v>
      </c>
      <c r="B36" s="872" t="str">
        <f>VLOOKUP(A36,EQUIPOS!A6:D154,3,FALSE)</f>
        <v xml:space="preserve">Compresor para penetrar roca
</v>
      </c>
      <c r="C36" s="873"/>
      <c r="D36" s="873"/>
      <c r="E36" s="873"/>
      <c r="F36" s="873"/>
      <c r="G36" s="873"/>
      <c r="H36" s="874"/>
      <c r="I36" s="274"/>
      <c r="J36" s="275"/>
      <c r="K36" s="276">
        <f>VLOOKUP(A36,EQUIPOS!A6:D163,4,FALSE)</f>
        <v>72121.979692792724</v>
      </c>
      <c r="L36" s="277"/>
      <c r="M36" s="278">
        <v>0.125</v>
      </c>
      <c r="N36" s="279">
        <f>K36/M36</f>
        <v>576975.83754234179</v>
      </c>
    </row>
    <row r="37" spans="1:14">
      <c r="A37" s="119" t="s">
        <v>242</v>
      </c>
      <c r="B37" s="872" t="str">
        <f>VLOOKUP(A37,EQUIPOS!A7:D154,3,FALSE)</f>
        <v>Grúa con torre capacidad 1 ton en la punta.</v>
      </c>
      <c r="C37" s="873"/>
      <c r="D37" s="873"/>
      <c r="E37" s="873"/>
      <c r="F37" s="873"/>
      <c r="G37" s="873"/>
      <c r="H37" s="874"/>
      <c r="I37" s="428"/>
      <c r="J37" s="429"/>
      <c r="K37" s="276">
        <f>VLOOKUP(A37,EQUIPOS!A7:D164,4,FALSE)</f>
        <v>224010.86892581423</v>
      </c>
      <c r="L37" s="342"/>
      <c r="M37" s="343">
        <v>2.5</v>
      </c>
      <c r="N37" s="279">
        <f>K37/M37</f>
        <v>89604.347570325685</v>
      </c>
    </row>
    <row r="38" spans="1:14">
      <c r="A38" s="119" t="s">
        <v>267</v>
      </c>
      <c r="B38" s="872" t="str">
        <f>VLOOKUP(A38,EQUIPOS!A8:D154,3,FALSE)</f>
        <v>Motobomba de concreto</v>
      </c>
      <c r="C38" s="873"/>
      <c r="D38" s="873"/>
      <c r="E38" s="873"/>
      <c r="F38" s="873"/>
      <c r="G38" s="873"/>
      <c r="H38" s="874"/>
      <c r="I38" s="428"/>
      <c r="J38" s="429"/>
      <c r="K38" s="445">
        <f>VLOOKUP(A38,EQUIPOS!A8:D165,4,FALSE)</f>
        <v>79839.03151992154</v>
      </c>
      <c r="L38" s="342"/>
      <c r="M38" s="343">
        <v>0.65</v>
      </c>
      <c r="N38" s="279">
        <f>K38/M38</f>
        <v>122829.27926141775</v>
      </c>
    </row>
    <row r="39" spans="1:14">
      <c r="A39" s="119" t="s">
        <v>310</v>
      </c>
      <c r="B39" s="872" t="str">
        <f>VLOOKUP(A39,EQUIPOS!A9:D154,3,FALSE)</f>
        <v>Retroexcavadora A25C</v>
      </c>
      <c r="C39" s="873"/>
      <c r="D39" s="873"/>
      <c r="E39" s="873"/>
      <c r="F39" s="873"/>
      <c r="G39" s="873"/>
      <c r="H39" s="874"/>
      <c r="I39" s="428"/>
      <c r="J39" s="429"/>
      <c r="K39" s="445">
        <f>VLOOKUP(A39,EQUIPOS!A9:D166,4,FALSE)</f>
        <v>159389.57512107195</v>
      </c>
      <c r="L39" s="342"/>
      <c r="M39" s="343">
        <v>0.65</v>
      </c>
      <c r="N39" s="279">
        <f>K39/M39</f>
        <v>245214.7309554953</v>
      </c>
    </row>
    <row r="40" spans="1:14">
      <c r="A40" s="119"/>
      <c r="B40" s="872"/>
      <c r="C40" s="873"/>
      <c r="D40" s="873"/>
      <c r="E40" s="873"/>
      <c r="F40" s="873"/>
      <c r="G40" s="873"/>
      <c r="H40" s="874"/>
      <c r="I40" s="428"/>
      <c r="J40" s="429"/>
      <c r="K40" s="445"/>
      <c r="L40" s="342"/>
      <c r="M40" s="343"/>
      <c r="N40" s="279"/>
    </row>
    <row r="41" spans="1:14">
      <c r="A41" s="119"/>
      <c r="B41" s="872"/>
      <c r="C41" s="873"/>
      <c r="D41" s="873"/>
      <c r="E41" s="873"/>
      <c r="F41" s="873"/>
      <c r="G41" s="873"/>
      <c r="H41" s="874"/>
      <c r="I41" s="428"/>
      <c r="J41" s="429"/>
      <c r="K41" s="445"/>
      <c r="L41" s="342"/>
      <c r="M41" s="343"/>
      <c r="N41" s="279"/>
    </row>
    <row r="42" spans="1:14">
      <c r="A42" s="119"/>
      <c r="B42" s="872"/>
      <c r="C42" s="873"/>
      <c r="D42" s="873"/>
      <c r="E42" s="873"/>
      <c r="F42" s="873"/>
      <c r="G42" s="873"/>
      <c r="H42" s="874"/>
      <c r="I42" s="335"/>
      <c r="J42" s="337"/>
      <c r="K42" s="445"/>
      <c r="L42" s="430"/>
      <c r="M42" s="431"/>
      <c r="N42" s="279"/>
    </row>
    <row r="43" spans="1:14">
      <c r="B43" s="872"/>
      <c r="C43" s="873"/>
      <c r="D43" s="873"/>
      <c r="E43" s="873"/>
      <c r="F43" s="873"/>
      <c r="G43" s="873"/>
      <c r="H43" s="874"/>
      <c r="I43" s="42"/>
      <c r="J43" s="43"/>
      <c r="K43" s="445"/>
      <c r="L43" s="283"/>
      <c r="M43" s="284"/>
      <c r="N43" s="279"/>
    </row>
    <row r="44" spans="1:14">
      <c r="B44" s="327"/>
      <c r="C44" s="328"/>
      <c r="D44" s="328"/>
      <c r="E44" s="328"/>
      <c r="F44" s="330"/>
      <c r="G44" s="330"/>
      <c r="H44" s="131"/>
      <c r="I44" s="42"/>
      <c r="J44" s="43"/>
      <c r="K44" s="445"/>
      <c r="L44" s="283"/>
      <c r="M44" s="284"/>
      <c r="N44" s="280"/>
    </row>
    <row r="45" spans="1:14">
      <c r="B45" s="880" t="s">
        <v>952</v>
      </c>
      <c r="C45" s="881"/>
      <c r="D45" s="881"/>
      <c r="E45" s="44"/>
      <c r="F45" s="45"/>
      <c r="G45" s="45"/>
      <c r="H45" s="46"/>
      <c r="I45" s="42"/>
      <c r="J45" s="43"/>
      <c r="K45" s="286"/>
      <c r="L45" s="283"/>
      <c r="M45" s="408">
        <v>0.1</v>
      </c>
      <c r="N45" s="351">
        <f>N87*M45</f>
        <v>46742.82639156087</v>
      </c>
    </row>
    <row r="46" spans="1:14" ht="15.75" thickBot="1">
      <c r="B46" s="872"/>
      <c r="C46" s="873"/>
      <c r="D46" s="873"/>
      <c r="E46" s="873"/>
      <c r="F46" s="873"/>
      <c r="G46" s="873"/>
      <c r="H46" s="874"/>
      <c r="I46" s="882"/>
      <c r="J46" s="883"/>
      <c r="K46" s="47"/>
      <c r="L46" s="884"/>
      <c r="M46" s="885"/>
      <c r="N46" s="111"/>
    </row>
    <row r="47" spans="1:14" ht="15.75" thickBot="1">
      <c r="B47" s="823" t="s">
        <v>953</v>
      </c>
      <c r="C47" s="824"/>
      <c r="D47" s="824"/>
      <c r="E47" s="824"/>
      <c r="F47" s="824"/>
      <c r="G47" s="824"/>
      <c r="H47" s="824"/>
      <c r="I47" s="824"/>
      <c r="J47" s="824"/>
      <c r="K47" s="824"/>
      <c r="L47" s="824"/>
      <c r="M47" s="825"/>
      <c r="N47" s="401">
        <f>SUM(N36:N46)</f>
        <v>1081367.0217211414</v>
      </c>
    </row>
    <row r="48" spans="1:14">
      <c r="B48" s="287"/>
      <c r="C48" s="40"/>
      <c r="D48" s="40"/>
      <c r="E48" s="40"/>
      <c r="F48" s="40"/>
      <c r="G48" s="40"/>
      <c r="H48" s="40"/>
      <c r="I48" s="40"/>
      <c r="J48" s="40"/>
      <c r="K48" s="40"/>
      <c r="L48" s="40"/>
      <c r="M48" s="40"/>
      <c r="N48" s="41"/>
    </row>
    <row r="49" spans="1:14">
      <c r="B49" s="70" t="s">
        <v>954</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8" t="s">
        <v>944</v>
      </c>
      <c r="C51" s="869"/>
      <c r="D51" s="869"/>
      <c r="E51" s="869"/>
      <c r="F51" s="869"/>
      <c r="G51" s="869"/>
      <c r="H51" s="869"/>
      <c r="I51" s="903"/>
      <c r="J51" s="322" t="s">
        <v>945</v>
      </c>
      <c r="K51" s="91" t="s">
        <v>946</v>
      </c>
      <c r="L51" s="904" t="s">
        <v>955</v>
      </c>
      <c r="M51" s="903"/>
      <c r="N51" s="92" t="s">
        <v>951</v>
      </c>
    </row>
    <row r="52" spans="1:14">
      <c r="A52" s="167" t="s">
        <v>745</v>
      </c>
      <c r="B52" s="49" t="str">
        <f>VLOOKUP(A52,MATERIALES!A5:D373,3,FALSE)</f>
        <v>Acero PDR-60</v>
      </c>
      <c r="C52" s="288"/>
      <c r="D52" s="288"/>
      <c r="E52" s="288"/>
      <c r="F52" s="288"/>
      <c r="G52" s="288"/>
      <c r="H52" s="288"/>
      <c r="I52" s="288"/>
      <c r="J52" s="318" t="str">
        <f>VLOOKUP(A52,MATERIALES!A6:D644,2,FALSE)</f>
        <v>kg</v>
      </c>
      <c r="K52" s="289">
        <v>178.12830345854127</v>
      </c>
      <c r="L52" s="274"/>
      <c r="M52" s="409">
        <f>VLOOKUP(A52,MATERIALES!A5:D396,4,FALSE)</f>
        <v>3371.0081391450435</v>
      </c>
      <c r="N52" s="279">
        <f>K52*M52</f>
        <v>600471.96077084087</v>
      </c>
    </row>
    <row r="53" spans="1:14">
      <c r="A53" s="167" t="s">
        <v>829</v>
      </c>
      <c r="B53" s="49" t="str">
        <f>VLOOKUP(A53,MATERIALES!A6:D373,3,FALSE)</f>
        <v>Concreto Resistencia  28 (Mpa)</v>
      </c>
      <c r="C53" s="432"/>
      <c r="D53" s="432"/>
      <c r="E53" s="432"/>
      <c r="F53" s="432"/>
      <c r="G53" s="432"/>
      <c r="H53" s="432"/>
      <c r="I53" s="432"/>
      <c r="J53" s="319" t="str">
        <f>VLOOKUP(A53,MATERIALES!A7:D645,2,FALSE)</f>
        <v>m3</v>
      </c>
      <c r="K53" s="404">
        <v>1.1875220230569419</v>
      </c>
      <c r="L53" s="428"/>
      <c r="M53" s="409">
        <f>VLOOKUP(A53,MATERIALES!A6:D397,4,FALSE)</f>
        <v>481475.07615034579</v>
      </c>
      <c r="N53" s="279">
        <f t="shared" ref="N53:N59" si="0">K53*M53</f>
        <v>571762.25648155378</v>
      </c>
    </row>
    <row r="54" spans="1:14">
      <c r="A54" s="167" t="s">
        <v>376</v>
      </c>
      <c r="B54" s="49" t="str">
        <f>VLOOKUP(A54,MATERIALES!A6:D373,3,FALSE)</f>
        <v>Anfo</v>
      </c>
      <c r="C54" s="432"/>
      <c r="D54" s="432"/>
      <c r="E54" s="432"/>
      <c r="F54" s="432"/>
      <c r="G54" s="432"/>
      <c r="H54" s="432"/>
      <c r="I54" s="432"/>
      <c r="J54" s="319" t="s">
        <v>377</v>
      </c>
      <c r="K54" s="404">
        <v>0.3</v>
      </c>
      <c r="L54" s="428"/>
      <c r="M54" s="409">
        <f>VLOOKUP(A54,MATERIALES!A6:D398,4,FALSE)</f>
        <v>6221.7320638882793</v>
      </c>
      <c r="N54" s="279">
        <f t="shared" si="0"/>
        <v>1866.5196191664836</v>
      </c>
    </row>
    <row r="55" spans="1:14">
      <c r="A55" s="167" t="s">
        <v>424</v>
      </c>
      <c r="B55" s="49" t="str">
        <f>VLOOKUP(A55,MATERIALES!A6:D373,3,FALSE)</f>
        <v>Cordón detonante</v>
      </c>
      <c r="C55" s="432"/>
      <c r="D55" s="432"/>
      <c r="E55" s="432"/>
      <c r="F55" s="432"/>
      <c r="G55" s="432"/>
      <c r="H55" s="432"/>
      <c r="I55" s="432"/>
      <c r="J55" s="319" t="str">
        <f>VLOOKUP(A55,MATERIALES!A9:D647,2,FALSE)</f>
        <v>m</v>
      </c>
      <c r="K55" s="404">
        <v>3</v>
      </c>
      <c r="L55" s="428"/>
      <c r="M55" s="409">
        <f>VLOOKUP(A55,MATERIALES!A6:D399,4,FALSE)</f>
        <v>4791.3264986213089</v>
      </c>
      <c r="N55" s="279">
        <f t="shared" si="0"/>
        <v>14373.979495863927</v>
      </c>
    </row>
    <row r="56" spans="1:14">
      <c r="A56" s="167" t="s">
        <v>453</v>
      </c>
      <c r="B56" s="49" t="str">
        <f>VLOOKUP(A56,MATERIALES!A7:D373,3,FALSE)</f>
        <v>Explosivos  75% (INDUGEL)</v>
      </c>
      <c r="C56" s="432"/>
      <c r="D56" s="432"/>
      <c r="E56" s="432"/>
      <c r="F56" s="432"/>
      <c r="G56" s="432"/>
      <c r="H56" s="432"/>
      <c r="I56" s="432"/>
      <c r="J56" s="319" t="str">
        <f>VLOOKUP(A56,MATERIALES!A10:D648,2,FALSE)</f>
        <v>lb</v>
      </c>
      <c r="K56" s="404">
        <v>0.25</v>
      </c>
      <c r="L56" s="428"/>
      <c r="M56" s="409">
        <f>VLOOKUP(A56,MATERIALES!A7:D400,4,FALSE)</f>
        <v>15247.065657834923</v>
      </c>
      <c r="N56" s="279">
        <f t="shared" si="0"/>
        <v>3811.7664144587307</v>
      </c>
    </row>
    <row r="57" spans="1:14">
      <c r="A57" s="167" t="s">
        <v>458</v>
      </c>
      <c r="B57" s="49" t="str">
        <f>VLOOKUP(A57,MATERIALES!A8:D373,3,FALSE)</f>
        <v>Fulminantes</v>
      </c>
      <c r="C57" s="432"/>
      <c r="D57" s="432"/>
      <c r="E57" s="432"/>
      <c r="F57" s="432"/>
      <c r="G57" s="432"/>
      <c r="H57" s="432"/>
      <c r="I57" s="432"/>
      <c r="J57" s="319" t="str">
        <f>VLOOKUP(A57,MATERIALES!A11:D649,2,FALSE)</f>
        <v>u</v>
      </c>
      <c r="K57" s="404">
        <v>1</v>
      </c>
      <c r="L57" s="428"/>
      <c r="M57" s="409">
        <f>VLOOKUP(A57,MATERIALES!A8:D401,4,FALSE)</f>
        <v>910.49737520316273</v>
      </c>
      <c r="N57" s="279">
        <f t="shared" si="0"/>
        <v>910.49737520316273</v>
      </c>
    </row>
    <row r="58" spans="1:14">
      <c r="A58" s="167" t="s">
        <v>552</v>
      </c>
      <c r="B58" s="49" t="str">
        <f>VLOOKUP(A58,MATERIALES!A9:D373,3,FALSE)</f>
        <v>Mecha Lenta</v>
      </c>
      <c r="C58" s="432"/>
      <c r="D58" s="432"/>
      <c r="E58" s="432"/>
      <c r="F58" s="432"/>
      <c r="G58" s="432"/>
      <c r="H58" s="432"/>
      <c r="I58" s="432"/>
      <c r="J58" s="319" t="str">
        <f>VLOOKUP(A58,MATERIALES!A11:D650,2,FALSE)</f>
        <v>m</v>
      </c>
      <c r="K58" s="404">
        <v>1</v>
      </c>
      <c r="L58" s="428"/>
      <c r="M58" s="409">
        <f>VLOOKUP(A58,MATERIALES!A9:D402,4,FALSE)</f>
        <v>926.32312306678648</v>
      </c>
      <c r="N58" s="279">
        <f t="shared" si="0"/>
        <v>926.32312306678648</v>
      </c>
    </row>
    <row r="59" spans="1:14">
      <c r="A59" s="167" t="s">
        <v>845</v>
      </c>
      <c r="B59" s="49" t="str">
        <f>VLOOKUP(A59,MATERIALES!A10:D373,3,FALSE)</f>
        <v>Escolta y transporte (una tarifa por cada m3 escoltado y transportado)</v>
      </c>
      <c r="C59" s="432"/>
      <c r="D59" s="432"/>
      <c r="E59" s="432"/>
      <c r="F59" s="432"/>
      <c r="G59" s="432"/>
      <c r="H59" s="432"/>
      <c r="I59" s="432"/>
      <c r="J59" s="319" t="str">
        <f>VLOOKUP(A59,MATERIALES!A12:D651,2,FALSE)</f>
        <v>kg</v>
      </c>
      <c r="K59" s="404">
        <v>0.45800000000000002</v>
      </c>
      <c r="L59" s="428"/>
      <c r="M59" s="409">
        <f>VLOOKUP(A59,MATERIALES!A10:D403,4,FALSE)</f>
        <v>8172.7978678950558</v>
      </c>
      <c r="N59" s="279">
        <f t="shared" si="0"/>
        <v>3743.1414234959357</v>
      </c>
    </row>
    <row r="60" spans="1:14">
      <c r="A60" s="167"/>
      <c r="B60" s="49"/>
      <c r="C60" s="432"/>
      <c r="D60" s="432"/>
      <c r="E60" s="432"/>
      <c r="F60" s="432"/>
      <c r="G60" s="432"/>
      <c r="H60" s="432"/>
      <c r="I60" s="432"/>
      <c r="J60" s="318"/>
      <c r="K60" s="404"/>
      <c r="L60" s="428"/>
      <c r="M60" s="409"/>
      <c r="N60" s="279"/>
    </row>
    <row r="61" spans="1:14">
      <c r="A61" s="167"/>
      <c r="B61" s="49"/>
      <c r="C61" s="432"/>
      <c r="D61" s="432"/>
      <c r="E61" s="432"/>
      <c r="F61" s="432"/>
      <c r="G61" s="432"/>
      <c r="H61" s="432"/>
      <c r="I61" s="432"/>
      <c r="J61" s="318"/>
      <c r="K61" s="404"/>
      <c r="L61" s="428"/>
      <c r="M61" s="409"/>
      <c r="N61" s="279"/>
    </row>
    <row r="62" spans="1:14" ht="15.75" thickBot="1">
      <c r="B62" s="49"/>
      <c r="C62" s="317"/>
      <c r="D62" s="317"/>
      <c r="E62" s="317"/>
      <c r="F62" s="317"/>
      <c r="G62" s="317"/>
      <c r="H62" s="317"/>
      <c r="I62" s="317"/>
      <c r="J62" s="442"/>
      <c r="K62" s="132"/>
      <c r="L62" s="332"/>
      <c r="M62" s="409"/>
      <c r="N62" s="279"/>
    </row>
    <row r="63" spans="1:14" ht="15.75" thickBot="1">
      <c r="B63" s="823" t="s">
        <v>953</v>
      </c>
      <c r="C63" s="824"/>
      <c r="D63" s="824"/>
      <c r="E63" s="824"/>
      <c r="F63" s="824"/>
      <c r="G63" s="824"/>
      <c r="H63" s="824"/>
      <c r="I63" s="824"/>
      <c r="J63" s="824"/>
      <c r="K63" s="824"/>
      <c r="L63" s="824"/>
      <c r="M63" s="825"/>
      <c r="N63" s="401">
        <f>SUM(N52:N62)</f>
        <v>1197866.4447036493</v>
      </c>
    </row>
    <row r="64" spans="1:14">
      <c r="B64" s="39"/>
      <c r="C64" s="40"/>
      <c r="D64" s="40"/>
      <c r="E64" s="40"/>
      <c r="F64" s="40"/>
      <c r="G64" s="40"/>
      <c r="H64" s="40"/>
      <c r="I64" s="40"/>
      <c r="J64" s="40"/>
      <c r="K64" s="40"/>
      <c r="L64" s="40"/>
      <c r="M64" s="40"/>
      <c r="N64" s="41"/>
    </row>
    <row r="65" spans="1:15">
      <c r="B65" s="70" t="s">
        <v>956</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0" t="s">
        <v>957</v>
      </c>
      <c r="C67" s="321"/>
      <c r="D67" s="321"/>
      <c r="E67" s="321"/>
      <c r="F67" s="321"/>
      <c r="G67" s="321"/>
      <c r="H67" s="79" t="s">
        <v>945</v>
      </c>
      <c r="I67" s="80" t="s">
        <v>958</v>
      </c>
      <c r="J67" s="81" t="s">
        <v>959</v>
      </c>
      <c r="K67" s="79" t="s">
        <v>960</v>
      </c>
      <c r="L67" s="909" t="s">
        <v>961</v>
      </c>
      <c r="M67" s="888"/>
      <c r="N67" s="82" t="s">
        <v>951</v>
      </c>
    </row>
    <row r="68" spans="1:15">
      <c r="A68" t="s">
        <v>1256</v>
      </c>
      <c r="B68" s="52" t="str">
        <f>VLOOKUP(A68,TRANSPORTE!A5:D117,3,FALSE)</f>
        <v>Transporte de material de excavación</v>
      </c>
      <c r="C68" s="324"/>
      <c r="D68" s="324"/>
      <c r="E68" s="324"/>
      <c r="F68" s="324"/>
      <c r="G68" s="324"/>
      <c r="H68" s="318" t="s">
        <v>1468</v>
      </c>
      <c r="I68" s="286">
        <v>1.3</v>
      </c>
      <c r="J68" s="293">
        <v>1</v>
      </c>
      <c r="K68" s="286">
        <f>I68*J68</f>
        <v>1.3</v>
      </c>
      <c r="L68" s="910">
        <f>VLOOKUP(A68,TRANSPORTE!A5:D117,4,FALSE)</f>
        <v>1131.4191219078368</v>
      </c>
      <c r="M68" s="911"/>
      <c r="N68" s="294">
        <f>K68*L68</f>
        <v>1470.8448584801879</v>
      </c>
    </row>
    <row r="69" spans="1:15">
      <c r="A69" t="s">
        <v>1408</v>
      </c>
      <c r="B69" s="52" t="str">
        <f>VLOOKUP(A69,TRANSPORTE!A6:D117,3,FALSE)</f>
        <v>Equipo de Transporte (Camiones Grúas</v>
      </c>
      <c r="C69" s="53"/>
      <c r="D69" s="53"/>
      <c r="E69" s="53"/>
      <c r="F69" s="53"/>
      <c r="G69" s="53"/>
      <c r="H69" s="318" t="s">
        <v>1468</v>
      </c>
      <c r="I69" s="286">
        <v>0.05</v>
      </c>
      <c r="J69" s="293">
        <v>1</v>
      </c>
      <c r="K69" s="286">
        <f>I69*J69</f>
        <v>0.05</v>
      </c>
      <c r="L69" s="910">
        <f>VLOOKUP(A69,TRANSPORTE!A6:D117,4,FALSE)</f>
        <v>1131.4191219078368</v>
      </c>
      <c r="M69" s="911"/>
      <c r="N69" s="294">
        <f>K69*L69</f>
        <v>56.570956095391843</v>
      </c>
    </row>
    <row r="70" spans="1:15">
      <c r="B70" s="52"/>
      <c r="C70" s="53"/>
      <c r="D70" s="53"/>
      <c r="E70" s="53"/>
      <c r="F70" s="53"/>
      <c r="G70" s="53"/>
      <c r="H70" s="318"/>
      <c r="I70" s="286"/>
      <c r="J70" s="293"/>
      <c r="K70" s="286"/>
      <c r="L70" s="910"/>
      <c r="M70" s="911"/>
      <c r="N70" s="294"/>
    </row>
    <row r="71" spans="1:15">
      <c r="B71" s="52"/>
      <c r="C71" s="53"/>
      <c r="D71" s="53"/>
      <c r="E71" s="53"/>
      <c r="F71" s="53"/>
      <c r="G71" s="53"/>
      <c r="H71" s="318"/>
      <c r="I71" s="286"/>
      <c r="J71" s="293"/>
      <c r="K71" s="286"/>
      <c r="L71" s="910"/>
      <c r="M71" s="911"/>
      <c r="N71" s="294"/>
    </row>
    <row r="72" spans="1:15">
      <c r="B72" s="52"/>
      <c r="C72" s="53"/>
      <c r="D72" s="53"/>
      <c r="E72" s="53"/>
      <c r="F72" s="53"/>
      <c r="G72" s="53"/>
      <c r="H72" s="295"/>
      <c r="I72" s="286"/>
      <c r="J72" s="286"/>
      <c r="K72" s="286"/>
      <c r="L72" s="296"/>
      <c r="M72" s="297"/>
      <c r="N72" s="298"/>
    </row>
    <row r="73" spans="1:15" ht="15.75" thickBot="1">
      <c r="B73" s="454"/>
      <c r="C73" s="455"/>
      <c r="D73" s="455"/>
      <c r="E73" s="455"/>
      <c r="F73" s="455"/>
      <c r="G73" s="455"/>
      <c r="H73" s="54"/>
      <c r="I73" s="132"/>
      <c r="J73" s="132"/>
      <c r="K73" s="132"/>
      <c r="L73" s="901"/>
      <c r="M73" s="902"/>
      <c r="N73" s="133"/>
    </row>
    <row r="74" spans="1:15" ht="15.75" thickBot="1">
      <c r="B74" s="912" t="s">
        <v>953</v>
      </c>
      <c r="C74" s="866"/>
      <c r="D74" s="866"/>
      <c r="E74" s="866"/>
      <c r="F74" s="866"/>
      <c r="G74" s="866"/>
      <c r="H74" s="866"/>
      <c r="I74" s="866"/>
      <c r="J74" s="866"/>
      <c r="K74" s="866"/>
      <c r="L74" s="866"/>
      <c r="M74" s="867"/>
      <c r="N74" s="110">
        <f>N68+N69+N70+N71+N72</f>
        <v>1527.4158145755798</v>
      </c>
    </row>
    <row r="75" spans="1:15">
      <c r="B75" s="39"/>
      <c r="C75" s="40"/>
      <c r="D75" s="40"/>
      <c r="E75" s="40"/>
      <c r="F75" s="40"/>
      <c r="G75" s="40"/>
      <c r="H75" s="40"/>
      <c r="I75" s="40"/>
      <c r="J75" s="40"/>
      <c r="K75" s="40"/>
      <c r="L75" s="40"/>
      <c r="M75" s="40"/>
      <c r="N75" s="41"/>
    </row>
    <row r="76" spans="1:15">
      <c r="B76" s="70" t="s">
        <v>962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62" t="s">
        <v>963</v>
      </c>
      <c r="C78" s="863"/>
      <c r="D78" s="863"/>
      <c r="E78" s="863"/>
      <c r="F78" s="863"/>
      <c r="G78" s="863"/>
      <c r="H78" s="863"/>
      <c r="I78" s="79" t="s">
        <v>964</v>
      </c>
      <c r="J78" s="81" t="s">
        <v>1410</v>
      </c>
      <c r="K78" s="80" t="s">
        <v>966</v>
      </c>
      <c r="L78" s="864" t="s">
        <v>950</v>
      </c>
      <c r="M78" s="977"/>
      <c r="N78" s="104" t="s">
        <v>951</v>
      </c>
    </row>
    <row r="79" spans="1:15">
      <c r="A79" s="222"/>
      <c r="B79" s="214" t="s">
        <v>2043</v>
      </c>
      <c r="C79" s="215"/>
      <c r="D79" s="215"/>
      <c r="E79" s="215"/>
      <c r="F79" s="215"/>
      <c r="G79" s="215"/>
      <c r="H79" s="215"/>
      <c r="I79" s="216"/>
      <c r="J79" s="217"/>
      <c r="K79" s="218"/>
      <c r="L79" s="219"/>
      <c r="M79" s="220"/>
      <c r="N79" s="221"/>
    </row>
    <row r="80" spans="1:15">
      <c r="A80" s="168" t="s">
        <v>15</v>
      </c>
      <c r="B80" s="55" t="str">
        <f>VLOOKUP(A80,'MANO DE OBRA'!A8:D68,3,FALSE)</f>
        <v>Obrero (6)</v>
      </c>
      <c r="C80" s="53"/>
      <c r="D80" s="53"/>
      <c r="E80" s="53"/>
      <c r="F80" s="53"/>
      <c r="G80" s="53"/>
      <c r="H80" s="53"/>
      <c r="I80" s="299">
        <f>K80/J80*100</f>
        <v>175560</v>
      </c>
      <c r="J80" s="300">
        <v>185</v>
      </c>
      <c r="K80" s="301">
        <f>VLOOKUP(A80,'MANO DE OBRA'!A8:D99,4,FALSE)</f>
        <v>324786</v>
      </c>
      <c r="L80" s="56"/>
      <c r="M80" s="441">
        <v>1</v>
      </c>
      <c r="N80" s="402">
        <f>K80/M80</f>
        <v>324786</v>
      </c>
      <c r="O80" s="112"/>
    </row>
    <row r="81" spans="1:14">
      <c r="A81" s="168" t="s">
        <v>30</v>
      </c>
      <c r="B81" s="55" t="str">
        <f>VLOOKUP(A81,'MANO DE OBRA'!A8:D69,3,FALSE)</f>
        <v>Oficial</v>
      </c>
      <c r="C81" s="53"/>
      <c r="D81" s="53"/>
      <c r="E81" s="53"/>
      <c r="F81" s="53"/>
      <c r="G81" s="53"/>
      <c r="H81" s="53"/>
      <c r="I81" s="299">
        <f>K81/J81*100</f>
        <v>57668.23979157189</v>
      </c>
      <c r="J81" s="300">
        <v>185</v>
      </c>
      <c r="K81" s="301">
        <f>VLOOKUP(A81,'MANO DE OBRA'!A8:D100,4,FALSE)</f>
        <v>106686.24361440798</v>
      </c>
      <c r="L81" s="56"/>
      <c r="M81" s="438">
        <v>1</v>
      </c>
      <c r="N81" s="402">
        <f>K81/M81</f>
        <v>106686.24361440798</v>
      </c>
    </row>
    <row r="82" spans="1:14">
      <c r="A82" s="168"/>
      <c r="B82" s="171" t="s">
        <v>1651</v>
      </c>
      <c r="C82" s="53"/>
      <c r="D82" s="53"/>
      <c r="E82" s="53"/>
      <c r="F82" s="53"/>
      <c r="G82" s="53"/>
      <c r="H82" s="53"/>
      <c r="I82" s="299"/>
      <c r="J82" s="300"/>
      <c r="K82" s="301"/>
      <c r="L82" s="56"/>
      <c r="M82" s="439"/>
      <c r="N82" s="402"/>
    </row>
    <row r="83" spans="1:14">
      <c r="A83" t="s">
        <v>15</v>
      </c>
      <c r="B83" s="55" t="str">
        <f>VLOOKUP(A83,'MANO DE OBRA'!A9:D70,3,FALSE)</f>
        <v>Obrero (6)</v>
      </c>
      <c r="C83" s="53"/>
      <c r="D83" s="53"/>
      <c r="E83" s="53"/>
      <c r="F83" s="53"/>
      <c r="G83" s="53"/>
      <c r="H83" s="53"/>
      <c r="I83" s="299">
        <f>K83/J83*100</f>
        <v>175560</v>
      </c>
      <c r="J83" s="300">
        <v>185</v>
      </c>
      <c r="K83" s="301">
        <f>VLOOKUP(A83,'MANO DE OBRA'!A9:D101,4,FALSE)</f>
        <v>324786</v>
      </c>
      <c r="L83" s="56"/>
      <c r="M83" s="307">
        <v>12</v>
      </c>
      <c r="N83" s="402">
        <f>K83/M83</f>
        <v>27065.5</v>
      </c>
    </row>
    <row r="84" spans="1:14">
      <c r="A84" t="s">
        <v>30</v>
      </c>
      <c r="B84" s="55" t="str">
        <f>VLOOKUP(A84,'MANO DE OBRA'!A10:D71,3,FALSE)</f>
        <v>Oficial</v>
      </c>
      <c r="C84" s="53"/>
      <c r="D84" s="53"/>
      <c r="E84" s="53"/>
      <c r="F84" s="53"/>
      <c r="G84" s="53"/>
      <c r="H84" s="53"/>
      <c r="I84" s="299">
        <f>K84/J84*100</f>
        <v>57668.23979157189</v>
      </c>
      <c r="J84" s="300">
        <v>185</v>
      </c>
      <c r="K84" s="301">
        <f>VLOOKUP(A84,'MANO DE OBRA'!A10:D102,4,FALSE)</f>
        <v>106686.24361440798</v>
      </c>
      <c r="L84" s="325"/>
      <c r="M84" s="307">
        <v>12</v>
      </c>
      <c r="N84" s="402">
        <f>K84/M84</f>
        <v>8890.5203012006659</v>
      </c>
    </row>
    <row r="85" spans="1:14">
      <c r="B85" s="55"/>
      <c r="C85" s="53"/>
      <c r="D85" s="53"/>
      <c r="E85" s="53"/>
      <c r="F85" s="53"/>
      <c r="G85" s="53"/>
      <c r="H85" s="53"/>
      <c r="I85" s="286"/>
      <c r="J85" s="304"/>
      <c r="K85" s="305"/>
      <c r="L85" s="325"/>
      <c r="M85" s="307"/>
      <c r="N85" s="303"/>
    </row>
    <row r="86" spans="1:14" ht="15.75" thickBot="1">
      <c r="B86" s="899"/>
      <c r="C86" s="900"/>
      <c r="D86" s="900"/>
      <c r="E86" s="900"/>
      <c r="F86" s="900"/>
      <c r="G86" s="900"/>
      <c r="H86" s="900"/>
      <c r="I86" s="132"/>
      <c r="J86" s="132"/>
      <c r="K86" s="132"/>
      <c r="L86" s="913"/>
      <c r="M86" s="913"/>
      <c r="N86" s="51"/>
    </row>
    <row r="87" spans="1:14" ht="15.75" thickBot="1">
      <c r="B87" s="912" t="s">
        <v>953</v>
      </c>
      <c r="C87" s="866"/>
      <c r="D87" s="866"/>
      <c r="E87" s="866"/>
      <c r="F87" s="866"/>
      <c r="G87" s="866"/>
      <c r="H87" s="866"/>
      <c r="I87" s="866"/>
      <c r="J87" s="866"/>
      <c r="K87" s="866"/>
      <c r="L87" s="866"/>
      <c r="M87" s="867"/>
      <c r="N87" s="308">
        <f>SUM(N80:N86)</f>
        <v>467428.26391560864</v>
      </c>
    </row>
    <row r="88" spans="1:14" ht="15.75" thickBot="1">
      <c r="B88" s="39"/>
      <c r="C88" s="40"/>
      <c r="D88" s="40"/>
      <c r="E88" s="40"/>
      <c r="F88" s="40"/>
      <c r="G88" s="40"/>
      <c r="H88" s="40"/>
      <c r="I88" s="40"/>
      <c r="J88" s="40"/>
      <c r="K88" s="40"/>
      <c r="L88" s="40"/>
      <c r="M88" s="40"/>
      <c r="N88" s="41"/>
    </row>
    <row r="89" spans="1:14" ht="15.75" thickBot="1">
      <c r="B89" s="823" t="s">
        <v>967</v>
      </c>
      <c r="C89" s="824"/>
      <c r="D89" s="824"/>
      <c r="E89" s="824"/>
      <c r="F89" s="824"/>
      <c r="G89" s="824"/>
      <c r="H89" s="824"/>
      <c r="I89" s="824"/>
      <c r="J89" s="824"/>
      <c r="K89" s="824"/>
      <c r="L89" s="824"/>
      <c r="M89" s="825"/>
      <c r="N89" s="105">
        <f>N47+N63+N74+N87</f>
        <v>2748189.1461549751</v>
      </c>
    </row>
    <row r="90" spans="1:14">
      <c r="B90" s="39"/>
      <c r="C90" s="40"/>
      <c r="D90" s="40"/>
      <c r="E90" s="40"/>
      <c r="F90" s="40"/>
      <c r="G90" s="40"/>
      <c r="H90" s="40"/>
      <c r="I90" s="40"/>
      <c r="J90" s="40"/>
      <c r="K90" s="40"/>
      <c r="L90" s="40"/>
      <c r="M90" s="40"/>
      <c r="N90" s="41"/>
    </row>
    <row r="91" spans="1:14">
      <c r="B91" s="70" t="s">
        <v>968</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68" t="s">
        <v>969</v>
      </c>
      <c r="C93" s="869"/>
      <c r="D93" s="869"/>
      <c r="E93" s="869"/>
      <c r="F93" s="869"/>
      <c r="G93" s="869"/>
      <c r="H93" s="869"/>
      <c r="I93" s="321"/>
      <c r="J93" s="341"/>
      <c r="K93" s="309" t="s">
        <v>970</v>
      </c>
      <c r="L93" s="870" t="s">
        <v>971</v>
      </c>
      <c r="M93" s="871"/>
      <c r="N93" s="310"/>
    </row>
    <row r="94" spans="1:14">
      <c r="B94" s="856" t="s">
        <v>972</v>
      </c>
      <c r="C94" s="857"/>
      <c r="D94" s="857"/>
      <c r="E94" s="857"/>
      <c r="F94" s="857"/>
      <c r="G94" s="857"/>
      <c r="H94" s="857"/>
      <c r="I94" s="93"/>
      <c r="J94" s="94"/>
      <c r="K94" s="311">
        <v>0.2</v>
      </c>
      <c r="L94" s="858">
        <f>N89*K94</f>
        <v>549637.82923099503</v>
      </c>
      <c r="M94" s="859"/>
      <c r="N94" s="57"/>
    </row>
    <row r="95" spans="1:14">
      <c r="B95" s="95" t="s">
        <v>973</v>
      </c>
      <c r="C95" s="96"/>
      <c r="D95" s="96"/>
      <c r="E95" s="96"/>
      <c r="F95" s="96"/>
      <c r="G95" s="96"/>
      <c r="H95" s="96"/>
      <c r="I95" s="93"/>
      <c r="J95" s="94"/>
      <c r="K95" s="311">
        <v>0.05</v>
      </c>
      <c r="L95" s="858">
        <f>N89*K95</f>
        <v>137409.45730774876</v>
      </c>
      <c r="M95" s="859"/>
      <c r="N95" s="57"/>
    </row>
    <row r="96" spans="1:14" ht="15.75" thickBot="1">
      <c r="B96" s="97" t="s">
        <v>974</v>
      </c>
      <c r="C96" s="98"/>
      <c r="D96" s="98"/>
      <c r="E96" s="98"/>
      <c r="F96" s="98"/>
      <c r="G96" s="98"/>
      <c r="H96" s="98"/>
      <c r="I96" s="99"/>
      <c r="J96" s="100"/>
      <c r="K96" s="312">
        <v>0.05</v>
      </c>
      <c r="L96" s="860">
        <f>N89*K96</f>
        <v>137409.45730774876</v>
      </c>
      <c r="M96" s="861"/>
      <c r="N96" s="57"/>
    </row>
    <row r="97" spans="1:14" ht="15.75" thickBot="1">
      <c r="B97" s="823" t="s">
        <v>953</v>
      </c>
      <c r="C97" s="824"/>
      <c r="D97" s="824"/>
      <c r="E97" s="824"/>
      <c r="F97" s="824"/>
      <c r="G97" s="824"/>
      <c r="H97" s="824"/>
      <c r="I97" s="824"/>
      <c r="J97" s="824"/>
      <c r="K97" s="824"/>
      <c r="L97" s="824"/>
      <c r="M97" s="825"/>
      <c r="N97" s="58">
        <f>L94+L95+L96</f>
        <v>824456.74384649249</v>
      </c>
    </row>
    <row r="98" spans="1:14" ht="15.75" thickBot="1">
      <c r="B98" s="39"/>
      <c r="C98" s="40"/>
      <c r="D98" s="40"/>
      <c r="E98" s="40"/>
      <c r="F98" s="40"/>
      <c r="G98" s="40"/>
      <c r="H98" s="40"/>
      <c r="I98" s="40"/>
      <c r="J98" s="40"/>
      <c r="K98" s="40"/>
      <c r="L98" s="40"/>
      <c r="M98" s="40"/>
      <c r="N98" s="41"/>
    </row>
    <row r="99" spans="1:14" ht="15.75" thickBot="1">
      <c r="A99" t="s">
        <v>2016</v>
      </c>
      <c r="B99" s="823" t="s">
        <v>975</v>
      </c>
      <c r="C99" s="824"/>
      <c r="D99" s="824"/>
      <c r="E99" s="824"/>
      <c r="F99" s="824"/>
      <c r="G99" s="824"/>
      <c r="H99" s="824"/>
      <c r="I99" s="824"/>
      <c r="J99" s="824"/>
      <c r="K99" s="824"/>
      <c r="L99" s="824"/>
      <c r="M99" s="825"/>
      <c r="N99" s="195">
        <f>N89+N97</f>
        <v>3572645.8900014674</v>
      </c>
    </row>
    <row r="100" spans="1:14">
      <c r="B100" s="246"/>
      <c r="C100" s="247"/>
      <c r="D100" s="247"/>
      <c r="E100" s="247"/>
      <c r="F100" s="247"/>
      <c r="G100" s="247"/>
      <c r="H100" s="247"/>
      <c r="I100" s="247"/>
      <c r="J100" s="247"/>
      <c r="K100" s="247"/>
      <c r="L100" s="247"/>
      <c r="M100" s="247"/>
      <c r="N100" s="248"/>
    </row>
    <row r="101" spans="1:14">
      <c r="B101" s="249"/>
      <c r="C101" s="250"/>
      <c r="D101" s="250"/>
      <c r="E101" s="250"/>
      <c r="F101" s="250"/>
      <c r="G101" s="250"/>
      <c r="H101" s="250"/>
      <c r="I101" s="250"/>
      <c r="J101" s="250"/>
      <c r="K101" s="250"/>
      <c r="L101" s="250"/>
      <c r="M101" s="250"/>
      <c r="N101" s="251"/>
    </row>
    <row r="102" spans="1:14">
      <c r="B102" s="249"/>
      <c r="C102" s="250"/>
      <c r="D102" s="250"/>
      <c r="E102" s="250"/>
      <c r="F102" s="250"/>
      <c r="G102" s="250"/>
      <c r="H102" s="250"/>
      <c r="I102" s="250"/>
      <c r="J102" s="250"/>
      <c r="K102" s="250"/>
      <c r="L102" s="250"/>
      <c r="M102" s="250"/>
      <c r="N102" s="251"/>
    </row>
    <row r="103" spans="1:14">
      <c r="B103" s="249"/>
      <c r="C103" s="250"/>
      <c r="D103" s="250"/>
      <c r="E103" s="250"/>
      <c r="F103" s="250"/>
      <c r="G103" s="250"/>
      <c r="H103" s="250"/>
      <c r="I103" s="250"/>
      <c r="J103" s="250"/>
      <c r="K103" s="250"/>
      <c r="L103" s="250"/>
      <c r="M103" s="250"/>
      <c r="N103" s="251"/>
    </row>
    <row r="104" spans="1:14">
      <c r="B104" s="249"/>
      <c r="C104" s="250"/>
      <c r="D104" s="250"/>
      <c r="E104" s="424" t="s">
        <v>976</v>
      </c>
      <c r="F104" s="424"/>
      <c r="G104" s="424"/>
      <c r="H104" s="424"/>
      <c r="I104" s="424"/>
      <c r="J104" s="424"/>
      <c r="K104" s="250"/>
      <c r="L104" s="250"/>
      <c r="M104" s="250"/>
      <c r="N104" s="251"/>
    </row>
    <row r="105" spans="1:14">
      <c r="B105" s="249"/>
      <c r="C105" s="250"/>
      <c r="D105" s="250"/>
      <c r="E105" s="250" t="s">
        <v>977</v>
      </c>
      <c r="F105" s="250"/>
      <c r="G105" s="250"/>
      <c r="H105" s="250"/>
      <c r="I105" s="250"/>
      <c r="J105" s="250"/>
      <c r="K105" s="250"/>
      <c r="L105" s="250"/>
      <c r="M105" s="250"/>
      <c r="N105" s="251"/>
    </row>
    <row r="106" spans="1:14">
      <c r="B106" s="249"/>
      <c r="C106" s="250"/>
      <c r="D106" s="250"/>
      <c r="E106" s="250" t="s">
        <v>978</v>
      </c>
      <c r="F106" s="250"/>
      <c r="G106" s="250"/>
      <c r="H106" s="250"/>
      <c r="I106" s="250"/>
      <c r="J106" s="250"/>
      <c r="K106" s="250"/>
      <c r="L106" s="250"/>
      <c r="M106" s="250"/>
      <c r="N106" s="251"/>
    </row>
    <row r="107" spans="1:14">
      <c r="B107" s="249"/>
      <c r="C107" s="250"/>
      <c r="D107" s="250"/>
      <c r="E107" s="250" t="s">
        <v>979</v>
      </c>
      <c r="F107" s="250"/>
      <c r="G107" s="250"/>
      <c r="H107" s="250"/>
      <c r="I107" s="250"/>
      <c r="J107" s="250"/>
      <c r="K107" s="250"/>
      <c r="L107" s="250"/>
      <c r="M107" s="250"/>
      <c r="N107" s="251"/>
    </row>
    <row r="108" spans="1:14" ht="15.75" thickBot="1">
      <c r="B108" s="249"/>
      <c r="C108" s="250"/>
      <c r="D108" s="250"/>
      <c r="E108" s="250"/>
      <c r="F108" s="250" t="s">
        <v>980</v>
      </c>
      <c r="G108" s="250"/>
      <c r="H108" s="250"/>
      <c r="I108" s="250"/>
      <c r="J108" s="250"/>
      <c r="K108" s="250"/>
      <c r="L108" s="250"/>
      <c r="M108" s="250"/>
      <c r="N108" s="251"/>
    </row>
    <row r="109" spans="1:14">
      <c r="B109" s="234" t="s">
        <v>2216</v>
      </c>
      <c r="C109" s="235"/>
      <c r="D109" s="235"/>
      <c r="E109" s="235"/>
      <c r="F109" s="235"/>
      <c r="G109" s="235"/>
      <c r="H109" s="235"/>
      <c r="I109" s="235"/>
      <c r="J109" s="235"/>
      <c r="K109" s="235"/>
      <c r="L109" s="235"/>
      <c r="M109" s="235"/>
      <c r="N109" s="236"/>
    </row>
    <row r="110" spans="1:14">
      <c r="B110" s="252"/>
      <c r="C110" s="253"/>
      <c r="D110" s="253"/>
      <c r="E110" s="253"/>
      <c r="F110" s="253"/>
      <c r="G110" s="253"/>
      <c r="H110" s="253"/>
      <c r="I110" s="253"/>
      <c r="J110" s="253"/>
      <c r="K110" s="253"/>
      <c r="L110" s="253"/>
      <c r="M110" s="253"/>
      <c r="N110" s="254"/>
    </row>
    <row r="111" spans="1:14">
      <c r="B111" s="252"/>
      <c r="C111" s="253"/>
      <c r="D111" s="253"/>
      <c r="E111" s="253"/>
      <c r="F111" s="253"/>
      <c r="G111" s="253"/>
      <c r="H111" s="253"/>
      <c r="I111" s="253"/>
      <c r="J111" s="253"/>
      <c r="K111" s="253"/>
      <c r="L111" s="253"/>
      <c r="M111" s="253"/>
      <c r="N111" s="254"/>
    </row>
    <row r="112" spans="1:14">
      <c r="B112" s="252"/>
      <c r="C112" s="253"/>
      <c r="D112" s="253"/>
      <c r="E112" s="253"/>
      <c r="F112" s="253"/>
      <c r="G112" s="253"/>
      <c r="H112" s="253"/>
      <c r="I112" s="253"/>
      <c r="J112" s="253"/>
      <c r="K112" s="253"/>
      <c r="L112" s="253"/>
      <c r="M112" s="253"/>
      <c r="N112" s="254"/>
    </row>
    <row r="113" spans="2:14" ht="15.75" thickBot="1">
      <c r="B113" s="255"/>
      <c r="C113" s="256"/>
      <c r="D113" s="256"/>
      <c r="E113" s="256"/>
      <c r="F113" s="256"/>
      <c r="G113" s="256"/>
      <c r="H113" s="256"/>
      <c r="I113" s="256"/>
      <c r="J113" s="256"/>
      <c r="K113" s="256"/>
      <c r="L113" s="256"/>
      <c r="M113" s="256"/>
      <c r="N113" s="257"/>
    </row>
    <row r="114" spans="2:14">
      <c r="B114" s="258"/>
      <c r="C114" s="259"/>
      <c r="D114" s="259"/>
      <c r="E114" s="259"/>
      <c r="F114" s="259"/>
      <c r="G114" s="259"/>
      <c r="H114" s="259"/>
      <c r="I114" s="259"/>
      <c r="J114" s="259"/>
      <c r="K114" s="259"/>
      <c r="L114" s="259"/>
      <c r="M114" s="259"/>
      <c r="N114" s="260"/>
    </row>
    <row r="115" spans="2:14">
      <c r="B115" s="261" t="s">
        <v>2217</v>
      </c>
      <c r="C115" s="262"/>
      <c r="D115" s="262"/>
      <c r="E115" s="262"/>
      <c r="F115" s="262"/>
      <c r="G115" s="262"/>
      <c r="H115" s="262"/>
      <c r="I115" s="262"/>
      <c r="J115" s="262"/>
      <c r="K115" s="262"/>
      <c r="L115" s="262"/>
      <c r="M115" s="262"/>
      <c r="N115" s="263"/>
    </row>
    <row r="116" spans="2:14" ht="15" customHeight="1">
      <c r="B116" s="967" t="s">
        <v>2218</v>
      </c>
      <c r="C116" s="968"/>
      <c r="D116" s="968"/>
      <c r="E116" s="968"/>
      <c r="F116" s="968"/>
      <c r="G116" s="968"/>
      <c r="H116" s="968"/>
      <c r="I116" s="968"/>
      <c r="J116" s="968"/>
      <c r="K116" s="968"/>
      <c r="L116" s="968"/>
      <c r="M116" s="968"/>
      <c r="N116" s="969"/>
    </row>
    <row r="117" spans="2:14" ht="15" customHeight="1">
      <c r="B117" s="967"/>
      <c r="C117" s="968"/>
      <c r="D117" s="968"/>
      <c r="E117" s="968"/>
      <c r="F117" s="968"/>
      <c r="G117" s="968"/>
      <c r="H117" s="968"/>
      <c r="I117" s="968"/>
      <c r="J117" s="968"/>
      <c r="K117" s="968"/>
      <c r="L117" s="968"/>
      <c r="M117" s="968"/>
      <c r="N117" s="969"/>
    </row>
    <row r="118" spans="2:14" ht="30" customHeight="1">
      <c r="B118" s="970" t="s">
        <v>2219</v>
      </c>
      <c r="C118" s="971"/>
      <c r="D118" s="971"/>
      <c r="E118" s="971"/>
      <c r="F118" s="971"/>
      <c r="G118" s="971"/>
      <c r="H118" s="971"/>
      <c r="I118" s="971"/>
      <c r="J118" s="971"/>
      <c r="K118" s="971"/>
      <c r="L118" s="971"/>
      <c r="M118" s="971"/>
      <c r="N118" s="972"/>
    </row>
    <row r="119" spans="2:14">
      <c r="B119" s="970"/>
      <c r="C119" s="971"/>
      <c r="D119" s="971"/>
      <c r="E119" s="971"/>
      <c r="F119" s="971"/>
      <c r="G119" s="971"/>
      <c r="H119" s="971"/>
      <c r="I119" s="971"/>
      <c r="J119" s="971"/>
      <c r="K119" s="971"/>
      <c r="L119" s="971"/>
      <c r="M119" s="971"/>
      <c r="N119" s="972"/>
    </row>
    <row r="120" spans="2:14">
      <c r="B120" s="346"/>
      <c r="C120" s="347"/>
      <c r="D120" s="347"/>
      <c r="E120" s="347"/>
      <c r="F120" s="347"/>
      <c r="G120" s="347"/>
      <c r="H120" s="347"/>
      <c r="I120" s="347"/>
      <c r="J120" s="347"/>
      <c r="K120" s="347"/>
      <c r="L120" s="347"/>
      <c r="M120" s="347"/>
      <c r="N120" s="348"/>
    </row>
    <row r="121" spans="2:14">
      <c r="B121" s="346"/>
      <c r="C121" s="347"/>
      <c r="D121" s="347"/>
      <c r="E121" s="347"/>
      <c r="F121" s="347"/>
      <c r="G121" s="347"/>
      <c r="H121" s="347"/>
      <c r="I121" s="347"/>
      <c r="J121" s="347"/>
      <c r="K121" s="347"/>
      <c r="L121" s="347"/>
      <c r="M121" s="347"/>
      <c r="N121" s="348"/>
    </row>
    <row r="122" spans="2:14">
      <c r="B122" s="346"/>
      <c r="C122" s="347"/>
      <c r="D122" s="347"/>
      <c r="E122" s="347"/>
      <c r="F122" s="347"/>
      <c r="G122" s="347"/>
      <c r="H122" s="347"/>
      <c r="I122" s="347"/>
      <c r="J122" s="347"/>
      <c r="K122" s="347"/>
      <c r="L122" s="347"/>
      <c r="M122" s="347"/>
      <c r="N122" s="348"/>
    </row>
    <row r="123" spans="2:14">
      <c r="B123" s="261"/>
      <c r="C123" s="262"/>
      <c r="D123" s="262"/>
      <c r="E123" s="262"/>
      <c r="F123" s="262"/>
      <c r="G123" s="262"/>
      <c r="H123" s="262"/>
      <c r="I123" s="262"/>
      <c r="J123" s="262"/>
      <c r="K123" s="262"/>
      <c r="L123" s="262"/>
      <c r="M123" s="262"/>
      <c r="N123" s="263"/>
    </row>
    <row r="124" spans="2:14">
      <c r="B124" s="249"/>
      <c r="C124" s="250"/>
      <c r="D124" s="250"/>
      <c r="E124" s="250" t="s">
        <v>976</v>
      </c>
      <c r="F124" s="424"/>
      <c r="G124" s="424"/>
      <c r="H124" s="250"/>
      <c r="I124" s="250"/>
      <c r="J124" s="250"/>
      <c r="K124" s="250"/>
      <c r="L124" s="250"/>
      <c r="M124" s="250"/>
      <c r="N124" s="251"/>
    </row>
    <row r="125" spans="2:14">
      <c r="B125" s="249"/>
      <c r="C125" s="250"/>
      <c r="D125" s="250"/>
      <c r="E125" s="425" t="s">
        <v>977</v>
      </c>
      <c r="F125" s="250"/>
      <c r="G125" s="250"/>
      <c r="H125" s="425"/>
      <c r="I125" s="425"/>
      <c r="J125" s="425"/>
      <c r="K125" s="250"/>
      <c r="L125" s="250"/>
      <c r="M125" s="250"/>
      <c r="N125" s="251"/>
    </row>
    <row r="126" spans="2:14">
      <c r="B126" s="249"/>
      <c r="C126" s="250"/>
      <c r="D126" s="250"/>
      <c r="E126" s="264" t="s">
        <v>981</v>
      </c>
      <c r="F126" s="250"/>
      <c r="G126" s="250"/>
      <c r="H126" s="264"/>
      <c r="I126" s="264"/>
      <c r="J126" s="264"/>
      <c r="K126" s="250"/>
      <c r="L126" s="250"/>
      <c r="M126" s="250"/>
      <c r="N126" s="251"/>
    </row>
    <row r="127" spans="2:14">
      <c r="B127" s="265"/>
      <c r="C127" s="262"/>
      <c r="D127" s="262"/>
      <c r="E127" s="250" t="s">
        <v>979</v>
      </c>
      <c r="F127" s="250"/>
      <c r="G127" s="250"/>
      <c r="H127" s="250"/>
      <c r="I127" s="250"/>
      <c r="J127" s="250"/>
      <c r="K127" s="262"/>
      <c r="L127" s="262"/>
      <c r="M127" s="262"/>
      <c r="N127" s="263"/>
    </row>
    <row r="128" spans="2:14">
      <c r="B128" s="265"/>
      <c r="C128" s="262"/>
      <c r="D128" s="262"/>
      <c r="E128" s="262"/>
      <c r="F128" s="250"/>
      <c r="G128" s="250"/>
      <c r="H128" s="250"/>
      <c r="I128" s="250"/>
      <c r="J128" s="250"/>
      <c r="K128" s="262"/>
      <c r="L128" s="262"/>
      <c r="M128" s="262"/>
      <c r="N128" s="263"/>
    </row>
    <row r="129" spans="2:14">
      <c r="B129" s="265" t="s">
        <v>2220</v>
      </c>
      <c r="C129" s="264"/>
      <c r="D129" s="264"/>
      <c r="E129" s="250"/>
      <c r="F129" s="250"/>
      <c r="G129" s="250"/>
      <c r="H129" s="250"/>
      <c r="I129" s="250"/>
      <c r="J129" s="973"/>
      <c r="K129" s="973"/>
      <c r="L129" s="973"/>
      <c r="M129" s="973"/>
      <c r="N129" s="974"/>
    </row>
    <row r="130" spans="2:14" ht="15.75" thickBot="1">
      <c r="B130" s="426" t="s">
        <v>2221</v>
      </c>
      <c r="C130" s="427"/>
      <c r="D130" s="427"/>
      <c r="E130" s="266"/>
      <c r="F130" s="266"/>
      <c r="G130" s="266"/>
      <c r="H130" s="266"/>
      <c r="I130" s="266"/>
      <c r="J130" s="975"/>
      <c r="K130" s="975"/>
      <c r="L130" s="975"/>
      <c r="M130" s="975"/>
      <c r="N130" s="976"/>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7"/>
      <c r="C1" s="929"/>
      <c r="D1" s="930"/>
      <c r="E1" s="930"/>
      <c r="F1" s="930"/>
      <c r="G1" s="930"/>
      <c r="H1" s="930"/>
      <c r="I1" s="930"/>
      <c r="J1" s="931"/>
      <c r="K1" s="932" t="s">
        <v>933</v>
      </c>
      <c r="L1" s="934" t="s">
        <v>2198</v>
      </c>
      <c r="M1" s="935"/>
      <c r="N1" s="936"/>
    </row>
    <row r="2" spans="2:14" ht="40.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2" hidden="1" customHeight="1" thickBot="1">
      <c r="B30" s="77" t="s">
        <v>943</v>
      </c>
      <c r="C30" s="802" t="s">
        <v>944</v>
      </c>
      <c r="D30" s="803"/>
      <c r="E30" s="803"/>
      <c r="F30" s="803"/>
      <c r="G30" s="803"/>
      <c r="H30" s="803"/>
      <c r="I30" s="803"/>
      <c r="J30" s="78"/>
      <c r="K30" s="314"/>
      <c r="L30" s="799" t="s">
        <v>945</v>
      </c>
      <c r="M30" s="800"/>
      <c r="N30" s="77" t="s">
        <v>946</v>
      </c>
    </row>
    <row r="31" spans="1:14" ht="18.75" customHeight="1" thickBot="1">
      <c r="A31" t="s">
        <v>1845</v>
      </c>
      <c r="B31" s="86" t="s">
        <v>1100</v>
      </c>
      <c r="C31" s="87" t="s">
        <v>1653</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180</v>
      </c>
      <c r="B36" s="872" t="str">
        <f>VLOOKUP(A36,EQUIPOS!A6:D154,3,FALSE)</f>
        <v>Compresor 120 HP, con martillo.</v>
      </c>
      <c r="C36" s="873"/>
      <c r="D36" s="873"/>
      <c r="E36" s="873"/>
      <c r="F36" s="873"/>
      <c r="G36" s="873"/>
      <c r="H36" s="874"/>
      <c r="I36" s="274"/>
      <c r="J36" s="275"/>
      <c r="K36" s="276">
        <f>VLOOKUP(A36,EQUIPOS!A6:D163,4,FALSE)</f>
        <v>92003.667080122541</v>
      </c>
      <c r="L36" s="277"/>
      <c r="M36" s="278">
        <v>0.16</v>
      </c>
      <c r="N36" s="279">
        <f>K36/M36</f>
        <v>575022.91925076582</v>
      </c>
    </row>
    <row r="37" spans="1:14">
      <c r="A37" s="119" t="s">
        <v>261</v>
      </c>
      <c r="B37" s="872" t="str">
        <f>VLOOKUP(A37,EQUIPOS!A7:D154,3,FALSE)</f>
        <v xml:space="preserve">Motobomba 3 PULGADAS (incluye operario)
</v>
      </c>
      <c r="C37" s="873"/>
      <c r="D37" s="873"/>
      <c r="E37" s="873"/>
      <c r="F37" s="873"/>
      <c r="G37" s="873"/>
      <c r="H37" s="874"/>
      <c r="I37" s="428"/>
      <c r="J37" s="429"/>
      <c r="K37" s="276">
        <f>VLOOKUP(A37,EQUIPOS!A7:D164,4,FALSE)</f>
        <v>9200.3667080122559</v>
      </c>
      <c r="L37" s="342"/>
      <c r="M37" s="343">
        <v>0.16</v>
      </c>
      <c r="N37" s="279">
        <f>K37/M37</f>
        <v>57502.291925076599</v>
      </c>
    </row>
    <row r="38" spans="1:14">
      <c r="A38" s="119"/>
      <c r="B38" s="872"/>
      <c r="C38" s="873"/>
      <c r="D38" s="873"/>
      <c r="E38" s="873"/>
      <c r="F38" s="873"/>
      <c r="G38" s="873"/>
      <c r="H38" s="874"/>
      <c r="I38" s="428"/>
      <c r="J38" s="429"/>
      <c r="K38" s="445"/>
      <c r="L38" s="342"/>
      <c r="M38" s="343"/>
      <c r="N38" s="279"/>
    </row>
    <row r="39" spans="1:14">
      <c r="A39" s="119"/>
      <c r="B39" s="872"/>
      <c r="C39" s="873"/>
      <c r="D39" s="873"/>
      <c r="E39" s="873"/>
      <c r="F39" s="873"/>
      <c r="G39" s="873"/>
      <c r="H39" s="874"/>
      <c r="I39" s="428"/>
      <c r="J39" s="429"/>
      <c r="K39" s="445"/>
      <c r="L39" s="342"/>
      <c r="M39" s="343"/>
      <c r="N39" s="279"/>
    </row>
    <row r="40" spans="1:14">
      <c r="A40" s="119"/>
      <c r="B40" s="872"/>
      <c r="C40" s="873"/>
      <c r="D40" s="873"/>
      <c r="E40" s="873"/>
      <c r="F40" s="873"/>
      <c r="G40" s="873"/>
      <c r="H40" s="874"/>
      <c r="I40" s="335"/>
      <c r="J40" s="337"/>
      <c r="K40" s="445"/>
      <c r="L40" s="430"/>
      <c r="M40" s="431"/>
      <c r="N40" s="279"/>
    </row>
    <row r="41" spans="1:14">
      <c r="B41" s="872"/>
      <c r="C41" s="873"/>
      <c r="D41" s="873"/>
      <c r="E41" s="873"/>
      <c r="F41" s="873"/>
      <c r="G41" s="873"/>
      <c r="H41" s="874"/>
      <c r="I41" s="42"/>
      <c r="J41" s="43"/>
      <c r="K41" s="445"/>
      <c r="L41" s="283"/>
      <c r="M41" s="284"/>
      <c r="N41" s="279"/>
    </row>
    <row r="42" spans="1:14">
      <c r="B42" s="327"/>
      <c r="C42" s="328"/>
      <c r="D42" s="328"/>
      <c r="E42" s="328"/>
      <c r="F42" s="330"/>
      <c r="G42" s="330"/>
      <c r="H42" s="131"/>
      <c r="I42" s="42"/>
      <c r="J42" s="43"/>
      <c r="K42" s="445"/>
      <c r="L42" s="283"/>
      <c r="M42" s="284"/>
      <c r="N42" s="280"/>
    </row>
    <row r="43" spans="1:14">
      <c r="B43" s="880" t="s">
        <v>952</v>
      </c>
      <c r="C43" s="881"/>
      <c r="D43" s="881"/>
      <c r="E43" s="44"/>
      <c r="F43" s="45"/>
      <c r="G43" s="45"/>
      <c r="H43" s="46"/>
      <c r="I43" s="42"/>
      <c r="J43" s="43"/>
      <c r="K43" s="286"/>
      <c r="L43" s="283"/>
      <c r="M43" s="408">
        <v>0.05</v>
      </c>
      <c r="N43" s="351">
        <f>N77*M43</f>
        <v>12625.400141187813</v>
      </c>
    </row>
    <row r="44" spans="1:14" ht="15.75" thickBot="1">
      <c r="B44" s="872"/>
      <c r="C44" s="873"/>
      <c r="D44" s="873"/>
      <c r="E44" s="873"/>
      <c r="F44" s="873"/>
      <c r="G44" s="873"/>
      <c r="H44" s="874"/>
      <c r="I44" s="882"/>
      <c r="J44" s="883"/>
      <c r="K44" s="47"/>
      <c r="L44" s="884"/>
      <c r="M44" s="885"/>
      <c r="N44" s="111"/>
    </row>
    <row r="45" spans="1:14" ht="15.75" thickBot="1">
      <c r="B45" s="823" t="s">
        <v>953</v>
      </c>
      <c r="C45" s="824"/>
      <c r="D45" s="824"/>
      <c r="E45" s="824"/>
      <c r="F45" s="824"/>
      <c r="G45" s="824"/>
      <c r="H45" s="824"/>
      <c r="I45" s="824"/>
      <c r="J45" s="824"/>
      <c r="K45" s="824"/>
      <c r="L45" s="824"/>
      <c r="M45" s="825"/>
      <c r="N45" s="401">
        <f>SUM(N36:N44)</f>
        <v>645150.61131703027</v>
      </c>
    </row>
    <row r="46" spans="1:14">
      <c r="B46" s="287"/>
      <c r="C46" s="40"/>
      <c r="D46" s="40"/>
      <c r="E46" s="40"/>
      <c r="F46" s="40"/>
      <c r="G46" s="40"/>
      <c r="H46" s="40"/>
      <c r="I46" s="40"/>
      <c r="J46" s="40"/>
      <c r="K46" s="40"/>
      <c r="L46" s="40"/>
      <c r="M46" s="40"/>
      <c r="N46" s="41"/>
    </row>
    <row r="47" spans="1:14">
      <c r="B47" s="70" t="s">
        <v>954</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8" t="s">
        <v>944</v>
      </c>
      <c r="C49" s="869"/>
      <c r="D49" s="869"/>
      <c r="E49" s="869"/>
      <c r="F49" s="869"/>
      <c r="G49" s="869"/>
      <c r="H49" s="869"/>
      <c r="I49" s="903"/>
      <c r="J49" s="322" t="s">
        <v>945</v>
      </c>
      <c r="K49" s="91" t="s">
        <v>946</v>
      </c>
      <c r="L49" s="904" t="s">
        <v>955</v>
      </c>
      <c r="M49" s="903"/>
      <c r="N49" s="92" t="s">
        <v>951</v>
      </c>
    </row>
    <row r="50" spans="1:14">
      <c r="A50" s="167" t="s">
        <v>453</v>
      </c>
      <c r="B50" s="49" t="str">
        <f>VLOOKUP(A50,MATERIALES!A5:D373,3,FALSE)</f>
        <v>Explosivos  75% (INDUGEL)</v>
      </c>
      <c r="C50" s="288"/>
      <c r="D50" s="288"/>
      <c r="E50" s="288"/>
      <c r="F50" s="288"/>
      <c r="G50" s="288"/>
      <c r="H50" s="288"/>
      <c r="I50" s="288"/>
      <c r="J50" s="318" t="str">
        <f>VLOOKUP(A50,MATERIALES!A6:D642,2,FALSE)</f>
        <v>lb</v>
      </c>
      <c r="K50" s="289">
        <v>0.2</v>
      </c>
      <c r="L50" s="274"/>
      <c r="M50" s="409">
        <f>VLOOKUP(A50,MATERIALES!A5:D396,4,FALSE)</f>
        <v>15247.065657834923</v>
      </c>
      <c r="N50" s="279">
        <f>K50*M50</f>
        <v>3049.4131315669847</v>
      </c>
    </row>
    <row r="51" spans="1:14">
      <c r="A51" s="167" t="s">
        <v>458</v>
      </c>
      <c r="B51" s="49" t="str">
        <f>VLOOKUP(A51,MATERIALES!A6:D373,3,FALSE)</f>
        <v>Fulminantes</v>
      </c>
      <c r="C51" s="432"/>
      <c r="D51" s="432"/>
      <c r="E51" s="432"/>
      <c r="F51" s="432"/>
      <c r="G51" s="432"/>
      <c r="H51" s="432"/>
      <c r="I51" s="432"/>
      <c r="J51" s="319" t="str">
        <f>VLOOKUP(A51,MATERIALES!A6:D643,2,FALSE)</f>
        <v>u</v>
      </c>
      <c r="K51" s="404">
        <v>1</v>
      </c>
      <c r="L51" s="428"/>
      <c r="M51" s="409">
        <f>VLOOKUP(A51,MATERIALES!A6:D397,4,FALSE)</f>
        <v>910.49737520316273</v>
      </c>
      <c r="N51" s="279">
        <f>K51*M51</f>
        <v>910.49737520316273</v>
      </c>
    </row>
    <row r="52" spans="1:14">
      <c r="A52" s="167" t="s">
        <v>552</v>
      </c>
      <c r="B52" s="49" t="str">
        <f>VLOOKUP(A52,MATERIALES!A6:D373,3,FALSE)</f>
        <v>Mecha Lenta</v>
      </c>
      <c r="C52" s="432"/>
      <c r="D52" s="432"/>
      <c r="E52" s="432"/>
      <c r="F52" s="432"/>
      <c r="G52" s="432"/>
      <c r="H52" s="432"/>
      <c r="I52" s="432"/>
      <c r="J52" s="319" t="str">
        <f>VLOOKUP(A52,MATERIALES!A6:D644,2,FALSE)</f>
        <v>m</v>
      </c>
      <c r="K52" s="404">
        <v>0.5</v>
      </c>
      <c r="L52" s="428"/>
      <c r="M52" s="409">
        <f>VLOOKUP(A52,MATERIALES!A6:D398,4,FALSE)</f>
        <v>926.32312306678648</v>
      </c>
      <c r="N52" s="279">
        <f>K52*M52</f>
        <v>463.16156153339324</v>
      </c>
    </row>
    <row r="53" spans="1:14">
      <c r="A53" s="167" t="s">
        <v>747</v>
      </c>
      <c r="B53" s="49" t="str">
        <f>VLOOKUP(A53,MATERIALES!A6:D373,3,FALSE)</f>
        <v>Acero A-37</v>
      </c>
      <c r="C53" s="432"/>
      <c r="D53" s="432"/>
      <c r="E53" s="432"/>
      <c r="F53" s="432"/>
      <c r="G53" s="432"/>
      <c r="H53" s="432"/>
      <c r="I53" s="432"/>
      <c r="J53" s="319" t="str">
        <f>VLOOKUP(A53,MATERIALES!A7:D645,2,FALSE)</f>
        <v>kg</v>
      </c>
      <c r="K53" s="404">
        <v>150</v>
      </c>
      <c r="L53" s="428"/>
      <c r="M53" s="409">
        <f>VLOOKUP(A53,MATERIALES!A6:D399,4,FALSE)</f>
        <v>3707.0250276128768</v>
      </c>
      <c r="N53" s="279">
        <f>K53*M53</f>
        <v>556053.75414193154</v>
      </c>
    </row>
    <row r="54" spans="1:14">
      <c r="A54" s="167" t="s">
        <v>831</v>
      </c>
      <c r="B54" s="49" t="str">
        <f>VLOOKUP(A54,MATERIALES!A7:D373,3,FALSE)</f>
        <v>Concreto Resistencia  32 (Mpa)</v>
      </c>
      <c r="C54" s="432"/>
      <c r="D54" s="432"/>
      <c r="E54" s="432"/>
      <c r="F54" s="432"/>
      <c r="G54" s="432"/>
      <c r="H54" s="432"/>
      <c r="I54" s="432"/>
      <c r="J54" s="319" t="str">
        <f>VLOOKUP(A54,MATERIALES!A8:D646,2,FALSE)</f>
        <v>m3</v>
      </c>
      <c r="K54" s="404">
        <v>1</v>
      </c>
      <c r="L54" s="428"/>
      <c r="M54" s="409">
        <f>VLOOKUP(A54,MATERIALES!A7:D400,4,FALSE)</f>
        <v>506815.86963194294</v>
      </c>
      <c r="N54" s="279">
        <f>K54*M54</f>
        <v>506815.86963194294</v>
      </c>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ht="15.75" thickBot="1">
      <c r="B57" s="49"/>
      <c r="C57" s="317"/>
      <c r="D57" s="317"/>
      <c r="E57" s="317"/>
      <c r="F57" s="317"/>
      <c r="G57" s="317"/>
      <c r="H57" s="317"/>
      <c r="I57" s="317"/>
      <c r="J57" s="442"/>
      <c r="K57" s="132"/>
      <c r="L57" s="332"/>
      <c r="M57" s="409"/>
      <c r="N57" s="279"/>
    </row>
    <row r="58" spans="1:14" ht="15.75" thickBot="1">
      <c r="B58" s="823" t="s">
        <v>953</v>
      </c>
      <c r="C58" s="824"/>
      <c r="D58" s="824"/>
      <c r="E58" s="824"/>
      <c r="F58" s="824"/>
      <c r="G58" s="824"/>
      <c r="H58" s="824"/>
      <c r="I58" s="824"/>
      <c r="J58" s="824"/>
      <c r="K58" s="824"/>
      <c r="L58" s="824"/>
      <c r="M58" s="825"/>
      <c r="N58" s="401">
        <f>SUM(N50:N57)</f>
        <v>1067292.6958421781</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1272</v>
      </c>
      <c r="B63" s="52" t="str">
        <f>VLOOKUP(A63,TRANSPORTE!A5:D117,3,FALSE)</f>
        <v>Transporte de material de excavación</v>
      </c>
      <c r="C63" s="324"/>
      <c r="D63" s="324"/>
      <c r="E63" s="324"/>
      <c r="F63" s="324"/>
      <c r="G63" s="324"/>
      <c r="H63" s="318" t="s">
        <v>1468</v>
      </c>
      <c r="I63" s="286">
        <v>1</v>
      </c>
      <c r="J63" s="293">
        <v>1</v>
      </c>
      <c r="K63" s="286">
        <f>I63*J63</f>
        <v>1</v>
      </c>
      <c r="L63" s="910">
        <f>VLOOKUP(A63,TRANSPORTE!A5:D117,4,FALSE)</f>
        <v>1131.4191219078368</v>
      </c>
      <c r="M63" s="911"/>
      <c r="N63" s="294">
        <f>K63*L63</f>
        <v>1131.4191219078368</v>
      </c>
    </row>
    <row r="64" spans="1:14">
      <c r="B64" s="52"/>
      <c r="C64" s="53"/>
      <c r="D64" s="53"/>
      <c r="E64" s="53"/>
      <c r="F64" s="53"/>
      <c r="G64" s="53"/>
      <c r="H64" s="318"/>
      <c r="I64" s="286"/>
      <c r="J64" s="293"/>
      <c r="K64" s="286"/>
      <c r="L64" s="910"/>
      <c r="M64" s="911"/>
      <c r="N64" s="294"/>
    </row>
    <row r="65" spans="1:15">
      <c r="B65" s="52"/>
      <c r="C65" s="53"/>
      <c r="D65" s="53"/>
      <c r="E65" s="53"/>
      <c r="F65" s="53"/>
      <c r="G65" s="53"/>
      <c r="H65" s="318"/>
      <c r="I65" s="286"/>
      <c r="J65" s="293"/>
      <c r="K65" s="286"/>
      <c r="L65" s="910"/>
      <c r="M65" s="911"/>
      <c r="N65" s="294"/>
    </row>
    <row r="66" spans="1:15">
      <c r="B66" s="52"/>
      <c r="C66" s="53"/>
      <c r="D66" s="53"/>
      <c r="E66" s="53"/>
      <c r="F66" s="53"/>
      <c r="G66" s="53"/>
      <c r="H66" s="295"/>
      <c r="I66" s="286"/>
      <c r="J66" s="286"/>
      <c r="K66" s="286"/>
      <c r="L66" s="296"/>
      <c r="M66" s="297"/>
      <c r="N66" s="298"/>
    </row>
    <row r="67" spans="1:15" ht="15.75" thickBot="1">
      <c r="B67" s="454"/>
      <c r="C67" s="455"/>
      <c r="D67" s="455"/>
      <c r="E67" s="455"/>
      <c r="F67" s="455"/>
      <c r="G67" s="455"/>
      <c r="H67" s="54"/>
      <c r="I67" s="132"/>
      <c r="J67" s="132"/>
      <c r="K67" s="132"/>
      <c r="L67" s="901"/>
      <c r="M67" s="902"/>
      <c r="N67" s="133"/>
    </row>
    <row r="68" spans="1:15" ht="15.75" thickBot="1">
      <c r="B68" s="912" t="s">
        <v>953</v>
      </c>
      <c r="C68" s="866"/>
      <c r="D68" s="866"/>
      <c r="E68" s="866"/>
      <c r="F68" s="866"/>
      <c r="G68" s="866"/>
      <c r="H68" s="866"/>
      <c r="I68" s="866"/>
      <c r="J68" s="866"/>
      <c r="K68" s="866"/>
      <c r="L68" s="866"/>
      <c r="M68" s="867"/>
      <c r="N68" s="110">
        <f>SUM(N63:N67)</f>
        <v>1131.4191219078368</v>
      </c>
    </row>
    <row r="69" spans="1:15">
      <c r="B69" s="39"/>
      <c r="C69" s="40"/>
      <c r="D69" s="40"/>
      <c r="E69" s="40"/>
      <c r="F69" s="40"/>
      <c r="G69" s="40"/>
      <c r="H69" s="40"/>
      <c r="I69" s="40"/>
      <c r="J69" s="40"/>
      <c r="K69" s="40"/>
      <c r="L69" s="40"/>
      <c r="M69" s="40"/>
      <c r="N69" s="41"/>
    </row>
    <row r="70" spans="1:15">
      <c r="B70" s="70" t="s">
        <v>962</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62" t="s">
        <v>963</v>
      </c>
      <c r="C72" s="863"/>
      <c r="D72" s="863"/>
      <c r="E72" s="863"/>
      <c r="F72" s="863"/>
      <c r="G72" s="863"/>
      <c r="H72" s="863"/>
      <c r="I72" s="79" t="s">
        <v>964</v>
      </c>
      <c r="J72" s="81" t="s">
        <v>1410</v>
      </c>
      <c r="K72" s="80" t="s">
        <v>966</v>
      </c>
      <c r="L72" s="864" t="s">
        <v>950</v>
      </c>
      <c r="M72" s="865"/>
      <c r="N72" s="104" t="s">
        <v>951</v>
      </c>
    </row>
    <row r="73" spans="1:15">
      <c r="A73" s="168" t="s">
        <v>11</v>
      </c>
      <c r="B73" s="55" t="str">
        <f>VLOOKUP(A73,'MANO DE OBRA'!A8:D68,3,FALSE)</f>
        <v>Obrero (4)</v>
      </c>
      <c r="C73" s="53"/>
      <c r="D73" s="53"/>
      <c r="E73" s="53"/>
      <c r="F73" s="53"/>
      <c r="G73" s="53"/>
      <c r="H73" s="53"/>
      <c r="I73" s="299">
        <f>K73/J73*100</f>
        <v>117040.00000000001</v>
      </c>
      <c r="J73" s="300">
        <v>185</v>
      </c>
      <c r="K73" s="301">
        <f>VLOOKUP(A73,'MANO DE OBRA'!A8:D99,4,FALSE)</f>
        <v>216524</v>
      </c>
      <c r="L73" s="56"/>
      <c r="M73" s="441">
        <v>1.28</v>
      </c>
      <c r="N73" s="402">
        <f>K73/M73</f>
        <v>169159.375</v>
      </c>
      <c r="O73" s="112"/>
    </row>
    <row r="74" spans="1:15">
      <c r="A74" s="168" t="s">
        <v>30</v>
      </c>
      <c r="B74" s="55" t="str">
        <f>VLOOKUP(A74,'MANO DE OBRA'!A8:D69,3,FALSE)</f>
        <v>Oficial</v>
      </c>
      <c r="C74" s="53"/>
      <c r="D74" s="53"/>
      <c r="E74" s="53"/>
      <c r="F74" s="53"/>
      <c r="G74" s="53"/>
      <c r="H74" s="53"/>
      <c r="I74" s="299">
        <f>K74/J74*100</f>
        <v>57668.23979157189</v>
      </c>
      <c r="J74" s="300">
        <v>185</v>
      </c>
      <c r="K74" s="301">
        <f>VLOOKUP(A74,'MANO DE OBRA'!A8:D100,4,FALSE)</f>
        <v>106686.24361440798</v>
      </c>
      <c r="L74" s="56"/>
      <c r="M74" s="438">
        <v>1.28</v>
      </c>
      <c r="N74" s="402">
        <f>K74/M74</f>
        <v>83348.627823756236</v>
      </c>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SUM(N73:N76)</f>
        <v>252508.00282375625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N45+N58+N68+N77</f>
        <v>1966082.7291048723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393216.54582097451</v>
      </c>
      <c r="M84" s="859"/>
      <c r="N84" s="57"/>
    </row>
    <row r="85" spans="1:14">
      <c r="B85" s="95" t="s">
        <v>973</v>
      </c>
      <c r="C85" s="96"/>
      <c r="D85" s="96"/>
      <c r="E85" s="96"/>
      <c r="F85" s="96"/>
      <c r="G85" s="96"/>
      <c r="H85" s="96"/>
      <c r="I85" s="93"/>
      <c r="J85" s="94"/>
      <c r="K85" s="311">
        <v>0.05</v>
      </c>
      <c r="L85" s="858">
        <f>N79*K85</f>
        <v>98304.136455243628</v>
      </c>
      <c r="M85" s="859"/>
      <c r="N85" s="57"/>
    </row>
    <row r="86" spans="1:14" ht="15.75" thickBot="1">
      <c r="B86" s="97" t="s">
        <v>974</v>
      </c>
      <c r="C86" s="98"/>
      <c r="D86" s="98"/>
      <c r="E86" s="98"/>
      <c r="F86" s="98"/>
      <c r="G86" s="98"/>
      <c r="H86" s="98"/>
      <c r="I86" s="99"/>
      <c r="J86" s="100"/>
      <c r="K86" s="312">
        <v>0.05</v>
      </c>
      <c r="L86" s="860">
        <f>N79*K86</f>
        <v>98304.136455243628</v>
      </c>
      <c r="M86" s="861"/>
      <c r="N86" s="57"/>
    </row>
    <row r="87" spans="1:14" ht="15.75" thickBot="1">
      <c r="B87" s="823" t="s">
        <v>953</v>
      </c>
      <c r="C87" s="824"/>
      <c r="D87" s="824"/>
      <c r="E87" s="824"/>
      <c r="F87" s="824"/>
      <c r="G87" s="824"/>
      <c r="H87" s="824"/>
      <c r="I87" s="824"/>
      <c r="J87" s="824"/>
      <c r="K87" s="824"/>
      <c r="L87" s="824"/>
      <c r="M87" s="825"/>
      <c r="N87" s="58">
        <f>L84+L85+L86</f>
        <v>589824.81873146177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2555907.547836334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63"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7"/>
      <c r="C1" s="929"/>
      <c r="D1" s="930"/>
      <c r="E1" s="930"/>
      <c r="F1" s="930"/>
      <c r="G1" s="930"/>
      <c r="H1" s="930"/>
      <c r="I1" s="930"/>
      <c r="J1" s="931"/>
      <c r="K1" s="932" t="s">
        <v>933</v>
      </c>
      <c r="L1" s="934" t="s">
        <v>2198</v>
      </c>
      <c r="M1" s="935"/>
      <c r="N1" s="936"/>
    </row>
    <row r="2" spans="2:14" ht="38.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459"/>
      <c r="L30" s="799" t="s">
        <v>945</v>
      </c>
      <c r="M30" s="800"/>
      <c r="N30" s="77" t="s">
        <v>946</v>
      </c>
    </row>
    <row r="31" spans="1:14" ht="15.75" customHeight="1" thickBot="1">
      <c r="A31" t="s">
        <v>1845</v>
      </c>
      <c r="B31" s="86" t="s">
        <v>1101</v>
      </c>
      <c r="C31" s="87" t="s">
        <v>1654</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121</v>
      </c>
      <c r="B36" s="872" t="str">
        <f>VLOOKUP(A36,EQUIPOS!A6:D154,3,FALSE)</f>
        <v>Bomba eléctrica para accionar la celda</v>
      </c>
      <c r="C36" s="873"/>
      <c r="D36" s="873"/>
      <c r="E36" s="873"/>
      <c r="F36" s="873"/>
      <c r="G36" s="873"/>
      <c r="H36" s="874"/>
      <c r="I36" s="274"/>
      <c r="J36" s="275"/>
      <c r="K36" s="276">
        <f>VLOOKUP(A36,EQUIPOS!A6:D163,4,FALSE)</f>
        <v>71400.759895864801</v>
      </c>
      <c r="L36" s="277"/>
      <c r="M36" s="278">
        <v>0.01</v>
      </c>
      <c r="N36" s="279">
        <f t="shared" ref="N36:N41" si="0">K36/M36</f>
        <v>7140075.98958648</v>
      </c>
    </row>
    <row r="37" spans="1:14">
      <c r="A37" s="119" t="s">
        <v>192</v>
      </c>
      <c r="B37" s="872" t="str">
        <f>VLOOKUP(A37,EQUIPOS!A7:D154,3,FALSE)</f>
        <v>Equipo de acarreo interno</v>
      </c>
      <c r="C37" s="873"/>
      <c r="D37" s="873"/>
      <c r="E37" s="873"/>
      <c r="F37" s="873"/>
      <c r="G37" s="873"/>
      <c r="H37" s="874"/>
      <c r="I37" s="428"/>
      <c r="J37" s="429"/>
      <c r="K37" s="276">
        <f>VLOOKUP(A37,EQUIPOS!A7:D164,4,FALSE)</f>
        <v>43273.187815675636</v>
      </c>
      <c r="L37" s="342"/>
      <c r="M37" s="343">
        <v>0.05</v>
      </c>
      <c r="N37" s="279">
        <f t="shared" si="0"/>
        <v>865463.75631351268</v>
      </c>
    </row>
    <row r="38" spans="1:14">
      <c r="A38" s="119" t="s">
        <v>217</v>
      </c>
      <c r="B38" s="872" t="str">
        <f>VLOOKUP(A38,EQUIPOS!A8:D154,3,FALSE)</f>
        <v>Equipo de soldadura y de acetileno (incluye soldadura)</v>
      </c>
      <c r="C38" s="873"/>
      <c r="D38" s="873"/>
      <c r="E38" s="873"/>
      <c r="F38" s="873"/>
      <c r="G38" s="873"/>
      <c r="H38" s="874"/>
      <c r="I38" s="428"/>
      <c r="J38" s="429"/>
      <c r="K38" s="276">
        <f>VLOOKUP(A38,EQUIPOS!A8:D165,4,FALSE)</f>
        <v>21636.593907837818</v>
      </c>
      <c r="L38" s="342"/>
      <c r="M38" s="343">
        <v>0.01</v>
      </c>
      <c r="N38" s="279">
        <f t="shared" si="0"/>
        <v>2163659.3907837817</v>
      </c>
    </row>
    <row r="39" spans="1:14">
      <c r="A39" s="119" t="s">
        <v>242</v>
      </c>
      <c r="B39" s="872" t="str">
        <f>VLOOKUP(A39,EQUIPOS!A9:D154,3,FALSE)</f>
        <v>Grúa con torre capacidad 1 ton en la punta.</v>
      </c>
      <c r="C39" s="873"/>
      <c r="D39" s="873"/>
      <c r="E39" s="873"/>
      <c r="F39" s="873"/>
      <c r="G39" s="873"/>
      <c r="H39" s="874"/>
      <c r="I39" s="428"/>
      <c r="J39" s="429"/>
      <c r="K39" s="276">
        <f>VLOOKUP(A39,EQUIPOS!A9:D166,4,FALSE)</f>
        <v>224010.86892581423</v>
      </c>
      <c r="L39" s="342"/>
      <c r="M39" s="343">
        <v>0.04</v>
      </c>
      <c r="N39" s="279">
        <f t="shared" si="0"/>
        <v>5600271.7231453555</v>
      </c>
    </row>
    <row r="40" spans="1:14">
      <c r="A40" s="119" t="s">
        <v>255</v>
      </c>
      <c r="B40" s="872" t="str">
        <f>VLOOKUP(A40,EQUIPOS!A10:D154,3,FALSE)</f>
        <v>Manómetro cable de acero para bajar la celda</v>
      </c>
      <c r="C40" s="873"/>
      <c r="D40" s="873"/>
      <c r="E40" s="873"/>
      <c r="F40" s="873"/>
      <c r="G40" s="873"/>
      <c r="H40" s="874"/>
      <c r="I40" s="335"/>
      <c r="J40" s="337"/>
      <c r="K40" s="276">
        <f>VLOOKUP(A40,EQUIPOS!A10:D167,4,FALSE)</f>
        <v>1340386.9925905529</v>
      </c>
      <c r="L40" s="430"/>
      <c r="M40" s="431">
        <v>1</v>
      </c>
      <c r="N40" s="279">
        <f t="shared" si="0"/>
        <v>1340386.9925905529</v>
      </c>
    </row>
    <row r="41" spans="1:14">
      <c r="A41" t="s">
        <v>320</v>
      </c>
      <c r="B41" s="872" t="str">
        <f>VLOOKUP(A41,EQUIPOS!A11:D155,3,FALSE)</f>
        <v>Retroexcavadora sobre llantas, motor 62HP, Profundidad de excavación de 5.41 metros.</v>
      </c>
      <c r="C41" s="873"/>
      <c r="D41" s="873"/>
      <c r="E41" s="873"/>
      <c r="F41" s="873"/>
      <c r="G41" s="873"/>
      <c r="H41" s="874"/>
      <c r="I41" s="42"/>
      <c r="J41" s="43"/>
      <c r="K41" s="276">
        <f>VLOOKUP(A41,EQUIPOS!A11:D168,4,FALSE)</f>
        <v>92003.667080122541</v>
      </c>
      <c r="L41" s="283"/>
      <c r="M41" s="284">
        <v>0.2</v>
      </c>
      <c r="N41" s="279">
        <f t="shared" si="0"/>
        <v>460018.33540061268</v>
      </c>
    </row>
    <row r="42" spans="1:14">
      <c r="B42" s="327"/>
      <c r="C42" s="328"/>
      <c r="D42" s="328"/>
      <c r="E42" s="328"/>
      <c r="F42" s="330"/>
      <c r="G42" s="330"/>
      <c r="H42" s="131"/>
      <c r="I42" s="42"/>
      <c r="J42" s="43"/>
      <c r="K42" s="445"/>
      <c r="L42" s="283"/>
      <c r="M42" s="284"/>
      <c r="N42" s="280"/>
    </row>
    <row r="43" spans="1:14">
      <c r="B43" s="880" t="s">
        <v>952</v>
      </c>
      <c r="C43" s="881"/>
      <c r="D43" s="881"/>
      <c r="E43" s="44"/>
      <c r="F43" s="45"/>
      <c r="G43" s="45"/>
      <c r="H43" s="46"/>
      <c r="I43" s="42"/>
      <c r="J43" s="43"/>
      <c r="K43" s="286"/>
      <c r="L43" s="283"/>
      <c r="M43" s="408">
        <v>0.01</v>
      </c>
      <c r="N43" s="351">
        <f>N81*M43</f>
        <v>6913.9567913614801</v>
      </c>
    </row>
    <row r="44" spans="1:14" ht="15.75" thickBot="1">
      <c r="B44" s="872"/>
      <c r="C44" s="873"/>
      <c r="D44" s="873"/>
      <c r="E44" s="873"/>
      <c r="F44" s="873"/>
      <c r="G44" s="873"/>
      <c r="H44" s="874"/>
      <c r="I44" s="882"/>
      <c r="J44" s="883"/>
      <c r="K44" s="47"/>
      <c r="L44" s="884"/>
      <c r="M44" s="885"/>
      <c r="N44" s="111"/>
    </row>
    <row r="45" spans="1:14" ht="15.75" thickBot="1">
      <c r="B45" s="823" t="s">
        <v>953</v>
      </c>
      <c r="C45" s="824"/>
      <c r="D45" s="824"/>
      <c r="E45" s="824"/>
      <c r="F45" s="824"/>
      <c r="G45" s="824"/>
      <c r="H45" s="824"/>
      <c r="I45" s="824"/>
      <c r="J45" s="824"/>
      <c r="K45" s="824"/>
      <c r="L45" s="824"/>
      <c r="M45" s="825"/>
      <c r="N45" s="401">
        <f>SUM(N36:N44)</f>
        <v>17576790.144611657</v>
      </c>
    </row>
    <row r="46" spans="1:14">
      <c r="B46" s="287"/>
      <c r="C46" s="40"/>
      <c r="D46" s="40"/>
      <c r="E46" s="40"/>
      <c r="F46" s="40"/>
      <c r="G46" s="40"/>
      <c r="H46" s="40"/>
      <c r="I46" s="40"/>
      <c r="J46" s="40"/>
      <c r="K46" s="40"/>
      <c r="L46" s="40"/>
      <c r="M46" s="40"/>
      <c r="N46" s="41"/>
    </row>
    <row r="47" spans="1:14">
      <c r="B47" s="70" t="s">
        <v>954</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8" t="s">
        <v>944</v>
      </c>
      <c r="C49" s="869"/>
      <c r="D49" s="869"/>
      <c r="E49" s="869"/>
      <c r="F49" s="869"/>
      <c r="G49" s="869"/>
      <c r="H49" s="869"/>
      <c r="I49" s="903"/>
      <c r="J49" s="322" t="s">
        <v>945</v>
      </c>
      <c r="K49" s="91" t="s">
        <v>946</v>
      </c>
      <c r="L49" s="904" t="s">
        <v>955</v>
      </c>
      <c r="M49" s="903"/>
      <c r="N49" s="92" t="s">
        <v>951</v>
      </c>
    </row>
    <row r="50" spans="1:14">
      <c r="A50" s="167" t="s">
        <v>410</v>
      </c>
      <c r="B50" s="49" t="str">
        <f>VLOOKUP(A50,MATERIALES!A5:D373,3,FALSE)</f>
        <v>Celda especial de carga</v>
      </c>
      <c r="C50" s="288"/>
      <c r="D50" s="288"/>
      <c r="E50" s="288"/>
      <c r="F50" s="288"/>
      <c r="G50" s="288"/>
      <c r="H50" s="288"/>
      <c r="I50" s="288"/>
      <c r="J50" s="318" t="str">
        <f>VLOOKUP(A50,MATERIALES!A6:D642,2,FALSE)</f>
        <v>u</v>
      </c>
      <c r="K50" s="289">
        <v>1</v>
      </c>
      <c r="L50" s="274"/>
      <c r="M50" s="409">
        <f>VLOOKUP(A50,MATERIALES!A5:D396,4,FALSE)</f>
        <v>21701802.491257586</v>
      </c>
      <c r="N50" s="279">
        <f t="shared" ref="N50:N55" si="1">K50*M50</f>
        <v>21701802.491257586</v>
      </c>
    </row>
    <row r="51" spans="1:14">
      <c r="A51" s="167" t="s">
        <v>505</v>
      </c>
      <c r="B51" s="49" t="str">
        <f>VLOOKUP(A51,MATERIALES!A6:D373,3,FALSE)</f>
        <v>Manguera de alta presión</v>
      </c>
      <c r="C51" s="432"/>
      <c r="D51" s="432"/>
      <c r="E51" s="432"/>
      <c r="F51" s="432"/>
      <c r="G51" s="432"/>
      <c r="H51" s="432"/>
      <c r="I51" s="432"/>
      <c r="J51" s="319" t="str">
        <f>VLOOKUP(A51,MATERIALES!A6:D643,2,FALSE)</f>
        <v>m</v>
      </c>
      <c r="K51" s="404">
        <v>30</v>
      </c>
      <c r="L51" s="428"/>
      <c r="M51" s="409">
        <f>VLOOKUP(A51,MATERIALES!A6:D397,4,FALSE)</f>
        <v>115839.11248566906</v>
      </c>
      <c r="N51" s="279">
        <f t="shared" si="1"/>
        <v>3475173.3745700717</v>
      </c>
    </row>
    <row r="52" spans="1:14">
      <c r="A52" s="167" t="s">
        <v>698</v>
      </c>
      <c r="B52" s="49" t="str">
        <f>VLOOKUP(A52,MATERIALES!A6:D373,3,FALSE)</f>
        <v>Transductores electrónicos (incluye cables, protección contra el concreto y panel de lectura)</v>
      </c>
      <c r="C52" s="432"/>
      <c r="D52" s="432"/>
      <c r="E52" s="432"/>
      <c r="F52" s="432"/>
      <c r="G52" s="432"/>
      <c r="H52" s="432"/>
      <c r="I52" s="432"/>
      <c r="J52" s="319" t="str">
        <f>VLOOKUP(A52,MATERIALES!A6:D644,2,FALSE)</f>
        <v>u</v>
      </c>
      <c r="K52" s="404">
        <v>2</v>
      </c>
      <c r="L52" s="428"/>
      <c r="M52" s="409">
        <f>VLOOKUP(A52,MATERIALES!A6:D398,4,FALSE)</f>
        <v>1937863.5920663313</v>
      </c>
      <c r="N52" s="279">
        <f t="shared" si="1"/>
        <v>3875727.1841326626</v>
      </c>
    </row>
    <row r="53" spans="1:14">
      <c r="A53" s="167" t="s">
        <v>700</v>
      </c>
      <c r="B53" s="49" t="str">
        <f>VLOOKUP(A53,MATERIALES!A6:D373,3,FALSE)</f>
        <v>Transductores mecánicos (incluye cables, protección contra el concreto y panel de lectura)</v>
      </c>
      <c r="C53" s="432"/>
      <c r="D53" s="432"/>
      <c r="E53" s="432"/>
      <c r="F53" s="432"/>
      <c r="G53" s="432"/>
      <c r="H53" s="432"/>
      <c r="I53" s="432"/>
      <c r="J53" s="319" t="str">
        <f>VLOOKUP(A53,MATERIALES!A7:D645,2,FALSE)</f>
        <v>u</v>
      </c>
      <c r="K53" s="404">
        <v>5</v>
      </c>
      <c r="L53" s="428"/>
      <c r="M53" s="409">
        <f>VLOOKUP(A53,MATERIALES!A6:D399,4,FALSE)</f>
        <v>1218072.0599503645</v>
      </c>
      <c r="N53" s="279">
        <f t="shared" si="1"/>
        <v>6090360.2997518228</v>
      </c>
    </row>
    <row r="54" spans="1:14">
      <c r="A54" s="167" t="s">
        <v>729</v>
      </c>
      <c r="B54" s="49" t="str">
        <f>VLOOKUP(A54,MATERIALES!A7:D373,3,FALSE)</f>
        <v>Tubo Metálico De Alta Resistencia</v>
      </c>
      <c r="C54" s="432"/>
      <c r="D54" s="432"/>
      <c r="E54" s="432"/>
      <c r="F54" s="432"/>
      <c r="G54" s="432"/>
      <c r="H54" s="432"/>
      <c r="I54" s="432"/>
      <c r="J54" s="319" t="str">
        <f>VLOOKUP(A54,MATERIALES!A8:D646,2,FALSE)</f>
        <v>m</v>
      </c>
      <c r="K54" s="404">
        <v>60</v>
      </c>
      <c r="L54" s="428"/>
      <c r="M54" s="409">
        <f>VLOOKUP(A54,MATERIALES!A7:D400,4,FALSE)</f>
        <v>82256.934296925741</v>
      </c>
      <c r="N54" s="279">
        <f t="shared" si="1"/>
        <v>4935416.0578155443</v>
      </c>
    </row>
    <row r="55" spans="1:14">
      <c r="A55" s="167" t="s">
        <v>734</v>
      </c>
      <c r="B55" s="49" t="str">
        <f>VLOOKUP(A55,MATERIALES!A7:D373,3,FALSE)</f>
        <v>Uniones especiales de alta resistencia para tubería</v>
      </c>
      <c r="C55" s="432"/>
      <c r="D55" s="432"/>
      <c r="E55" s="432"/>
      <c r="F55" s="432"/>
      <c r="G55" s="432"/>
      <c r="H55" s="432"/>
      <c r="I55" s="432"/>
      <c r="J55" s="319" t="str">
        <f>VLOOKUP(A55,MATERIALES!A9:D647,2,FALSE)</f>
        <v>u</v>
      </c>
      <c r="K55" s="404">
        <v>12</v>
      </c>
      <c r="L55" s="428"/>
      <c r="M55" s="409">
        <f>VLOOKUP(A55,MATERIALES!A8:D401,4,FALSE)</f>
        <v>53654.309610186378</v>
      </c>
      <c r="N55" s="279">
        <f t="shared" si="1"/>
        <v>643851.71532223653</v>
      </c>
    </row>
    <row r="56" spans="1:14">
      <c r="A56" s="167"/>
      <c r="B56" s="49"/>
      <c r="C56" s="432"/>
      <c r="D56" s="432"/>
      <c r="E56" s="432"/>
      <c r="F56" s="432"/>
      <c r="G56" s="432"/>
      <c r="H56" s="432"/>
      <c r="I56" s="432"/>
      <c r="J56" s="318"/>
      <c r="K56" s="404"/>
      <c r="L56" s="428"/>
      <c r="M56" s="409"/>
      <c r="N56" s="279"/>
    </row>
    <row r="57" spans="1:14" ht="15.75" thickBot="1">
      <c r="B57" s="49"/>
      <c r="C57" s="317"/>
      <c r="D57" s="317"/>
      <c r="E57" s="317"/>
      <c r="F57" s="317"/>
      <c r="G57" s="317"/>
      <c r="H57" s="317"/>
      <c r="I57" s="317"/>
      <c r="J57" s="442"/>
      <c r="K57" s="132"/>
      <c r="L57" s="332"/>
      <c r="M57" s="409"/>
      <c r="N57" s="279"/>
    </row>
    <row r="58" spans="1:14" ht="15.75" thickBot="1">
      <c r="B58" s="823" t="s">
        <v>953</v>
      </c>
      <c r="C58" s="824"/>
      <c r="D58" s="824"/>
      <c r="E58" s="824"/>
      <c r="F58" s="824"/>
      <c r="G58" s="824"/>
      <c r="H58" s="824"/>
      <c r="I58" s="824"/>
      <c r="J58" s="824"/>
      <c r="K58" s="824"/>
      <c r="L58" s="824"/>
      <c r="M58" s="825"/>
      <c r="N58" s="401">
        <f>SUM(N50:N57)</f>
        <v>40722331.122849919</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1400</v>
      </c>
      <c r="B63" s="52" t="str">
        <f>VLOOKUP(A63,TRANSPORTE!A5:D117,3,FALSE)</f>
        <v>Transporte de tubos. celdas, etc.</v>
      </c>
      <c r="C63" s="324"/>
      <c r="D63" s="324"/>
      <c r="E63" s="324"/>
      <c r="F63" s="324"/>
      <c r="G63" s="324"/>
      <c r="H63" s="318" t="s">
        <v>1468</v>
      </c>
      <c r="I63" s="286">
        <v>1</v>
      </c>
      <c r="J63" s="293">
        <v>1</v>
      </c>
      <c r="K63" s="286">
        <f>I63*J63</f>
        <v>1</v>
      </c>
      <c r="L63" s="910">
        <f>VLOOKUP(A63,TRANSPORTE!A5:D117,4,FALSE)</f>
        <v>1085600.0725848204</v>
      </c>
      <c r="M63" s="911"/>
      <c r="N63" s="294">
        <f>K63*L63</f>
        <v>1085600.0725848204</v>
      </c>
    </row>
    <row r="64" spans="1:14">
      <c r="A64" t="s">
        <v>1402</v>
      </c>
      <c r="B64" s="52" t="str">
        <f>VLOOKUP(A64,TRANSPORTE!A6:D117,3,FALSE)</f>
        <v>Transporte de personal de montaje</v>
      </c>
      <c r="C64" s="53"/>
      <c r="D64" s="53"/>
      <c r="E64" s="53"/>
      <c r="F64" s="53"/>
      <c r="G64" s="53"/>
      <c r="H64" s="318" t="s">
        <v>1468</v>
      </c>
      <c r="I64" s="286">
        <v>8</v>
      </c>
      <c r="J64" s="293">
        <v>1</v>
      </c>
      <c r="K64" s="286">
        <f>I64*J64</f>
        <v>8</v>
      </c>
      <c r="L64" s="910">
        <f>VLOOKUP(A64,TRANSPORTE!A6:D117,4,FALSE)</f>
        <v>189104.70289857432</v>
      </c>
      <c r="M64" s="911"/>
      <c r="N64" s="294">
        <f>K64*L64</f>
        <v>1512837.6231885946</v>
      </c>
    </row>
    <row r="65" spans="1:15">
      <c r="A65" t="s">
        <v>1399</v>
      </c>
      <c r="B65" s="52" t="str">
        <f>VLOOKUP(A65,TRANSPORTE!A6:D117,3,FALSE)</f>
        <v>Pasajes aéreos</v>
      </c>
      <c r="C65" s="53"/>
      <c r="D65" s="53"/>
      <c r="E65" s="53"/>
      <c r="F65" s="53"/>
      <c r="G65" s="53"/>
      <c r="H65" s="318" t="s">
        <v>945</v>
      </c>
      <c r="I65" s="286">
        <v>3</v>
      </c>
      <c r="J65" s="293">
        <v>1</v>
      </c>
      <c r="K65" s="286">
        <f>I65*J65</f>
        <v>3</v>
      </c>
      <c r="L65" s="910">
        <f>VLOOKUP(A65,TRANSPORTE!A6:D117,4,FALSE)</f>
        <v>104954.55199952333</v>
      </c>
      <c r="M65" s="911"/>
      <c r="N65" s="294">
        <f>K65*L65</f>
        <v>314863.65599857003</v>
      </c>
    </row>
    <row r="66" spans="1:15">
      <c r="B66" s="52"/>
      <c r="C66" s="53"/>
      <c r="D66" s="53"/>
      <c r="E66" s="53"/>
      <c r="F66" s="53"/>
      <c r="G66" s="53"/>
      <c r="H66" s="295"/>
      <c r="I66" s="286"/>
      <c r="J66" s="286"/>
      <c r="K66" s="286"/>
      <c r="L66" s="296"/>
      <c r="M66" s="297"/>
      <c r="N66" s="298"/>
    </row>
    <row r="67" spans="1:15" ht="15.75" thickBot="1">
      <c r="B67" s="454"/>
      <c r="C67" s="455"/>
      <c r="D67" s="455"/>
      <c r="E67" s="455"/>
      <c r="F67" s="455"/>
      <c r="G67" s="455"/>
      <c r="H67" s="54"/>
      <c r="I67" s="132"/>
      <c r="J67" s="132"/>
      <c r="K67" s="132"/>
      <c r="L67" s="901"/>
      <c r="M67" s="902"/>
      <c r="N67" s="133"/>
    </row>
    <row r="68" spans="1:15" ht="15.75" thickBot="1">
      <c r="B68" s="912" t="s">
        <v>953</v>
      </c>
      <c r="C68" s="866"/>
      <c r="D68" s="866"/>
      <c r="E68" s="866"/>
      <c r="F68" s="866"/>
      <c r="G68" s="866"/>
      <c r="H68" s="866"/>
      <c r="I68" s="866"/>
      <c r="J68" s="866"/>
      <c r="K68" s="866"/>
      <c r="L68" s="866"/>
      <c r="M68" s="867"/>
      <c r="N68" s="110">
        <f>SUM(N63:N67)</f>
        <v>2913301.3517719852</v>
      </c>
    </row>
    <row r="69" spans="1:15">
      <c r="B69" s="39"/>
      <c r="C69" s="40"/>
      <c r="D69" s="40"/>
      <c r="E69" s="40"/>
      <c r="F69" s="40"/>
      <c r="G69" s="40"/>
      <c r="H69" s="40"/>
      <c r="I69" s="40"/>
      <c r="J69" s="40"/>
      <c r="K69" s="40"/>
      <c r="L69" s="40"/>
      <c r="M69" s="40"/>
      <c r="N69" s="41"/>
    </row>
    <row r="70" spans="1:15">
      <c r="B70" s="70" t="s">
        <v>962</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62" t="s">
        <v>963</v>
      </c>
      <c r="C72" s="863"/>
      <c r="D72" s="863"/>
      <c r="E72" s="863"/>
      <c r="F72" s="863"/>
      <c r="G72" s="863"/>
      <c r="H72" s="863"/>
      <c r="I72" s="79" t="s">
        <v>964</v>
      </c>
      <c r="J72" s="81" t="s">
        <v>1410</v>
      </c>
      <c r="K72" s="80" t="s">
        <v>966</v>
      </c>
      <c r="L72" s="864" t="s">
        <v>950</v>
      </c>
      <c r="M72" s="865"/>
      <c r="N72" s="104" t="s">
        <v>951</v>
      </c>
    </row>
    <row r="73" spans="1:15">
      <c r="A73" s="168" t="s">
        <v>6</v>
      </c>
      <c r="B73" s="55" t="str">
        <f>VLOOKUP(A73,'MANO DE OBRA'!A8:D68,3,FALSE)</f>
        <v xml:space="preserve">Obrero </v>
      </c>
      <c r="C73" s="53"/>
      <c r="D73" s="53"/>
      <c r="E73" s="53"/>
      <c r="F73" s="53"/>
      <c r="G73" s="53"/>
      <c r="H73" s="53"/>
      <c r="I73" s="299">
        <f t="shared" ref="I73:I76" si="2">K73/J73*100</f>
        <v>29260.000000000004</v>
      </c>
      <c r="J73" s="300">
        <v>185</v>
      </c>
      <c r="K73" s="301">
        <f>VLOOKUP(A73,'MANO DE OBRA'!A8:D99,4,FALSE)</f>
        <v>54131</v>
      </c>
      <c r="L73" s="56"/>
      <c r="M73" s="441">
        <v>1</v>
      </c>
      <c r="N73" s="402">
        <f t="shared" ref="N73:N76" si="3">K73/M73</f>
        <v>54131</v>
      </c>
      <c r="O73" s="112"/>
    </row>
    <row r="74" spans="1:15">
      <c r="A74" s="168" t="s">
        <v>74</v>
      </c>
      <c r="B74" s="55" t="str">
        <f>VLOOKUP(A74,'MANO DE OBRA'!A8:D69,3,FALSE)</f>
        <v>Ingeniero de Montaje y Prueba Pilote (1)</v>
      </c>
      <c r="C74" s="53"/>
      <c r="D74" s="53"/>
      <c r="E74" s="53"/>
      <c r="F74" s="53"/>
      <c r="G74" s="53"/>
      <c r="H74" s="53"/>
      <c r="I74" s="299">
        <f t="shared" si="2"/>
        <v>257965.03444028978</v>
      </c>
      <c r="J74" s="300">
        <v>185</v>
      </c>
      <c r="K74" s="301">
        <f>VLOOKUP(A74,'MANO DE OBRA'!A8:D100,4,FALSE)</f>
        <v>477235.31371453602</v>
      </c>
      <c r="L74" s="56"/>
      <c r="M74" s="438">
        <v>1</v>
      </c>
      <c r="N74" s="402">
        <f t="shared" si="3"/>
        <v>477235.31371453602</v>
      </c>
    </row>
    <row r="75" spans="1:15">
      <c r="A75" s="168"/>
      <c r="B75" s="55"/>
      <c r="C75" s="53"/>
      <c r="D75" s="53"/>
      <c r="E75" s="53"/>
      <c r="F75" s="53"/>
      <c r="G75" s="53"/>
      <c r="H75" s="53"/>
      <c r="I75" s="299"/>
      <c r="J75" s="300"/>
      <c r="K75" s="301"/>
      <c r="L75" s="56"/>
      <c r="M75" s="446"/>
      <c r="N75" s="402"/>
    </row>
    <row r="76" spans="1:15">
      <c r="A76" s="168" t="s">
        <v>88</v>
      </c>
      <c r="B76" s="55" t="str">
        <f>VLOOKUP(A76,'MANO DE OBRA'!A10:D71,3,FALSE)</f>
        <v>Soldador experto en montaje y pruebas</v>
      </c>
      <c r="C76" s="53"/>
      <c r="D76" s="53"/>
      <c r="E76" s="53"/>
      <c r="F76" s="53"/>
      <c r="G76" s="53"/>
      <c r="H76" s="53"/>
      <c r="I76" s="299">
        <f t="shared" si="2"/>
        <v>86502.359687357821</v>
      </c>
      <c r="J76" s="300">
        <v>185</v>
      </c>
      <c r="K76" s="301">
        <f>VLOOKUP(A76,'MANO DE OBRA'!A10:D102,4,FALSE)</f>
        <v>160029.36542161196</v>
      </c>
      <c r="L76" s="56"/>
      <c r="M76" s="446">
        <v>1</v>
      </c>
      <c r="N76" s="402">
        <f t="shared" si="3"/>
        <v>160029.36542161196</v>
      </c>
    </row>
    <row r="77" spans="1:15">
      <c r="A77" s="168"/>
      <c r="B77" s="55"/>
      <c r="C77" s="53"/>
      <c r="D77" s="53"/>
      <c r="E77" s="53"/>
      <c r="F77" s="53"/>
      <c r="G77" s="53"/>
      <c r="H77" s="53"/>
      <c r="I77" s="299"/>
      <c r="J77" s="300"/>
      <c r="K77" s="301"/>
      <c r="L77" s="56"/>
      <c r="M77" s="446"/>
      <c r="N77" s="402"/>
    </row>
    <row r="78" spans="1:15">
      <c r="A78" s="168"/>
      <c r="B78" s="55"/>
      <c r="C78" s="53"/>
      <c r="D78" s="53"/>
      <c r="E78" s="53"/>
      <c r="F78" s="53"/>
      <c r="G78" s="53"/>
      <c r="H78" s="53"/>
      <c r="I78" s="299"/>
      <c r="J78" s="300"/>
      <c r="K78" s="301"/>
      <c r="L78" s="56"/>
      <c r="M78" s="446"/>
      <c r="N78" s="402"/>
    </row>
    <row r="79" spans="1:15">
      <c r="B79" s="55"/>
      <c r="C79" s="53"/>
      <c r="D79" s="53"/>
      <c r="E79" s="53"/>
      <c r="F79" s="53"/>
      <c r="G79" s="53"/>
      <c r="H79" s="53"/>
      <c r="I79" s="299"/>
      <c r="J79" s="300"/>
      <c r="K79" s="301"/>
      <c r="L79" s="325"/>
      <c r="M79" s="307"/>
      <c r="N79" s="402"/>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SUM(N73:N80)</f>
        <v>691395.67913614796</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N45+N58+N68+N81</f>
        <v>61903818.298369713</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12380763.659673944</v>
      </c>
      <c r="M88" s="859"/>
      <c r="N88" s="57"/>
    </row>
    <row r="89" spans="1:14">
      <c r="B89" s="95" t="s">
        <v>973</v>
      </c>
      <c r="C89" s="96"/>
      <c r="D89" s="96"/>
      <c r="E89" s="96"/>
      <c r="F89" s="96"/>
      <c r="G89" s="96"/>
      <c r="H89" s="96"/>
      <c r="I89" s="93"/>
      <c r="J89" s="94"/>
      <c r="K89" s="311">
        <v>0.05</v>
      </c>
      <c r="L89" s="858">
        <f>N83*K89</f>
        <v>3095190.914918486</v>
      </c>
      <c r="M89" s="859"/>
      <c r="N89" s="57"/>
    </row>
    <row r="90" spans="1:14" ht="15.75" thickBot="1">
      <c r="B90" s="97" t="s">
        <v>974</v>
      </c>
      <c r="C90" s="98"/>
      <c r="D90" s="98"/>
      <c r="E90" s="98"/>
      <c r="F90" s="98"/>
      <c r="G90" s="98"/>
      <c r="H90" s="98"/>
      <c r="I90" s="99"/>
      <c r="J90" s="100"/>
      <c r="K90" s="312">
        <v>0.05</v>
      </c>
      <c r="L90" s="860">
        <f>N83*K90</f>
        <v>3095190.914918486</v>
      </c>
      <c r="M90" s="861"/>
      <c r="N90" s="57"/>
    </row>
    <row r="91" spans="1:14" ht="15.75" thickBot="1">
      <c r="B91" s="823" t="s">
        <v>953</v>
      </c>
      <c r="C91" s="824"/>
      <c r="D91" s="824"/>
      <c r="E91" s="824"/>
      <c r="F91" s="824"/>
      <c r="G91" s="824"/>
      <c r="H91" s="824"/>
      <c r="I91" s="824"/>
      <c r="J91" s="824"/>
      <c r="K91" s="824"/>
      <c r="L91" s="824"/>
      <c r="M91" s="825"/>
      <c r="N91" s="58">
        <f>L88+L89+L90</f>
        <v>18571145.489510916</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80474963.787880629</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67"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7"/>
      <c r="C1" s="929"/>
      <c r="D1" s="930"/>
      <c r="E1" s="930"/>
      <c r="F1" s="930"/>
      <c r="G1" s="930"/>
      <c r="H1" s="930"/>
      <c r="I1" s="930"/>
      <c r="J1" s="931"/>
      <c r="K1" s="932" t="s">
        <v>933</v>
      </c>
      <c r="L1" s="934" t="s">
        <v>2198</v>
      </c>
      <c r="M1" s="935"/>
      <c r="N1" s="936"/>
    </row>
    <row r="2" spans="2:14" ht="27"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 customHeight="1" thickBot="1">
      <c r="A31" t="s">
        <v>1845</v>
      </c>
      <c r="B31" s="86" t="s">
        <v>1102</v>
      </c>
      <c r="C31" s="87" t="s">
        <v>1655</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6">
      <c r="B33" s="64" t="s">
        <v>947</v>
      </c>
      <c r="C33" s="65"/>
      <c r="D33" s="65"/>
      <c r="E33" s="65"/>
      <c r="F33" s="65"/>
      <c r="G33" s="65"/>
      <c r="H33" s="65"/>
      <c r="I33" s="65"/>
      <c r="J33" s="65"/>
      <c r="K33" s="65"/>
      <c r="L33" s="65"/>
      <c r="M33" s="65"/>
      <c r="N33" s="66"/>
    </row>
    <row r="34" spans="1:16" ht="15.75" thickBot="1">
      <c r="B34" s="273"/>
      <c r="C34" s="67"/>
      <c r="D34" s="67"/>
      <c r="E34" s="67"/>
      <c r="F34" s="67"/>
      <c r="G34" s="67"/>
      <c r="H34" s="67"/>
      <c r="I34" s="68"/>
      <c r="J34" s="68"/>
      <c r="K34" s="67"/>
      <c r="L34" s="67"/>
      <c r="M34" s="67"/>
      <c r="N34" s="69"/>
    </row>
    <row r="35" spans="1:16">
      <c r="B35" s="893" t="s">
        <v>944</v>
      </c>
      <c r="C35" s="894"/>
      <c r="D35" s="894"/>
      <c r="E35" s="894"/>
      <c r="F35" s="894"/>
      <c r="G35" s="894"/>
      <c r="H35" s="895"/>
      <c r="I35" s="896" t="s">
        <v>948</v>
      </c>
      <c r="J35" s="897"/>
      <c r="K35" s="75" t="s">
        <v>949</v>
      </c>
      <c r="L35" s="898" t="s">
        <v>950</v>
      </c>
      <c r="M35" s="895"/>
      <c r="N35" s="76" t="s">
        <v>951</v>
      </c>
    </row>
    <row r="36" spans="1:16">
      <c r="A36" s="119" t="s">
        <v>121</v>
      </c>
      <c r="B36" s="872" t="str">
        <f>VLOOKUP(A36,EQUIPOS!A6:D154,3,FALSE)</f>
        <v>Bomba eléctrica para accionar la celda</v>
      </c>
      <c r="C36" s="873"/>
      <c r="D36" s="873"/>
      <c r="E36" s="873"/>
      <c r="F36" s="873"/>
      <c r="G36" s="873"/>
      <c r="H36" s="874"/>
      <c r="I36" s="274"/>
      <c r="J36" s="275"/>
      <c r="K36" s="276">
        <f>VLOOKUP(A36,EQUIPOS!A6:D163,4,FALSE)</f>
        <v>71400.759895864801</v>
      </c>
      <c r="L36" s="277"/>
      <c r="M36" s="278">
        <v>0.01</v>
      </c>
      <c r="N36" s="279">
        <f>K36/M36</f>
        <v>7140075.98958648</v>
      </c>
    </row>
    <row r="37" spans="1:16">
      <c r="A37" s="119" t="s">
        <v>217</v>
      </c>
      <c r="B37" s="872" t="str">
        <f>VLOOKUP(A37,EQUIPOS!A7:D154,3,FALSE)</f>
        <v>Equipo de soldadura y de acetileno (incluye soldadura)</v>
      </c>
      <c r="C37" s="873"/>
      <c r="D37" s="873"/>
      <c r="E37" s="873"/>
      <c r="F37" s="873"/>
      <c r="G37" s="873"/>
      <c r="H37" s="874"/>
      <c r="I37" s="428"/>
      <c r="J37" s="429"/>
      <c r="K37" s="276">
        <f>VLOOKUP(A37,EQUIPOS!A7:D164,4,FALSE)</f>
        <v>21636.593907837818</v>
      </c>
      <c r="L37" s="342"/>
      <c r="M37" s="343">
        <v>0.01</v>
      </c>
      <c r="N37" s="279">
        <f>K37/M37</f>
        <v>2163659.3907837817</v>
      </c>
    </row>
    <row r="38" spans="1:16">
      <c r="A38" s="119" t="s">
        <v>255</v>
      </c>
      <c r="B38" s="872" t="str">
        <f>VLOOKUP(A38,EQUIPOS!A8:D154,3,FALSE)</f>
        <v>Manómetro cable de acero para bajar la celda</v>
      </c>
      <c r="C38" s="873"/>
      <c r="D38" s="873"/>
      <c r="E38" s="873"/>
      <c r="F38" s="873"/>
      <c r="G38" s="873"/>
      <c r="H38" s="874"/>
      <c r="I38" s="428"/>
      <c r="J38" s="429"/>
      <c r="K38" s="276">
        <f>VLOOKUP(A38,EQUIPOS!A8:D165,4,FALSE)</f>
        <v>1340386.9925905529</v>
      </c>
      <c r="L38" s="342"/>
      <c r="M38" s="343">
        <v>1</v>
      </c>
      <c r="N38" s="279">
        <f>K38/M38</f>
        <v>1340386.9925905529</v>
      </c>
    </row>
    <row r="39" spans="1:16">
      <c r="A39" s="119"/>
      <c r="B39" s="872"/>
      <c r="C39" s="873"/>
      <c r="D39" s="873"/>
      <c r="E39" s="873"/>
      <c r="F39" s="873"/>
      <c r="G39" s="873"/>
      <c r="H39" s="874"/>
      <c r="I39" s="428"/>
      <c r="J39" s="429"/>
      <c r="K39" s="276"/>
      <c r="L39" s="342"/>
      <c r="M39" s="343"/>
      <c r="N39" s="279"/>
    </row>
    <row r="40" spans="1:16">
      <c r="A40" s="119"/>
      <c r="B40" s="872"/>
      <c r="C40" s="873"/>
      <c r="D40" s="873"/>
      <c r="E40" s="873"/>
      <c r="F40" s="873"/>
      <c r="G40" s="873"/>
      <c r="H40" s="874"/>
      <c r="I40" s="335"/>
      <c r="J40" s="337"/>
      <c r="K40" s="276"/>
      <c r="L40" s="430"/>
      <c r="M40" s="431"/>
      <c r="N40" s="279"/>
    </row>
    <row r="41" spans="1:16">
      <c r="B41" s="872"/>
      <c r="C41" s="873"/>
      <c r="D41" s="873"/>
      <c r="E41" s="873"/>
      <c r="F41" s="873"/>
      <c r="G41" s="873"/>
      <c r="H41" s="874"/>
      <c r="I41" s="42"/>
      <c r="J41" s="43"/>
      <c r="K41" s="276"/>
      <c r="L41" s="283"/>
      <c r="M41" s="284"/>
      <c r="N41" s="279"/>
    </row>
    <row r="42" spans="1:16">
      <c r="B42" s="327"/>
      <c r="C42" s="328"/>
      <c r="D42" s="328"/>
      <c r="E42" s="328"/>
      <c r="F42" s="330"/>
      <c r="G42" s="330"/>
      <c r="H42" s="131"/>
      <c r="I42" s="42"/>
      <c r="J42" s="43"/>
      <c r="K42" s="445"/>
      <c r="L42" s="283"/>
      <c r="M42" s="284"/>
      <c r="N42" s="280"/>
    </row>
    <row r="43" spans="1:16">
      <c r="B43" s="880" t="s">
        <v>952</v>
      </c>
      <c r="C43" s="881"/>
      <c r="D43" s="881"/>
      <c r="E43" s="44"/>
      <c r="F43" s="45"/>
      <c r="G43" s="45"/>
      <c r="H43" s="46"/>
      <c r="I43" s="42"/>
      <c r="J43" s="43"/>
      <c r="K43" s="286"/>
      <c r="L43" s="283"/>
      <c r="M43" s="408">
        <v>0.01</v>
      </c>
      <c r="N43" s="351">
        <f>N81*M43</f>
        <v>6913.9567913614801</v>
      </c>
    </row>
    <row r="44" spans="1:16" ht="15.75" thickBot="1">
      <c r="B44" s="872"/>
      <c r="C44" s="873"/>
      <c r="D44" s="873"/>
      <c r="E44" s="873"/>
      <c r="F44" s="873"/>
      <c r="G44" s="873"/>
      <c r="H44" s="874"/>
      <c r="I44" s="882"/>
      <c r="J44" s="883"/>
      <c r="K44" s="47"/>
      <c r="L44" s="884"/>
      <c r="M44" s="885"/>
      <c r="N44" s="111"/>
    </row>
    <row r="45" spans="1:16" ht="15.75" thickBot="1">
      <c r="B45" s="823" t="s">
        <v>953</v>
      </c>
      <c r="C45" s="824"/>
      <c r="D45" s="824"/>
      <c r="E45" s="824"/>
      <c r="F45" s="824"/>
      <c r="G45" s="824"/>
      <c r="H45" s="824"/>
      <c r="I45" s="824"/>
      <c r="J45" s="824"/>
      <c r="K45" s="824"/>
      <c r="L45" s="824"/>
      <c r="M45" s="825"/>
      <c r="N45" s="401">
        <f>SUM(N36:N44)</f>
        <v>10651036.329752175</v>
      </c>
      <c r="P45" s="120"/>
    </row>
    <row r="46" spans="1:16">
      <c r="B46" s="287"/>
      <c r="C46" s="40"/>
      <c r="D46" s="40"/>
      <c r="E46" s="40"/>
      <c r="F46" s="40"/>
      <c r="G46" s="40"/>
      <c r="H46" s="40"/>
      <c r="I46" s="40"/>
      <c r="J46" s="40"/>
      <c r="K46" s="40"/>
      <c r="L46" s="40"/>
      <c r="M46" s="40"/>
      <c r="N46" s="41"/>
    </row>
    <row r="47" spans="1:16">
      <c r="B47" s="70" t="s">
        <v>954</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68" t="s">
        <v>944</v>
      </c>
      <c r="C49" s="869"/>
      <c r="D49" s="869"/>
      <c r="E49" s="869"/>
      <c r="F49" s="869"/>
      <c r="G49" s="869"/>
      <c r="H49" s="869"/>
      <c r="I49" s="903"/>
      <c r="J49" s="322" t="s">
        <v>945</v>
      </c>
      <c r="K49" s="91" t="s">
        <v>946</v>
      </c>
      <c r="L49" s="904" t="s">
        <v>955</v>
      </c>
      <c r="M49" s="903"/>
      <c r="N49" s="92" t="s">
        <v>951</v>
      </c>
    </row>
    <row r="50" spans="1:14">
      <c r="A50" s="167" t="s">
        <v>410</v>
      </c>
      <c r="B50" s="49" t="str">
        <f>VLOOKUP(A50,MATERIALES!A5:D373,3,FALSE)</f>
        <v>Celda especial de carga</v>
      </c>
      <c r="C50" s="288"/>
      <c r="D50" s="288"/>
      <c r="E50" s="288"/>
      <c r="F50" s="288"/>
      <c r="G50" s="288"/>
      <c r="H50" s="288"/>
      <c r="I50" s="288"/>
      <c r="J50" s="318" t="str">
        <f>VLOOKUP(A50,MATERIALES!A6:D642,2,FALSE)</f>
        <v>u</v>
      </c>
      <c r="K50" s="289">
        <v>1</v>
      </c>
      <c r="L50" s="274"/>
      <c r="M50" s="409">
        <f>VLOOKUP(A50,MATERIALES!A5:D396,4,FALSE)</f>
        <v>21701802.491257586</v>
      </c>
      <c r="N50" s="279">
        <f t="shared" ref="N50:N55" si="0">K50*M50</f>
        <v>21701802.491257586</v>
      </c>
    </row>
    <row r="51" spans="1:14">
      <c r="A51" s="167" t="s">
        <v>505</v>
      </c>
      <c r="B51" s="49" t="str">
        <f>VLOOKUP(A51,MATERIALES!A6:D373,3,FALSE)</f>
        <v>Manguera de alta presión</v>
      </c>
      <c r="C51" s="432"/>
      <c r="D51" s="432"/>
      <c r="E51" s="432"/>
      <c r="F51" s="432"/>
      <c r="G51" s="432"/>
      <c r="H51" s="432"/>
      <c r="I51" s="432"/>
      <c r="J51" s="319" t="str">
        <f>VLOOKUP(A51,MATERIALES!A6:D643,2,FALSE)</f>
        <v>m</v>
      </c>
      <c r="K51" s="404">
        <v>30</v>
      </c>
      <c r="L51" s="428"/>
      <c r="M51" s="409">
        <f>VLOOKUP(A51,MATERIALES!A6:D397,4,FALSE)</f>
        <v>115839.11248566906</v>
      </c>
      <c r="N51" s="279">
        <f t="shared" si="0"/>
        <v>3475173.3745700717</v>
      </c>
    </row>
    <row r="52" spans="1:14">
      <c r="A52" s="167" t="s">
        <v>698</v>
      </c>
      <c r="B52" s="49" t="str">
        <f>VLOOKUP(A52,MATERIALES!A6:D373,3,FALSE)</f>
        <v>Transductores electrónicos (incluye cables, protección contra el concreto y panel de lectura)</v>
      </c>
      <c r="C52" s="432"/>
      <c r="D52" s="432"/>
      <c r="E52" s="432"/>
      <c r="F52" s="432"/>
      <c r="G52" s="432"/>
      <c r="H52" s="432"/>
      <c r="I52" s="432"/>
      <c r="J52" s="319" t="str">
        <f>VLOOKUP(A52,MATERIALES!A6:D644,2,FALSE)</f>
        <v>u</v>
      </c>
      <c r="K52" s="404">
        <v>2</v>
      </c>
      <c r="L52" s="428"/>
      <c r="M52" s="409">
        <f>VLOOKUP(A52,MATERIALES!A6:D398,4,FALSE)</f>
        <v>1937863.5920663313</v>
      </c>
      <c r="N52" s="279">
        <f t="shared" si="0"/>
        <v>3875727.1841326626</v>
      </c>
    </row>
    <row r="53" spans="1:14">
      <c r="A53" s="167" t="s">
        <v>700</v>
      </c>
      <c r="B53" s="49" t="str">
        <f>VLOOKUP(A53,MATERIALES!A6:D373,3,FALSE)</f>
        <v>Transductores mecánicos (incluye cables, protección contra el concreto y panel de lectura)</v>
      </c>
      <c r="C53" s="432"/>
      <c r="D53" s="432"/>
      <c r="E53" s="432"/>
      <c r="F53" s="432"/>
      <c r="G53" s="432"/>
      <c r="H53" s="432"/>
      <c r="I53" s="432"/>
      <c r="J53" s="319" t="str">
        <f>VLOOKUP(A53,MATERIALES!A7:D645,2,FALSE)</f>
        <v>u</v>
      </c>
      <c r="K53" s="404">
        <v>5</v>
      </c>
      <c r="L53" s="428"/>
      <c r="M53" s="409">
        <f>VLOOKUP(A53,MATERIALES!A6:D399,4,FALSE)</f>
        <v>1218072.0599503645</v>
      </c>
      <c r="N53" s="279">
        <f t="shared" si="0"/>
        <v>6090360.2997518228</v>
      </c>
    </row>
    <row r="54" spans="1:14">
      <c r="A54" s="167" t="s">
        <v>729</v>
      </c>
      <c r="B54" s="49" t="str">
        <f>VLOOKUP(A54,MATERIALES!A7:D373,3,FALSE)</f>
        <v>Tubo Metálico De Alta Resistencia</v>
      </c>
      <c r="C54" s="432"/>
      <c r="D54" s="432"/>
      <c r="E54" s="432"/>
      <c r="F54" s="432"/>
      <c r="G54" s="432"/>
      <c r="H54" s="432"/>
      <c r="I54" s="432"/>
      <c r="J54" s="319" t="str">
        <f>VLOOKUP(A54,MATERIALES!A8:D646,2,FALSE)</f>
        <v>m</v>
      </c>
      <c r="K54" s="404">
        <v>60</v>
      </c>
      <c r="L54" s="428"/>
      <c r="M54" s="409">
        <f>VLOOKUP(A54,MATERIALES!A7:D400,4,FALSE)</f>
        <v>82256.934296925741</v>
      </c>
      <c r="N54" s="279">
        <f t="shared" si="0"/>
        <v>4935416.0578155443</v>
      </c>
    </row>
    <row r="55" spans="1:14">
      <c r="A55" s="167" t="s">
        <v>734</v>
      </c>
      <c r="B55" s="49" t="str">
        <f>VLOOKUP(A55,MATERIALES!A8:D373,3,FALSE)</f>
        <v>Uniones especiales de alta resistencia para tubería</v>
      </c>
      <c r="C55" s="432"/>
      <c r="D55" s="432"/>
      <c r="E55" s="432"/>
      <c r="F55" s="432"/>
      <c r="G55" s="432"/>
      <c r="H55" s="432"/>
      <c r="I55" s="432"/>
      <c r="J55" s="319" t="str">
        <f>VLOOKUP(A55,MATERIALES!A9:D647,2,FALSE)</f>
        <v>u</v>
      </c>
      <c r="K55" s="404">
        <v>12</v>
      </c>
      <c r="L55" s="428"/>
      <c r="M55" s="409">
        <f>VLOOKUP(A55,MATERIALES!A8:D401,4,FALSE)</f>
        <v>53654.309610186378</v>
      </c>
      <c r="N55" s="279">
        <f t="shared" si="0"/>
        <v>643851.71532223653</v>
      </c>
    </row>
    <row r="56" spans="1:14">
      <c r="A56" s="167"/>
      <c r="B56" s="49"/>
      <c r="C56" s="432"/>
      <c r="D56" s="432"/>
      <c r="E56" s="432"/>
      <c r="F56" s="432"/>
      <c r="G56" s="432"/>
      <c r="H56" s="432"/>
      <c r="I56" s="432"/>
      <c r="J56" s="318"/>
      <c r="K56" s="404"/>
      <c r="L56" s="428"/>
      <c r="M56" s="409"/>
      <c r="N56" s="279"/>
    </row>
    <row r="57" spans="1:14" ht="15.75" thickBot="1">
      <c r="B57" s="49"/>
      <c r="C57" s="317"/>
      <c r="D57" s="317"/>
      <c r="E57" s="317"/>
      <c r="F57" s="317"/>
      <c r="G57" s="317"/>
      <c r="H57" s="317"/>
      <c r="I57" s="317"/>
      <c r="J57" s="442"/>
      <c r="K57" s="132"/>
      <c r="L57" s="332"/>
      <c r="M57" s="409"/>
      <c r="N57" s="279"/>
    </row>
    <row r="58" spans="1:14" ht="15.75" thickBot="1">
      <c r="B58" s="823" t="s">
        <v>953</v>
      </c>
      <c r="C58" s="824"/>
      <c r="D58" s="824"/>
      <c r="E58" s="824"/>
      <c r="F58" s="824"/>
      <c r="G58" s="824"/>
      <c r="H58" s="824"/>
      <c r="I58" s="824"/>
      <c r="J58" s="824"/>
      <c r="K58" s="824"/>
      <c r="L58" s="824"/>
      <c r="M58" s="825"/>
      <c r="N58" s="401">
        <f>SUM(N50:N57)</f>
        <v>40722331.122849919</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1399</v>
      </c>
      <c r="B63" s="52" t="str">
        <f>VLOOKUP(A63,TRANSPORTE!A5:D117,3,FALSE)</f>
        <v>Pasajes aéreos</v>
      </c>
      <c r="C63" s="324"/>
      <c r="D63" s="324"/>
      <c r="E63" s="324"/>
      <c r="F63" s="324"/>
      <c r="G63" s="324"/>
      <c r="H63" s="318" t="s">
        <v>945</v>
      </c>
      <c r="I63" s="286">
        <v>3</v>
      </c>
      <c r="J63" s="293">
        <v>1</v>
      </c>
      <c r="K63" s="286">
        <f>I63*J63</f>
        <v>3</v>
      </c>
      <c r="L63" s="910">
        <f>VLOOKUP(A63,TRANSPORTE!A5:D117,4,FALSE)</f>
        <v>104954.55199952333</v>
      </c>
      <c r="M63" s="911"/>
      <c r="N63" s="294">
        <f>K63*L63</f>
        <v>314863.65599857003</v>
      </c>
    </row>
    <row r="64" spans="1:14">
      <c r="A64" t="s">
        <v>1400</v>
      </c>
      <c r="B64" s="52" t="str">
        <f>VLOOKUP(A64,TRANSPORTE!A6:D117,3,FALSE)</f>
        <v>Transporte de tubos. celdas, etc.</v>
      </c>
      <c r="C64" s="53"/>
      <c r="D64" s="53"/>
      <c r="E64" s="53"/>
      <c r="F64" s="53"/>
      <c r="G64" s="53"/>
      <c r="H64" s="318" t="s">
        <v>1468</v>
      </c>
      <c r="I64" s="286">
        <v>1</v>
      </c>
      <c r="J64" s="293">
        <v>1</v>
      </c>
      <c r="K64" s="286">
        <f>I64*J64</f>
        <v>1</v>
      </c>
      <c r="L64" s="910">
        <f>VLOOKUP(A64,TRANSPORTE!A6:D117,4,FALSE)</f>
        <v>1085600.0725848204</v>
      </c>
      <c r="M64" s="911"/>
      <c r="N64" s="294">
        <f>K64*L64</f>
        <v>1085600.0725848204</v>
      </c>
    </row>
    <row r="65" spans="1:15">
      <c r="A65" t="s">
        <v>1402</v>
      </c>
      <c r="B65" s="52" t="str">
        <f>VLOOKUP(A65,TRANSPORTE!A6:D117,3,FALSE)</f>
        <v>Transporte de personal de montaje</v>
      </c>
      <c r="C65" s="53"/>
      <c r="D65" s="53"/>
      <c r="E65" s="53"/>
      <c r="F65" s="53"/>
      <c r="G65" s="53"/>
      <c r="H65" s="318" t="s">
        <v>1468</v>
      </c>
      <c r="I65" s="286">
        <v>8</v>
      </c>
      <c r="J65" s="293">
        <v>1</v>
      </c>
      <c r="K65" s="286">
        <f>I65*J65</f>
        <v>8</v>
      </c>
      <c r="L65" s="910">
        <f>VLOOKUP(A65,TRANSPORTE!A6:D118,4,FALSE)</f>
        <v>189104.70289857432</v>
      </c>
      <c r="M65" s="911"/>
      <c r="N65" s="294">
        <f>K65*L65</f>
        <v>1512837.6231885946</v>
      </c>
    </row>
    <row r="66" spans="1:15">
      <c r="B66" s="52"/>
      <c r="C66" s="53"/>
      <c r="D66" s="53"/>
      <c r="E66" s="53"/>
      <c r="F66" s="53"/>
      <c r="G66" s="53"/>
      <c r="H66" s="295"/>
      <c r="I66" s="286"/>
      <c r="J66" s="286"/>
      <c r="K66" s="286"/>
      <c r="L66" s="296"/>
      <c r="M66" s="297"/>
      <c r="N66" s="298"/>
    </row>
    <row r="67" spans="1:15" ht="15.75" thickBot="1">
      <c r="B67" s="454"/>
      <c r="C67" s="455"/>
      <c r="D67" s="455"/>
      <c r="E67" s="455"/>
      <c r="F67" s="455"/>
      <c r="G67" s="455"/>
      <c r="H67" s="54"/>
      <c r="I67" s="132"/>
      <c r="J67" s="132"/>
      <c r="K67" s="132"/>
      <c r="L67" s="901"/>
      <c r="M67" s="902"/>
      <c r="N67" s="133"/>
    </row>
    <row r="68" spans="1:15" ht="15.75" thickBot="1">
      <c r="B68" s="912" t="s">
        <v>953</v>
      </c>
      <c r="C68" s="866"/>
      <c r="D68" s="866"/>
      <c r="E68" s="866"/>
      <c r="F68" s="866"/>
      <c r="G68" s="866"/>
      <c r="H68" s="866"/>
      <c r="I68" s="866"/>
      <c r="J68" s="866"/>
      <c r="K68" s="866"/>
      <c r="L68" s="866"/>
      <c r="M68" s="867"/>
      <c r="N68" s="110">
        <f>SUM(N63:N67)</f>
        <v>2913301.3517719852</v>
      </c>
    </row>
    <row r="69" spans="1:15">
      <c r="B69" s="39"/>
      <c r="C69" s="40"/>
      <c r="D69" s="40"/>
      <c r="E69" s="40"/>
      <c r="F69" s="40"/>
      <c r="G69" s="40"/>
      <c r="H69" s="40"/>
      <c r="I69" s="40"/>
      <c r="J69" s="40"/>
      <c r="K69" s="40"/>
      <c r="L69" s="40"/>
      <c r="M69" s="40"/>
      <c r="N69" s="41"/>
    </row>
    <row r="70" spans="1:15">
      <c r="B70" s="70" t="s">
        <v>962</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62" t="s">
        <v>963</v>
      </c>
      <c r="C72" s="863"/>
      <c r="D72" s="863"/>
      <c r="E72" s="863"/>
      <c r="F72" s="863"/>
      <c r="G72" s="863"/>
      <c r="H72" s="863"/>
      <c r="I72" s="79" t="s">
        <v>964</v>
      </c>
      <c r="J72" s="81" t="s">
        <v>1410</v>
      </c>
      <c r="K72" s="80" t="s">
        <v>966</v>
      </c>
      <c r="L72" s="864" t="s">
        <v>950</v>
      </c>
      <c r="M72" s="865"/>
      <c r="N72" s="104" t="s">
        <v>951</v>
      </c>
    </row>
    <row r="73" spans="1:15">
      <c r="A73" s="168" t="s">
        <v>6</v>
      </c>
      <c r="B73" s="55" t="str">
        <f>VLOOKUP(A73,'MANO DE OBRA'!A8:D68,3,FALSE)</f>
        <v xml:space="preserve">Obrero </v>
      </c>
      <c r="C73" s="53"/>
      <c r="D73" s="53"/>
      <c r="E73" s="53"/>
      <c r="F73" s="53"/>
      <c r="G73" s="53"/>
      <c r="H73" s="53"/>
      <c r="I73" s="299">
        <f t="shared" ref="I73:I76" si="1">K73/J73*100</f>
        <v>29260.000000000004</v>
      </c>
      <c r="J73" s="300">
        <v>185</v>
      </c>
      <c r="K73" s="301">
        <f>VLOOKUP(A73,'MANO DE OBRA'!A8:D99,4,FALSE)</f>
        <v>54131</v>
      </c>
      <c r="L73" s="56"/>
      <c r="M73" s="441">
        <v>1</v>
      </c>
      <c r="N73" s="402">
        <f t="shared" ref="N73:N76" si="2">K73/M73</f>
        <v>54131</v>
      </c>
      <c r="O73" s="112"/>
    </row>
    <row r="74" spans="1:15">
      <c r="A74" s="168" t="s">
        <v>74</v>
      </c>
      <c r="B74" s="55" t="str">
        <f>VLOOKUP(A74,'MANO DE OBRA'!A8:D69,3,FALSE)</f>
        <v>Ingeniero de Montaje y Prueba Pilote (1)</v>
      </c>
      <c r="C74" s="53"/>
      <c r="D74" s="53"/>
      <c r="E74" s="53"/>
      <c r="F74" s="53"/>
      <c r="G74" s="53"/>
      <c r="H74" s="53"/>
      <c r="I74" s="299">
        <f t="shared" si="1"/>
        <v>257965.03444028978</v>
      </c>
      <c r="J74" s="300">
        <v>185</v>
      </c>
      <c r="K74" s="301">
        <f>VLOOKUP(A74,'MANO DE OBRA'!A8:D100,4,FALSE)</f>
        <v>477235.31371453602</v>
      </c>
      <c r="L74" s="56"/>
      <c r="M74" s="438">
        <v>1</v>
      </c>
      <c r="N74" s="402">
        <f t="shared" si="2"/>
        <v>477235.31371453602</v>
      </c>
    </row>
    <row r="75" spans="1:15">
      <c r="A75" s="168"/>
      <c r="B75" s="55"/>
      <c r="C75" s="53"/>
      <c r="D75" s="53"/>
      <c r="E75" s="53"/>
      <c r="F75" s="53"/>
      <c r="G75" s="53"/>
      <c r="H75" s="53"/>
      <c r="I75" s="299"/>
      <c r="J75" s="300"/>
      <c r="K75" s="301"/>
      <c r="L75" s="56"/>
      <c r="M75" s="446"/>
      <c r="N75" s="402"/>
    </row>
    <row r="76" spans="1:15">
      <c r="A76" s="168" t="s">
        <v>88</v>
      </c>
      <c r="B76" s="55" t="str">
        <f>VLOOKUP(A76,'MANO DE OBRA'!A10:D71,3,FALSE)</f>
        <v>Soldador experto en montaje y pruebas</v>
      </c>
      <c r="C76" s="53"/>
      <c r="D76" s="53"/>
      <c r="E76" s="53"/>
      <c r="F76" s="53"/>
      <c r="G76" s="53"/>
      <c r="H76" s="53"/>
      <c r="I76" s="299">
        <f t="shared" si="1"/>
        <v>86502.359687357821</v>
      </c>
      <c r="J76" s="300">
        <v>185</v>
      </c>
      <c r="K76" s="301">
        <f>VLOOKUP(A76,'MANO DE OBRA'!A10:D102,4,FALSE)</f>
        <v>160029.36542161196</v>
      </c>
      <c r="L76" s="56"/>
      <c r="M76" s="446">
        <v>1</v>
      </c>
      <c r="N76" s="402">
        <f t="shared" si="2"/>
        <v>160029.36542161196</v>
      </c>
    </row>
    <row r="77" spans="1:15">
      <c r="A77" s="168"/>
      <c r="B77" s="55"/>
      <c r="C77" s="53"/>
      <c r="D77" s="53"/>
      <c r="E77" s="53"/>
      <c r="F77" s="53"/>
      <c r="G77" s="53"/>
      <c r="H77" s="53"/>
      <c r="I77" s="299"/>
      <c r="J77" s="300"/>
      <c r="K77" s="301"/>
      <c r="L77" s="56"/>
      <c r="M77" s="446"/>
      <c r="N77" s="402"/>
    </row>
    <row r="78" spans="1:15">
      <c r="A78" s="168"/>
      <c r="B78" s="55"/>
      <c r="C78" s="53"/>
      <c r="D78" s="53"/>
      <c r="E78" s="53"/>
      <c r="F78" s="53"/>
      <c r="G78" s="53"/>
      <c r="H78" s="53"/>
      <c r="I78" s="299"/>
      <c r="J78" s="300"/>
      <c r="K78" s="301"/>
      <c r="L78" s="56"/>
      <c r="M78" s="446"/>
      <c r="N78" s="402"/>
    </row>
    <row r="79" spans="1:15">
      <c r="B79" s="55"/>
      <c r="C79" s="53"/>
      <c r="D79" s="53"/>
      <c r="E79" s="53"/>
      <c r="F79" s="53"/>
      <c r="G79" s="53"/>
      <c r="H79" s="53"/>
      <c r="I79" s="299"/>
      <c r="J79" s="300"/>
      <c r="K79" s="301"/>
      <c r="L79" s="325"/>
      <c r="M79" s="307"/>
      <c r="N79" s="402"/>
    </row>
    <row r="80" spans="1:15" ht="15.75" thickBot="1">
      <c r="B80" s="899"/>
      <c r="C80" s="900"/>
      <c r="D80" s="900"/>
      <c r="E80" s="900"/>
      <c r="F80" s="900"/>
      <c r="G80" s="900"/>
      <c r="H80" s="900"/>
      <c r="I80" s="50"/>
      <c r="J80" s="50"/>
      <c r="K80" s="50"/>
      <c r="L80" s="978"/>
      <c r="M80" s="979"/>
      <c r="N80" s="51"/>
    </row>
    <row r="81" spans="1:14" ht="15.75" thickBot="1">
      <c r="B81" s="823" t="s">
        <v>953</v>
      </c>
      <c r="C81" s="824"/>
      <c r="D81" s="824"/>
      <c r="E81" s="824"/>
      <c r="F81" s="824"/>
      <c r="G81" s="824"/>
      <c r="H81" s="824"/>
      <c r="I81" s="866"/>
      <c r="J81" s="866"/>
      <c r="K81" s="866"/>
      <c r="L81" s="866"/>
      <c r="M81" s="867"/>
      <c r="N81" s="308">
        <f>SUM(N73:N80)</f>
        <v>691395.67913614796</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N45+N58+N68+N81</f>
        <v>54978064.483510233</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10995612.896702047</v>
      </c>
      <c r="M88" s="859"/>
      <c r="N88" s="57"/>
    </row>
    <row r="89" spans="1:14">
      <c r="B89" s="95" t="s">
        <v>973</v>
      </c>
      <c r="C89" s="96"/>
      <c r="D89" s="96"/>
      <c r="E89" s="96"/>
      <c r="F89" s="96"/>
      <c r="G89" s="96"/>
      <c r="H89" s="96"/>
      <c r="I89" s="93"/>
      <c r="J89" s="94"/>
      <c r="K89" s="311">
        <v>0.05</v>
      </c>
      <c r="L89" s="858">
        <f>N83*K89</f>
        <v>2748903.2241755119</v>
      </c>
      <c r="M89" s="859"/>
      <c r="N89" s="57"/>
    </row>
    <row r="90" spans="1:14" ht="15.75" thickBot="1">
      <c r="B90" s="97" t="s">
        <v>974</v>
      </c>
      <c r="C90" s="98"/>
      <c r="D90" s="98"/>
      <c r="E90" s="98"/>
      <c r="F90" s="98"/>
      <c r="G90" s="98"/>
      <c r="H90" s="98"/>
      <c r="I90" s="99"/>
      <c r="J90" s="100"/>
      <c r="K90" s="312">
        <v>0.05</v>
      </c>
      <c r="L90" s="860">
        <f>N83*K90</f>
        <v>2748903.2241755119</v>
      </c>
      <c r="M90" s="861"/>
      <c r="N90" s="57"/>
    </row>
    <row r="91" spans="1:14" ht="15.75" thickBot="1">
      <c r="B91" s="823" t="s">
        <v>953</v>
      </c>
      <c r="C91" s="824"/>
      <c r="D91" s="824"/>
      <c r="E91" s="824"/>
      <c r="F91" s="824"/>
      <c r="G91" s="824"/>
      <c r="H91" s="824"/>
      <c r="I91" s="824"/>
      <c r="J91" s="824"/>
      <c r="K91" s="824"/>
      <c r="L91" s="824"/>
      <c r="M91" s="825"/>
      <c r="N91" s="58">
        <f>L88+L89+L90</f>
        <v>16493419.345053073</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71471483.828563303</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7.25" customHeight="1" thickBot="1">
      <c r="A31" t="s">
        <v>1845</v>
      </c>
      <c r="B31" s="86" t="s">
        <v>1103</v>
      </c>
      <c r="C31" s="87" t="s">
        <v>2098</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259</v>
      </c>
      <c r="B36" s="872" t="str">
        <f>VLOOKUP(A36,EQUIPOS!A6:D154,3,FALSE)</f>
        <v>Montacargas</v>
      </c>
      <c r="C36" s="873"/>
      <c r="D36" s="873"/>
      <c r="E36" s="873"/>
      <c r="F36" s="873"/>
      <c r="G36" s="873"/>
      <c r="H36" s="874"/>
      <c r="I36" s="274"/>
      <c r="J36" s="275"/>
      <c r="K36" s="276">
        <f>VLOOKUP(A36,EQUIPOS!A6:D163,4,FALSE)</f>
        <v>15231.718216598067</v>
      </c>
      <c r="L36" s="277"/>
      <c r="M36" s="343">
        <v>1.5</v>
      </c>
      <c r="N36" s="279">
        <f>K36/M36</f>
        <v>10154.478811065377</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2693.4186967867336</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12847.897507852111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404</v>
      </c>
      <c r="B48" s="49" t="str">
        <f>VLOOKUP(A48,MATERIALES!A5:D373,3,FALSE)</f>
        <v>Camisa metálica en acero A-37</v>
      </c>
      <c r="C48" s="288"/>
      <c r="D48" s="288"/>
      <c r="E48" s="288"/>
      <c r="F48" s="288"/>
      <c r="G48" s="288"/>
      <c r="H48" s="288"/>
      <c r="I48" s="275"/>
      <c r="J48" s="231" t="str">
        <f>VLOOKUP(A48,MATERIALES!A4:D640,2,FALSE)</f>
        <v>kg</v>
      </c>
      <c r="K48" s="289">
        <v>313.2010795996344</v>
      </c>
      <c r="L48" s="274"/>
      <c r="M48" s="409">
        <f>VLOOKUP(A48,MATERIALES!A5:D396,4,FALSE)</f>
        <v>9538.5439306997996</v>
      </c>
      <c r="N48" s="279">
        <f>K48*M48</f>
        <v>2987482.2569037173</v>
      </c>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2987482.2569037173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8" t="s">
        <v>19</v>
      </c>
      <c r="B71" s="55" t="str">
        <f>VLOOKUP(A71,'MANO DE OBRA'!A8:D68,3,FALSE)</f>
        <v>Obrero (8)</v>
      </c>
      <c r="C71" s="53"/>
      <c r="D71" s="53"/>
      <c r="E71" s="53"/>
      <c r="F71" s="53"/>
      <c r="G71" s="53"/>
      <c r="H71" s="53"/>
      <c r="I71" s="299">
        <f>K71/J71*100</f>
        <v>234080.00000000003</v>
      </c>
      <c r="J71" s="300">
        <v>185</v>
      </c>
      <c r="K71" s="301">
        <f>VLOOKUP(A71,'MANO DE OBRA'!A8:D99,4,FALSE)</f>
        <v>433048</v>
      </c>
      <c r="L71" s="56"/>
      <c r="M71" s="441">
        <v>12</v>
      </c>
      <c r="N71" s="402">
        <f>K71/M71</f>
        <v>36087.333333333336</v>
      </c>
      <c r="O71" s="112"/>
    </row>
    <row r="72" spans="1:15">
      <c r="A72" s="168" t="s">
        <v>32</v>
      </c>
      <c r="B72" s="55" t="str">
        <f>VLOOKUP(A72,'MANO DE OBRA'!A8:D69,3,FALSE)</f>
        <v>Oficial (2)</v>
      </c>
      <c r="C72" s="53"/>
      <c r="D72" s="53"/>
      <c r="E72" s="53"/>
      <c r="F72" s="53"/>
      <c r="G72" s="53"/>
      <c r="H72" s="53"/>
      <c r="I72" s="299">
        <f>K72/J72*100</f>
        <v>115336.47958314378</v>
      </c>
      <c r="J72" s="300">
        <v>185</v>
      </c>
      <c r="K72" s="301">
        <f>VLOOKUP(A72,'MANO DE OBRA'!A8:D100,4,FALSE)</f>
        <v>213372.48722881597</v>
      </c>
      <c r="L72" s="56"/>
      <c r="M72" s="439">
        <v>12</v>
      </c>
      <c r="N72" s="402">
        <f>K72/M72</f>
        <v>17781.040602401332</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53868.373935734664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3054198.5283473041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610839.70566946082</v>
      </c>
      <c r="M84" s="859"/>
      <c r="N84" s="57"/>
    </row>
    <row r="85" spans="1:14">
      <c r="B85" s="95" t="s">
        <v>973</v>
      </c>
      <c r="C85" s="96"/>
      <c r="D85" s="96"/>
      <c r="E85" s="96"/>
      <c r="F85" s="96"/>
      <c r="G85" s="96"/>
      <c r="H85" s="96"/>
      <c r="I85" s="93"/>
      <c r="J85" s="94"/>
      <c r="K85" s="311">
        <v>0.05</v>
      </c>
      <c r="L85" s="858">
        <f>N79*K85</f>
        <v>152709.9264173652</v>
      </c>
      <c r="M85" s="859"/>
      <c r="N85" s="57"/>
    </row>
    <row r="86" spans="1:14" ht="15.75" thickBot="1">
      <c r="B86" s="97" t="s">
        <v>974</v>
      </c>
      <c r="C86" s="98"/>
      <c r="D86" s="98"/>
      <c r="E86" s="98"/>
      <c r="F86" s="98"/>
      <c r="G86" s="98"/>
      <c r="H86" s="98"/>
      <c r="I86" s="99"/>
      <c r="J86" s="100"/>
      <c r="K86" s="312">
        <v>0.05</v>
      </c>
      <c r="L86" s="860">
        <f>N79*K86</f>
        <v>152709.9264173652</v>
      </c>
      <c r="M86" s="861"/>
      <c r="N86" s="57"/>
    </row>
    <row r="87" spans="1:14" ht="15.75" thickBot="1">
      <c r="B87" s="823" t="s">
        <v>953</v>
      </c>
      <c r="C87" s="824"/>
      <c r="D87" s="824"/>
      <c r="E87" s="824"/>
      <c r="F87" s="824"/>
      <c r="G87" s="824"/>
      <c r="H87" s="824"/>
      <c r="I87" s="824"/>
      <c r="J87" s="824"/>
      <c r="K87" s="824"/>
      <c r="L87" s="824"/>
      <c r="M87" s="825"/>
      <c r="N87" s="58">
        <f>L84+L85+L86</f>
        <v>916259.55850419123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3970458.0868514953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7.25" customHeight="1" thickBot="1">
      <c r="A31" t="s">
        <v>1845</v>
      </c>
      <c r="B31" s="86" t="s">
        <v>1656</v>
      </c>
      <c r="C31" s="87" t="s">
        <v>2099</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267</v>
      </c>
      <c r="B36" s="872" t="str">
        <f>VLOOKUP(A36,EQUIPOS!A6:D154,3,FALSE)</f>
        <v>Motobomba de concreto</v>
      </c>
      <c r="C36" s="873"/>
      <c r="D36" s="873"/>
      <c r="E36" s="873"/>
      <c r="F36" s="873"/>
      <c r="G36" s="873"/>
      <c r="H36" s="874"/>
      <c r="I36" s="274"/>
      <c r="J36" s="275"/>
      <c r="K36" s="276">
        <f>VLOOKUP(A36,EQUIPOS!A6:D163,4,FALSE)</f>
        <v>79839.03151992154</v>
      </c>
      <c r="L36" s="277"/>
      <c r="M36" s="343">
        <v>2.5</v>
      </c>
      <c r="N36" s="279">
        <f>K36/M36</f>
        <v>31935.612607968615</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31935.612607968615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745</v>
      </c>
      <c r="B48" s="49" t="str">
        <f>VLOOKUP(A48,MATERIALES!A5:D373,3,FALSE)</f>
        <v>Acero PDR-60</v>
      </c>
      <c r="C48" s="288"/>
      <c r="D48" s="288"/>
      <c r="E48" s="288"/>
      <c r="F48" s="288"/>
      <c r="G48" s="288"/>
      <c r="H48" s="288"/>
      <c r="I48" s="275"/>
      <c r="J48" s="231" t="str">
        <f>VLOOKUP(A48,MATERIALES!A4:D640,2,FALSE)</f>
        <v>kg</v>
      </c>
      <c r="K48" s="289">
        <v>46.758679657867084</v>
      </c>
      <c r="L48" s="274"/>
      <c r="M48" s="409">
        <f>VLOOKUP(A48,MATERIALES!A5:D396,4,FALSE)</f>
        <v>3371.0081391450435</v>
      </c>
      <c r="N48" s="279">
        <f>K48*M48</f>
        <v>157623.88970234571</v>
      </c>
    </row>
    <row r="49" spans="1:14">
      <c r="A49" s="167" t="s">
        <v>832</v>
      </c>
      <c r="B49" s="49" t="str">
        <f>VLOOKUP(A49,MATERIALES!A6:D373,3,FALSE)</f>
        <v>Concreto Resistencia  21 (Mpa)</v>
      </c>
      <c r="C49" s="432"/>
      <c r="D49" s="432"/>
      <c r="E49" s="432"/>
      <c r="F49" s="432"/>
      <c r="G49" s="432"/>
      <c r="H49" s="432"/>
      <c r="I49" s="429"/>
      <c r="J49" s="231" t="str">
        <f>VLOOKUP(A49,MATERIALES!A5:D641,2,FALSE)</f>
        <v>m3</v>
      </c>
      <c r="K49" s="289">
        <v>0.66798113796952974</v>
      </c>
      <c r="L49" s="428"/>
      <c r="M49" s="409">
        <f>VLOOKUP(A49,MATERIALES!A6:D397,4,FALSE)</f>
        <v>430793.48918715148</v>
      </c>
      <c r="N49" s="279">
        <f>K49*M49</f>
        <v>287761.92513709777</v>
      </c>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445385.81483944348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1256</v>
      </c>
      <c r="B60" s="52" t="str">
        <f>VLOOKUP(A60,TRANSPORTE!A2:D117,3,FALSE)</f>
        <v>Transporte de material de excavación</v>
      </c>
      <c r="C60" s="324"/>
      <c r="D60" s="324"/>
      <c r="E60" s="324"/>
      <c r="F60" s="324"/>
      <c r="G60" s="324"/>
      <c r="H60" s="318" t="s">
        <v>339</v>
      </c>
      <c r="I60" s="286">
        <v>0.86837547936038872</v>
      </c>
      <c r="J60" s="293">
        <v>1</v>
      </c>
      <c r="K60" s="286">
        <f>I60*J60</f>
        <v>0.86837547936038872</v>
      </c>
      <c r="L60" s="910">
        <f>VLOOKUP(A60,TRANSPORTE!A2:D117,4,FALSE)</f>
        <v>1131.4191219078368</v>
      </c>
      <c r="M60" s="911"/>
      <c r="N60" s="294">
        <f>K60*L60</f>
        <v>982.49662234422794</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982.49662234422794</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8"/>
      <c r="B71" s="55"/>
      <c r="C71" s="53"/>
      <c r="D71" s="53"/>
      <c r="E71" s="53"/>
      <c r="F71" s="53"/>
      <c r="G71" s="53"/>
      <c r="H71" s="53"/>
      <c r="I71" s="299"/>
      <c r="J71" s="300"/>
      <c r="K71" s="301"/>
      <c r="L71" s="56"/>
      <c r="M71" s="441"/>
      <c r="N71" s="402"/>
      <c r="O71" s="112"/>
    </row>
    <row r="72" spans="1:15">
      <c r="A72" s="168"/>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478303.92406975635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95660.784813951279</v>
      </c>
      <c r="M84" s="859"/>
      <c r="N84" s="57"/>
    </row>
    <row r="85" spans="1:14">
      <c r="B85" s="95" t="s">
        <v>973</v>
      </c>
      <c r="C85" s="96"/>
      <c r="D85" s="96"/>
      <c r="E85" s="96"/>
      <c r="F85" s="96"/>
      <c r="G85" s="96"/>
      <c r="H85" s="96"/>
      <c r="I85" s="93"/>
      <c r="J85" s="94"/>
      <c r="K85" s="311">
        <v>0.05</v>
      </c>
      <c r="L85" s="858">
        <f>N79*K85</f>
        <v>23915.19620348782</v>
      </c>
      <c r="M85" s="859"/>
      <c r="N85" s="57"/>
    </row>
    <row r="86" spans="1:14" ht="15.75" thickBot="1">
      <c r="B86" s="97" t="s">
        <v>974</v>
      </c>
      <c r="C86" s="98"/>
      <c r="D86" s="98"/>
      <c r="E86" s="98"/>
      <c r="F86" s="98"/>
      <c r="G86" s="98"/>
      <c r="H86" s="98"/>
      <c r="I86" s="99"/>
      <c r="J86" s="100"/>
      <c r="K86" s="312">
        <v>0.05</v>
      </c>
      <c r="L86" s="860">
        <f>N79*K86</f>
        <v>23915.19620348782</v>
      </c>
      <c r="M86" s="861"/>
      <c r="N86" s="57"/>
    </row>
    <row r="87" spans="1:14" ht="15.75" thickBot="1">
      <c r="B87" s="823" t="s">
        <v>953</v>
      </c>
      <c r="C87" s="824"/>
      <c r="D87" s="824"/>
      <c r="E87" s="824"/>
      <c r="F87" s="824"/>
      <c r="G87" s="824"/>
      <c r="H87" s="824"/>
      <c r="I87" s="824"/>
      <c r="J87" s="824"/>
      <c r="K87" s="824"/>
      <c r="L87" s="824"/>
      <c r="M87" s="825"/>
      <c r="N87" s="58">
        <f>L84+L85+L86</f>
        <v>143491.17722092691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621795.10129068326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70"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21.75" customHeight="1" thickBot="1">
      <c r="A31" t="s">
        <v>1845</v>
      </c>
      <c r="B31" s="86" t="s">
        <v>1104</v>
      </c>
      <c r="C31" s="87" t="s">
        <v>2100</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121</v>
      </c>
      <c r="B36" s="872" t="str">
        <f>VLOOKUP(A36,EQUIPOS!A6:D154,3,FALSE)</f>
        <v>Bomba eléctrica para accionar la celda</v>
      </c>
      <c r="C36" s="873"/>
      <c r="D36" s="873"/>
      <c r="E36" s="873"/>
      <c r="F36" s="873"/>
      <c r="G36" s="873"/>
      <c r="H36" s="874"/>
      <c r="I36" s="274"/>
      <c r="J36" s="275"/>
      <c r="K36" s="276">
        <f>VLOOKUP(A36,EQUIPOS!A6:D163,4,FALSE)</f>
        <v>71400.759895864801</v>
      </c>
      <c r="L36" s="277"/>
      <c r="M36" s="278">
        <v>0.01</v>
      </c>
      <c r="N36" s="279">
        <f t="shared" ref="N36:N41" si="0">K36/M36</f>
        <v>7140075.98958648</v>
      </c>
    </row>
    <row r="37" spans="1:14">
      <c r="A37" s="119" t="s">
        <v>192</v>
      </c>
      <c r="B37" s="872" t="str">
        <f>VLOOKUP(A37,EQUIPOS!A7:D154,3,FALSE)</f>
        <v>Equipo de acarreo interno</v>
      </c>
      <c r="C37" s="873"/>
      <c r="D37" s="873"/>
      <c r="E37" s="873"/>
      <c r="F37" s="873"/>
      <c r="G37" s="873"/>
      <c r="H37" s="874"/>
      <c r="I37" s="428"/>
      <c r="J37" s="429"/>
      <c r="K37" s="276">
        <f>VLOOKUP(A37,EQUIPOS!A7:D164,4,FALSE)</f>
        <v>43273.187815675636</v>
      </c>
      <c r="L37" s="342"/>
      <c r="M37" s="343">
        <v>0.05</v>
      </c>
      <c r="N37" s="279">
        <f t="shared" si="0"/>
        <v>865463.75631351268</v>
      </c>
    </row>
    <row r="38" spans="1:14">
      <c r="A38" s="119" t="s">
        <v>214</v>
      </c>
      <c r="B38" s="872" t="str">
        <f>VLOOKUP(A38,EQUIPOS!A8:D154,3,FALSE)</f>
        <v>Equipo de oxigeno y soldadura</v>
      </c>
      <c r="C38" s="873"/>
      <c r="D38" s="873"/>
      <c r="E38" s="873"/>
      <c r="F38" s="873"/>
      <c r="G38" s="873"/>
      <c r="H38" s="874"/>
      <c r="I38" s="428"/>
      <c r="J38" s="429"/>
      <c r="K38" s="445">
        <f>VLOOKUP(A38,EQUIPOS!A8:D165,4,FALSE)</f>
        <v>15145.615735486474</v>
      </c>
      <c r="L38" s="342"/>
      <c r="M38" s="343">
        <v>0.01</v>
      </c>
      <c r="N38" s="279">
        <f t="shared" si="0"/>
        <v>1514561.5735486473</v>
      </c>
    </row>
    <row r="39" spans="1:14">
      <c r="A39" s="119" t="s">
        <v>248</v>
      </c>
      <c r="B39" s="872" t="str">
        <f>VLOOKUP(A39,EQUIPOS!A9:D154,3,FALSE)</f>
        <v>Grúa telescópica de 50 Ton.</v>
      </c>
      <c r="C39" s="873"/>
      <c r="D39" s="873"/>
      <c r="E39" s="873"/>
      <c r="F39" s="873"/>
      <c r="G39" s="873"/>
      <c r="H39" s="874"/>
      <c r="I39" s="428"/>
      <c r="J39" s="429"/>
      <c r="K39" s="445">
        <f>VLOOKUP(A39,EQUIPOS!A9:D166,4,FALSE)</f>
        <v>290043.69290454406</v>
      </c>
      <c r="L39" s="342"/>
      <c r="M39" s="343">
        <v>0.04</v>
      </c>
      <c r="N39" s="279">
        <f t="shared" si="0"/>
        <v>7251092.3226136016</v>
      </c>
    </row>
    <row r="40" spans="1:14">
      <c r="A40" s="119" t="s">
        <v>255</v>
      </c>
      <c r="B40" s="872" t="str">
        <f>VLOOKUP(A40,EQUIPOS!A10:D154,3,FALSE)</f>
        <v>Manómetro cable de acero para bajar la celda</v>
      </c>
      <c r="C40" s="873"/>
      <c r="D40" s="873"/>
      <c r="E40" s="873"/>
      <c r="F40" s="873"/>
      <c r="G40" s="873"/>
      <c r="H40" s="874"/>
      <c r="I40" s="428"/>
      <c r="J40" s="429"/>
      <c r="K40" s="445">
        <f>VLOOKUP(A40,EQUIPOS!A10:D167,4,FALSE)</f>
        <v>1340386.9925905529</v>
      </c>
      <c r="L40" s="342"/>
      <c r="M40" s="343">
        <v>1</v>
      </c>
      <c r="N40" s="279">
        <f t="shared" si="0"/>
        <v>1340386.9925905529</v>
      </c>
    </row>
    <row r="41" spans="1:14">
      <c r="A41" s="119" t="s">
        <v>322</v>
      </c>
      <c r="B41" s="872" t="str">
        <f>VLOOKUP(A41,EQUIPOS!A11:D155,3,FALSE)</f>
        <v xml:space="preserve">Retroexcavadora sobre llantas JD 410
</v>
      </c>
      <c r="C41" s="873"/>
      <c r="D41" s="873"/>
      <c r="E41" s="873"/>
      <c r="F41" s="873"/>
      <c r="G41" s="873"/>
      <c r="H41" s="874"/>
      <c r="I41" s="428"/>
      <c r="J41" s="429"/>
      <c r="K41" s="445">
        <f>VLOOKUP(A41,EQUIPOS!A11:D168,4,FALSE)</f>
        <v>92728.259605019222</v>
      </c>
      <c r="L41" s="342"/>
      <c r="M41" s="343">
        <v>0.2</v>
      </c>
      <c r="N41" s="279">
        <f t="shared" si="0"/>
        <v>463641.29802509607</v>
      </c>
    </row>
    <row r="42" spans="1:14">
      <c r="A42" s="119"/>
      <c r="B42" s="872"/>
      <c r="C42" s="873"/>
      <c r="D42" s="873"/>
      <c r="E42" s="873"/>
      <c r="F42" s="873"/>
      <c r="G42" s="873"/>
      <c r="H42" s="874"/>
      <c r="I42" s="335"/>
      <c r="J42" s="337"/>
      <c r="K42" s="445"/>
      <c r="L42" s="430"/>
      <c r="M42" s="431"/>
      <c r="N42" s="279"/>
    </row>
    <row r="43" spans="1:14">
      <c r="B43" s="872"/>
      <c r="C43" s="873"/>
      <c r="D43" s="873"/>
      <c r="E43" s="873"/>
      <c r="F43" s="873"/>
      <c r="G43" s="873"/>
      <c r="H43" s="874"/>
      <c r="I43" s="42"/>
      <c r="J43" s="43"/>
      <c r="K43" s="445"/>
      <c r="L43" s="283"/>
      <c r="M43" s="284"/>
      <c r="N43" s="279"/>
    </row>
    <row r="44" spans="1:14">
      <c r="B44" s="327"/>
      <c r="C44" s="328"/>
      <c r="D44" s="328"/>
      <c r="E44" s="328"/>
      <c r="F44" s="330"/>
      <c r="G44" s="330"/>
      <c r="H44" s="131"/>
      <c r="I44" s="42"/>
      <c r="J44" s="43"/>
      <c r="K44" s="445"/>
      <c r="L44" s="283"/>
      <c r="M44" s="284"/>
      <c r="N44" s="280"/>
    </row>
    <row r="45" spans="1:14">
      <c r="B45" s="880" t="s">
        <v>952</v>
      </c>
      <c r="C45" s="881"/>
      <c r="D45" s="881"/>
      <c r="E45" s="44"/>
      <c r="F45" s="45"/>
      <c r="G45" s="45"/>
      <c r="H45" s="46"/>
      <c r="I45" s="42"/>
      <c r="J45" s="43"/>
      <c r="K45" s="286"/>
      <c r="L45" s="283"/>
      <c r="M45" s="408">
        <v>0.1</v>
      </c>
      <c r="N45" s="351">
        <f>N86*M45</f>
        <v>69139.567913614796</v>
      </c>
    </row>
    <row r="46" spans="1:14" ht="15.75" thickBot="1">
      <c r="B46" s="872"/>
      <c r="C46" s="873"/>
      <c r="D46" s="873"/>
      <c r="E46" s="873"/>
      <c r="F46" s="873"/>
      <c r="G46" s="873"/>
      <c r="H46" s="874"/>
      <c r="I46" s="882"/>
      <c r="J46" s="883"/>
      <c r="K46" s="47"/>
      <c r="L46" s="884"/>
      <c r="M46" s="885"/>
      <c r="N46" s="111"/>
    </row>
    <row r="47" spans="1:14" ht="15.75" thickBot="1">
      <c r="B47" s="823" t="s">
        <v>953</v>
      </c>
      <c r="C47" s="824"/>
      <c r="D47" s="824"/>
      <c r="E47" s="824"/>
      <c r="F47" s="824"/>
      <c r="G47" s="824"/>
      <c r="H47" s="824"/>
      <c r="I47" s="824"/>
      <c r="J47" s="824"/>
      <c r="K47" s="824"/>
      <c r="L47" s="824"/>
      <c r="M47" s="825"/>
      <c r="N47" s="418">
        <f>SUM(N36:N45)</f>
        <v>18644361.500591509</v>
      </c>
    </row>
    <row r="48" spans="1:14">
      <c r="B48" s="287"/>
      <c r="C48" s="40"/>
      <c r="D48" s="40"/>
      <c r="E48" s="40"/>
      <c r="F48" s="40"/>
      <c r="G48" s="40"/>
      <c r="H48" s="40"/>
      <c r="I48" s="40"/>
      <c r="J48" s="40"/>
      <c r="K48" s="40"/>
      <c r="L48" s="40"/>
      <c r="M48" s="40"/>
      <c r="N48" s="41"/>
    </row>
    <row r="49" spans="1:17">
      <c r="B49" s="70" t="s">
        <v>954</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68" t="s">
        <v>944</v>
      </c>
      <c r="C51" s="869"/>
      <c r="D51" s="869"/>
      <c r="E51" s="869"/>
      <c r="F51" s="869"/>
      <c r="G51" s="869"/>
      <c r="H51" s="869"/>
      <c r="I51" s="903"/>
      <c r="J51" s="322" t="s">
        <v>945</v>
      </c>
      <c r="K51" s="91" t="s">
        <v>946</v>
      </c>
      <c r="L51" s="904" t="s">
        <v>955</v>
      </c>
      <c r="M51" s="903"/>
      <c r="N51" s="92" t="s">
        <v>951</v>
      </c>
    </row>
    <row r="52" spans="1:17">
      <c r="A52" s="167" t="s">
        <v>410</v>
      </c>
      <c r="B52" s="49" t="str">
        <f>VLOOKUP(A52,MATERIALES!A5:D373,3,FALSE)</f>
        <v>Celda especial de carga</v>
      </c>
      <c r="C52" s="288"/>
      <c r="D52" s="288"/>
      <c r="E52" s="288"/>
      <c r="F52" s="288"/>
      <c r="G52" s="288"/>
      <c r="H52" s="288"/>
      <c r="I52" s="288"/>
      <c r="J52" s="318" t="str">
        <f>VLOOKUP(A52,MATERIALES!A6:D644,2,FALSE)</f>
        <v>u</v>
      </c>
      <c r="K52" s="289">
        <v>1</v>
      </c>
      <c r="L52" s="274"/>
      <c r="M52" s="409">
        <f>VLOOKUP(A52,MATERIALES!A5:D396,4,FALSE)</f>
        <v>21701802.491257586</v>
      </c>
      <c r="N52" s="279">
        <f t="shared" ref="N52:N57" si="1">K52*M52</f>
        <v>21701802.491257586</v>
      </c>
    </row>
    <row r="53" spans="1:17">
      <c r="A53" s="167" t="s">
        <v>505</v>
      </c>
      <c r="B53" s="49" t="str">
        <f>VLOOKUP(A53,MATERIALES!A6:D373,3,FALSE)</f>
        <v>Manguera de alta presión</v>
      </c>
      <c r="C53" s="432"/>
      <c r="D53" s="432"/>
      <c r="E53" s="432"/>
      <c r="F53" s="432"/>
      <c r="G53" s="432"/>
      <c r="H53" s="432"/>
      <c r="I53" s="432"/>
      <c r="J53" s="319" t="str">
        <f>VLOOKUP(A53,MATERIALES!A7:D645,2,FALSE)</f>
        <v>m</v>
      </c>
      <c r="K53" s="404">
        <v>30</v>
      </c>
      <c r="L53" s="428"/>
      <c r="M53" s="409">
        <f>VLOOKUP(A53,MATERIALES!A6:D397,4,FALSE)</f>
        <v>115839.11248566906</v>
      </c>
      <c r="N53" s="279">
        <f t="shared" si="1"/>
        <v>3475173.3745700717</v>
      </c>
    </row>
    <row r="54" spans="1:17">
      <c r="A54" s="167" t="s">
        <v>698</v>
      </c>
      <c r="B54" s="49" t="str">
        <f>VLOOKUP(A54,MATERIALES!A6:D373,3,FALSE)</f>
        <v>Transductores electrónicos (incluye cables, protección contra el concreto y panel de lectura)</v>
      </c>
      <c r="C54" s="432"/>
      <c r="D54" s="432"/>
      <c r="E54" s="432"/>
      <c r="F54" s="432"/>
      <c r="G54" s="432"/>
      <c r="H54" s="432"/>
      <c r="I54" s="432"/>
      <c r="J54" s="319" t="str">
        <f>VLOOKUP(A54,MATERIALES!A8:D646,2,FALSE)</f>
        <v>u</v>
      </c>
      <c r="K54" s="404">
        <v>2</v>
      </c>
      <c r="L54" s="428"/>
      <c r="M54" s="409">
        <f>VLOOKUP(A54,MATERIALES!A6:D398,4,FALSE)</f>
        <v>1937863.5920663313</v>
      </c>
      <c r="N54" s="279">
        <f t="shared" si="1"/>
        <v>3875727.1841326626</v>
      </c>
      <c r="Q54" s="112"/>
    </row>
    <row r="55" spans="1:17">
      <c r="A55" s="167" t="s">
        <v>700</v>
      </c>
      <c r="B55" s="49" t="str">
        <f>VLOOKUP(A55,MATERIALES!A6:D373,3,FALSE)</f>
        <v>Transductores mecánicos (incluye cables, protección contra el concreto y panel de lectura)</v>
      </c>
      <c r="C55" s="432"/>
      <c r="D55" s="432"/>
      <c r="E55" s="432"/>
      <c r="F55" s="432"/>
      <c r="G55" s="432"/>
      <c r="H55" s="432"/>
      <c r="I55" s="432"/>
      <c r="J55" s="319" t="str">
        <f>VLOOKUP(A55,MATERIALES!A9:D647,2,FALSE)</f>
        <v>u</v>
      </c>
      <c r="K55" s="404">
        <v>5</v>
      </c>
      <c r="L55" s="428"/>
      <c r="M55" s="409">
        <f>VLOOKUP(A55,MATERIALES!A6:D399,4,FALSE)</f>
        <v>1218072.0599503645</v>
      </c>
      <c r="N55" s="279">
        <f t="shared" si="1"/>
        <v>6090360.2997518228</v>
      </c>
    </row>
    <row r="56" spans="1:17">
      <c r="A56" s="167" t="s">
        <v>727</v>
      </c>
      <c r="B56" s="49" t="str">
        <f>VLOOKUP(A56,MATERIALES!A7:D373,3,FALSE)</f>
        <v>Tubo metálico de alta resistencia</v>
      </c>
      <c r="C56" s="432"/>
      <c r="D56" s="432"/>
      <c r="E56" s="432"/>
      <c r="F56" s="432"/>
      <c r="G56" s="432"/>
      <c r="H56" s="432"/>
      <c r="I56" s="432"/>
      <c r="J56" s="319" t="str">
        <f>VLOOKUP(A56,MATERIALES!A10:D648,2,FALSE)</f>
        <v>m</v>
      </c>
      <c r="K56" s="404">
        <v>60</v>
      </c>
      <c r="L56" s="428"/>
      <c r="M56" s="409">
        <f>VLOOKUP(A56,MATERIALES!A7:D400,4,FALSE)</f>
        <v>89834.003053984212</v>
      </c>
      <c r="N56" s="279">
        <f t="shared" si="1"/>
        <v>5390040.183239053</v>
      </c>
    </row>
    <row r="57" spans="1:17">
      <c r="A57" s="167" t="s">
        <v>734</v>
      </c>
      <c r="B57" s="49" t="str">
        <f>VLOOKUP(A57,MATERIALES!A8:D373,3,FALSE)</f>
        <v>Uniones especiales de alta resistencia para tubería</v>
      </c>
      <c r="C57" s="432"/>
      <c r="D57" s="432"/>
      <c r="E57" s="432"/>
      <c r="F57" s="432"/>
      <c r="G57" s="432"/>
      <c r="H57" s="432"/>
      <c r="I57" s="432"/>
      <c r="J57" s="319" t="str">
        <f>VLOOKUP(A57,MATERIALES!A11:D649,2,FALSE)</f>
        <v>u</v>
      </c>
      <c r="K57" s="404">
        <v>12</v>
      </c>
      <c r="L57" s="428"/>
      <c r="M57" s="409">
        <f>VLOOKUP(A57,MATERIALES!A8:D401,4,FALSE)</f>
        <v>53654.309610186378</v>
      </c>
      <c r="N57" s="279">
        <f t="shared" si="1"/>
        <v>643851.71532223653</v>
      </c>
    </row>
    <row r="58" spans="1:17">
      <c r="A58" s="167"/>
      <c r="B58" s="49"/>
      <c r="C58" s="432"/>
      <c r="D58" s="432"/>
      <c r="E58" s="432"/>
      <c r="F58" s="432"/>
      <c r="G58" s="432"/>
      <c r="H58" s="432"/>
      <c r="I58" s="432"/>
      <c r="J58" s="318"/>
      <c r="K58" s="404"/>
      <c r="L58" s="428"/>
      <c r="M58" s="409"/>
      <c r="N58" s="279"/>
    </row>
    <row r="59" spans="1:17">
      <c r="A59" s="167"/>
      <c r="B59" s="49"/>
      <c r="C59" s="432"/>
      <c r="D59" s="432"/>
      <c r="E59" s="432"/>
      <c r="F59" s="432"/>
      <c r="G59" s="432"/>
      <c r="H59" s="432"/>
      <c r="I59" s="432"/>
      <c r="J59" s="318"/>
      <c r="K59" s="404"/>
      <c r="L59" s="428"/>
      <c r="M59" s="409"/>
      <c r="N59" s="279"/>
    </row>
    <row r="60" spans="1:17">
      <c r="A60" s="167"/>
      <c r="B60" s="49"/>
      <c r="C60" s="432"/>
      <c r="D60" s="432"/>
      <c r="E60" s="432"/>
      <c r="F60" s="432"/>
      <c r="G60" s="432"/>
      <c r="H60" s="432"/>
      <c r="I60" s="432"/>
      <c r="J60" s="318"/>
      <c r="K60" s="404"/>
      <c r="L60" s="428"/>
      <c r="M60" s="409"/>
      <c r="N60" s="279"/>
    </row>
    <row r="61" spans="1:17">
      <c r="A61" s="167"/>
      <c r="B61" s="49"/>
      <c r="C61" s="432"/>
      <c r="D61" s="432"/>
      <c r="E61" s="432"/>
      <c r="F61" s="432"/>
      <c r="G61" s="432"/>
      <c r="H61" s="432"/>
      <c r="I61" s="432"/>
      <c r="J61" s="318"/>
      <c r="K61" s="404"/>
      <c r="L61" s="428"/>
      <c r="M61" s="409"/>
      <c r="N61" s="279"/>
    </row>
    <row r="62" spans="1:17" ht="15.75" thickBot="1">
      <c r="B62" s="49"/>
      <c r="C62" s="317"/>
      <c r="D62" s="317"/>
      <c r="E62" s="317"/>
      <c r="F62" s="317"/>
      <c r="G62" s="317"/>
      <c r="H62" s="317"/>
      <c r="I62" s="317"/>
      <c r="J62" s="442"/>
      <c r="K62" s="132"/>
      <c r="L62" s="332"/>
      <c r="M62" s="409"/>
      <c r="N62" s="279"/>
    </row>
    <row r="63" spans="1:17" ht="15.75" thickBot="1">
      <c r="B63" s="823" t="s">
        <v>953</v>
      </c>
      <c r="C63" s="824"/>
      <c r="D63" s="824"/>
      <c r="E63" s="824"/>
      <c r="F63" s="824"/>
      <c r="G63" s="824"/>
      <c r="H63" s="824"/>
      <c r="I63" s="824"/>
      <c r="J63" s="824"/>
      <c r="K63" s="824"/>
      <c r="L63" s="824"/>
      <c r="M63" s="825"/>
      <c r="N63" s="401">
        <f>SUM(N52:N62)</f>
        <v>41176955.248273425</v>
      </c>
    </row>
    <row r="64" spans="1:17">
      <c r="B64" s="39"/>
      <c r="C64" s="40"/>
      <c r="D64" s="40"/>
      <c r="E64" s="40"/>
      <c r="F64" s="40"/>
      <c r="G64" s="40"/>
      <c r="H64" s="40"/>
      <c r="I64" s="40"/>
      <c r="J64" s="40"/>
      <c r="K64" s="40"/>
      <c r="L64" s="40"/>
      <c r="M64" s="40"/>
      <c r="N64" s="41"/>
    </row>
    <row r="65" spans="1:15">
      <c r="B65" s="70" t="s">
        <v>956</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0" t="s">
        <v>957</v>
      </c>
      <c r="C67" s="321"/>
      <c r="D67" s="321"/>
      <c r="E67" s="321"/>
      <c r="F67" s="321"/>
      <c r="G67" s="321"/>
      <c r="H67" s="79" t="s">
        <v>945</v>
      </c>
      <c r="I67" s="80" t="s">
        <v>958</v>
      </c>
      <c r="J67" s="81" t="s">
        <v>959</v>
      </c>
      <c r="K67" s="79" t="s">
        <v>960</v>
      </c>
      <c r="L67" s="909" t="s">
        <v>961</v>
      </c>
      <c r="M67" s="888"/>
      <c r="N67" s="82" t="s">
        <v>951</v>
      </c>
    </row>
    <row r="68" spans="1:15">
      <c r="A68" t="s">
        <v>1400</v>
      </c>
      <c r="B68" s="52" t="str">
        <f>VLOOKUP(A68,TRANSPORTE!A5:D117,3,FALSE)</f>
        <v>Transporte de tubos. celdas, etc.</v>
      </c>
      <c r="C68" s="324"/>
      <c r="D68" s="324"/>
      <c r="E68" s="324"/>
      <c r="F68" s="324"/>
      <c r="G68" s="324"/>
      <c r="H68" s="318" t="s">
        <v>1468</v>
      </c>
      <c r="I68" s="286">
        <v>1</v>
      </c>
      <c r="J68" s="293">
        <v>1</v>
      </c>
      <c r="K68" s="286">
        <f>I68*J68</f>
        <v>1</v>
      </c>
      <c r="L68" s="910">
        <f>VLOOKUP(A68,TRANSPORTE!A5:D117,4,FALSE)</f>
        <v>1085600.0725848204</v>
      </c>
      <c r="M68" s="911"/>
      <c r="N68" s="294">
        <f>K68*L68</f>
        <v>1085600.0725848204</v>
      </c>
    </row>
    <row r="69" spans="1:15">
      <c r="A69" t="s">
        <v>1399</v>
      </c>
      <c r="B69" s="52" t="str">
        <f>VLOOKUP(A69,TRANSPORTE!A5:D117,3,FALSE)</f>
        <v>Pasajes aéreos</v>
      </c>
      <c r="C69" s="53"/>
      <c r="D69" s="53"/>
      <c r="E69" s="53"/>
      <c r="F69" s="53"/>
      <c r="G69" s="53"/>
      <c r="H69" s="318" t="s">
        <v>945</v>
      </c>
      <c r="I69" s="286">
        <v>3</v>
      </c>
      <c r="J69" s="293">
        <v>1</v>
      </c>
      <c r="K69" s="286">
        <f>I69*J69</f>
        <v>3</v>
      </c>
      <c r="L69" s="910">
        <f>VLOOKUP(A69,TRANSPORTE!A5:D117,4,FALSE)</f>
        <v>104954.55199952333</v>
      </c>
      <c r="M69" s="911"/>
      <c r="N69" s="294">
        <f>K69*L69</f>
        <v>314863.65599857003</v>
      </c>
    </row>
    <row r="70" spans="1:15">
      <c r="B70" s="52"/>
      <c r="C70" s="53"/>
      <c r="D70" s="53"/>
      <c r="E70" s="53"/>
      <c r="F70" s="53"/>
      <c r="G70" s="53"/>
      <c r="H70" s="318"/>
      <c r="I70" s="286"/>
      <c r="J70" s="293"/>
      <c r="K70" s="286"/>
      <c r="L70" s="910"/>
      <c r="M70" s="911"/>
      <c r="N70" s="294"/>
    </row>
    <row r="71" spans="1:15">
      <c r="B71" s="52"/>
      <c r="C71" s="53"/>
      <c r="D71" s="53"/>
      <c r="E71" s="53"/>
      <c r="F71" s="53"/>
      <c r="G71" s="53"/>
      <c r="H71" s="318"/>
      <c r="I71" s="286"/>
      <c r="J71" s="293"/>
      <c r="K71" s="286"/>
      <c r="L71" s="910"/>
      <c r="M71" s="911"/>
      <c r="N71" s="294"/>
    </row>
    <row r="72" spans="1:15">
      <c r="B72" s="52"/>
      <c r="C72" s="53"/>
      <c r="D72" s="53"/>
      <c r="E72" s="53"/>
      <c r="F72" s="53"/>
      <c r="G72" s="53"/>
      <c r="H72" s="295"/>
      <c r="I72" s="286"/>
      <c r="J72" s="286"/>
      <c r="K72" s="286"/>
      <c r="L72" s="296"/>
      <c r="M72" s="297"/>
      <c r="N72" s="298"/>
    </row>
    <row r="73" spans="1:15" ht="15.75" thickBot="1">
      <c r="B73" s="454"/>
      <c r="C73" s="455"/>
      <c r="D73" s="455"/>
      <c r="E73" s="455"/>
      <c r="F73" s="455"/>
      <c r="G73" s="455"/>
      <c r="H73" s="54"/>
      <c r="I73" s="132"/>
      <c r="J73" s="132"/>
      <c r="K73" s="132"/>
      <c r="L73" s="901"/>
      <c r="M73" s="902"/>
      <c r="N73" s="133"/>
    </row>
    <row r="74" spans="1:15" ht="15.75" thickBot="1">
      <c r="B74" s="912" t="s">
        <v>953</v>
      </c>
      <c r="C74" s="866"/>
      <c r="D74" s="866"/>
      <c r="E74" s="866"/>
      <c r="F74" s="866"/>
      <c r="G74" s="866"/>
      <c r="H74" s="866"/>
      <c r="I74" s="866"/>
      <c r="J74" s="866"/>
      <c r="K74" s="866"/>
      <c r="L74" s="866"/>
      <c r="M74" s="867"/>
      <c r="N74" s="110">
        <f>N68+N69+N70+N71+N72</f>
        <v>1400463.7285833904</v>
      </c>
    </row>
    <row r="75" spans="1:15">
      <c r="B75" s="39"/>
      <c r="C75" s="40"/>
      <c r="D75" s="40"/>
      <c r="E75" s="40"/>
      <c r="F75" s="40"/>
      <c r="G75" s="40"/>
      <c r="H75" s="40"/>
      <c r="I75" s="40"/>
      <c r="J75" s="40"/>
      <c r="K75" s="40"/>
      <c r="L75" s="40"/>
      <c r="M75" s="40"/>
      <c r="N75" s="41"/>
    </row>
    <row r="76" spans="1:15">
      <c r="B76" s="70" t="s">
        <v>962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62" t="s">
        <v>963</v>
      </c>
      <c r="C78" s="863"/>
      <c r="D78" s="863"/>
      <c r="E78" s="863"/>
      <c r="F78" s="863"/>
      <c r="G78" s="863"/>
      <c r="H78" s="863"/>
      <c r="I78" s="79" t="s">
        <v>964</v>
      </c>
      <c r="J78" s="81" t="s">
        <v>1410</v>
      </c>
      <c r="K78" s="80" t="s">
        <v>966</v>
      </c>
      <c r="L78" s="864" t="s">
        <v>950</v>
      </c>
      <c r="M78" s="865"/>
      <c r="N78" s="104" t="s">
        <v>951</v>
      </c>
    </row>
    <row r="79" spans="1:15">
      <c r="A79" s="168" t="s">
        <v>6</v>
      </c>
      <c r="B79" s="55" t="str">
        <f>VLOOKUP(A79,'MANO DE OBRA'!A8:D68,3,FALSE)</f>
        <v xml:space="preserve">Obrero </v>
      </c>
      <c r="C79" s="53"/>
      <c r="D79" s="53"/>
      <c r="E79" s="53"/>
      <c r="F79" s="53"/>
      <c r="G79" s="53"/>
      <c r="H79" s="53"/>
      <c r="I79" s="299">
        <f t="shared" ref="I79:I82" si="2">K79/J79*100</f>
        <v>29260.000000000004</v>
      </c>
      <c r="J79" s="300">
        <v>185</v>
      </c>
      <c r="K79" s="301">
        <f>VLOOKUP(A79,'MANO DE OBRA'!A8:D99,4,FALSE)</f>
        <v>54131</v>
      </c>
      <c r="L79" s="56"/>
      <c r="M79" s="441">
        <v>1</v>
      </c>
      <c r="N79" s="402">
        <f t="shared" ref="N79:N82" si="3">K79/M79</f>
        <v>54131</v>
      </c>
      <c r="O79" s="112"/>
    </row>
    <row r="80" spans="1:15">
      <c r="A80" s="168" t="s">
        <v>74</v>
      </c>
      <c r="B80" s="55" t="str">
        <f>VLOOKUP(A80,'MANO DE OBRA'!A8:D69,3,FALSE)</f>
        <v>Ingeniero de Montaje y Prueba Pilote (1)</v>
      </c>
      <c r="C80" s="53"/>
      <c r="D80" s="53"/>
      <c r="E80" s="53"/>
      <c r="F80" s="53"/>
      <c r="G80" s="53"/>
      <c r="H80" s="53"/>
      <c r="I80" s="299">
        <f t="shared" si="2"/>
        <v>257965.03444028978</v>
      </c>
      <c r="J80" s="300">
        <v>185</v>
      </c>
      <c r="K80" s="301">
        <f>VLOOKUP(A80,'MANO DE OBRA'!A8:D100,4,FALSE)</f>
        <v>477235.31371453602</v>
      </c>
      <c r="L80" s="56"/>
      <c r="M80" s="441">
        <v>1</v>
      </c>
      <c r="N80" s="402">
        <f t="shared" si="3"/>
        <v>477235.31371453602</v>
      </c>
    </row>
    <row r="81" spans="1:14">
      <c r="A81" s="168"/>
      <c r="B81" s="55"/>
      <c r="C81" s="53"/>
      <c r="D81" s="53"/>
      <c r="E81" s="53"/>
      <c r="F81" s="53"/>
      <c r="G81" s="53"/>
      <c r="H81" s="53"/>
      <c r="I81" s="299"/>
      <c r="J81" s="300"/>
      <c r="K81" s="301"/>
      <c r="L81" s="56"/>
      <c r="M81" s="441"/>
      <c r="N81" s="402"/>
    </row>
    <row r="82" spans="1:14">
      <c r="A82" t="s">
        <v>88</v>
      </c>
      <c r="B82" s="55" t="str">
        <f>VLOOKUP(A82,'MANO DE OBRA'!A9:D70,3,FALSE)</f>
        <v>Soldador experto en montaje y pruebas</v>
      </c>
      <c r="C82" s="53"/>
      <c r="D82" s="53"/>
      <c r="E82" s="53"/>
      <c r="F82" s="53"/>
      <c r="G82" s="53"/>
      <c r="H82" s="53"/>
      <c r="I82" s="299">
        <f t="shared" si="2"/>
        <v>86502.359687357821</v>
      </c>
      <c r="J82" s="300">
        <v>185</v>
      </c>
      <c r="K82" s="301">
        <f>VLOOKUP(A82,'MANO DE OBRA'!A9:D101,4,FALSE)</f>
        <v>160029.36542161196</v>
      </c>
      <c r="L82" s="56"/>
      <c r="M82" s="441">
        <v>1</v>
      </c>
      <c r="N82" s="402">
        <f t="shared" si="3"/>
        <v>160029.36542161196</v>
      </c>
    </row>
    <row r="83" spans="1:14">
      <c r="B83" s="55"/>
      <c r="C83" s="53"/>
      <c r="D83" s="53"/>
      <c r="E83" s="53"/>
      <c r="F83" s="53"/>
      <c r="G83" s="53"/>
      <c r="H83" s="53"/>
      <c r="I83" s="299"/>
      <c r="J83" s="300"/>
      <c r="K83" s="301"/>
      <c r="L83" s="325"/>
      <c r="M83" s="441"/>
      <c r="N83" s="402"/>
    </row>
    <row r="84" spans="1:14">
      <c r="B84" s="55"/>
      <c r="C84" s="53"/>
      <c r="D84" s="53"/>
      <c r="E84" s="53"/>
      <c r="F84" s="53"/>
      <c r="G84" s="53"/>
      <c r="H84" s="53"/>
      <c r="I84" s="299"/>
      <c r="J84" s="300"/>
      <c r="K84" s="301"/>
      <c r="L84" s="325"/>
      <c r="M84" s="307"/>
      <c r="N84" s="303"/>
    </row>
    <row r="85" spans="1:14" ht="15.75" thickBot="1">
      <c r="B85" s="899"/>
      <c r="C85" s="900" t="e">
        <f>VLOOKUP(B85,'MANO DE OBRA'!B12:E73,3,FALSE)</f>
        <v>#N/A</v>
      </c>
      <c r="D85" s="900" t="e">
        <f>VLOOKUP(C85,'MANO DE OBRA'!C12:F73,3,FALSE)</f>
        <v>#N/A</v>
      </c>
      <c r="E85" s="900" t="e">
        <f>VLOOKUP(D85,'MANO DE OBRA'!D12:G73,3,FALSE)</f>
        <v>#N/A</v>
      </c>
      <c r="F85" s="900" t="e">
        <f>VLOOKUP(E85,'MANO DE OBRA'!E12:H73,3,FALSE)</f>
        <v>#N/A</v>
      </c>
      <c r="G85" s="900" t="e">
        <f>VLOOKUP(F85,'MANO DE OBRA'!F12:I73,3,FALSE)</f>
        <v>#N/A</v>
      </c>
      <c r="H85" s="900" t="e">
        <f>VLOOKUP(G85,'MANO DE OBRA'!G12:J73,3,FALSE)</f>
        <v>#N/A</v>
      </c>
      <c r="I85" s="477"/>
      <c r="J85" s="478"/>
      <c r="K85" s="479"/>
      <c r="L85" s="980"/>
      <c r="M85" s="980"/>
      <c r="N85" s="480"/>
    </row>
    <row r="86" spans="1:14" ht="15.75" thickBot="1">
      <c r="B86" s="912" t="s">
        <v>953</v>
      </c>
      <c r="C86" s="866"/>
      <c r="D86" s="866"/>
      <c r="E86" s="866"/>
      <c r="F86" s="866"/>
      <c r="G86" s="866"/>
      <c r="H86" s="866"/>
      <c r="I86" s="866"/>
      <c r="J86" s="866"/>
      <c r="K86" s="866"/>
      <c r="L86" s="866"/>
      <c r="M86" s="867"/>
      <c r="N86" s="467">
        <f>SUM(N79:N85)</f>
        <v>691395.67913614796</v>
      </c>
    </row>
    <row r="87" spans="1:14" ht="15.75" thickBot="1">
      <c r="B87" s="39"/>
      <c r="C87" s="40"/>
      <c r="D87" s="40"/>
      <c r="E87" s="40"/>
      <c r="F87" s="40"/>
      <c r="G87" s="40"/>
      <c r="H87" s="40"/>
      <c r="I87" s="40"/>
      <c r="J87" s="40"/>
      <c r="K87" s="40"/>
      <c r="L87" s="40"/>
      <c r="M87" s="40"/>
      <c r="N87" s="41"/>
    </row>
    <row r="88" spans="1:14" ht="15.75" thickBot="1">
      <c r="B88" s="823" t="s">
        <v>967</v>
      </c>
      <c r="C88" s="824"/>
      <c r="D88" s="824"/>
      <c r="E88" s="824"/>
      <c r="F88" s="824"/>
      <c r="G88" s="824"/>
      <c r="H88" s="824"/>
      <c r="I88" s="824"/>
      <c r="J88" s="824"/>
      <c r="K88" s="824"/>
      <c r="L88" s="824"/>
      <c r="M88" s="825"/>
      <c r="N88" s="105">
        <f>N86+N74+N63+N47</f>
        <v>61913176.156584471</v>
      </c>
    </row>
    <row r="89" spans="1:14">
      <c r="B89" s="39"/>
      <c r="C89" s="40"/>
      <c r="D89" s="40"/>
      <c r="E89" s="40"/>
      <c r="F89" s="40"/>
      <c r="G89" s="40"/>
      <c r="H89" s="40"/>
      <c r="I89" s="40"/>
      <c r="J89" s="40"/>
      <c r="K89" s="40"/>
      <c r="L89" s="40"/>
      <c r="M89" s="40"/>
      <c r="N89" s="41"/>
    </row>
    <row r="90" spans="1:14">
      <c r="B90" s="70" t="s">
        <v>968</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68" t="s">
        <v>969</v>
      </c>
      <c r="C92" s="869"/>
      <c r="D92" s="869"/>
      <c r="E92" s="869"/>
      <c r="F92" s="869"/>
      <c r="G92" s="869"/>
      <c r="H92" s="869"/>
      <c r="I92" s="321"/>
      <c r="J92" s="341"/>
      <c r="K92" s="309" t="s">
        <v>970</v>
      </c>
      <c r="L92" s="870" t="s">
        <v>971</v>
      </c>
      <c r="M92" s="871"/>
      <c r="N92" s="310"/>
    </row>
    <row r="93" spans="1:14">
      <c r="B93" s="856" t="s">
        <v>972</v>
      </c>
      <c r="C93" s="857"/>
      <c r="D93" s="857"/>
      <c r="E93" s="857"/>
      <c r="F93" s="857"/>
      <c r="G93" s="857"/>
      <c r="H93" s="857"/>
      <c r="I93" s="93"/>
      <c r="J93" s="94"/>
      <c r="K93" s="311">
        <v>0.2</v>
      </c>
      <c r="L93" s="858">
        <f>N88*K93</f>
        <v>12382635.231316894</v>
      </c>
      <c r="M93" s="859"/>
      <c r="N93" s="57"/>
    </row>
    <row r="94" spans="1:14">
      <c r="B94" s="95" t="s">
        <v>973</v>
      </c>
      <c r="C94" s="96"/>
      <c r="D94" s="96"/>
      <c r="E94" s="96"/>
      <c r="F94" s="96"/>
      <c r="G94" s="96"/>
      <c r="H94" s="96"/>
      <c r="I94" s="93"/>
      <c r="J94" s="94"/>
      <c r="K94" s="311">
        <v>0.05</v>
      </c>
      <c r="L94" s="858">
        <f>N88*K94</f>
        <v>3095658.8078292236</v>
      </c>
      <c r="M94" s="859"/>
      <c r="N94" s="57"/>
    </row>
    <row r="95" spans="1:14" ht="15.75" thickBot="1">
      <c r="B95" s="97" t="s">
        <v>974</v>
      </c>
      <c r="C95" s="98"/>
      <c r="D95" s="98"/>
      <c r="E95" s="98"/>
      <c r="F95" s="98"/>
      <c r="G95" s="98"/>
      <c r="H95" s="98"/>
      <c r="I95" s="99"/>
      <c r="J95" s="100"/>
      <c r="K95" s="312">
        <v>0.05</v>
      </c>
      <c r="L95" s="860">
        <f>N88*K95</f>
        <v>3095658.8078292236</v>
      </c>
      <c r="M95" s="861"/>
      <c r="N95" s="57"/>
    </row>
    <row r="96" spans="1:14" ht="15.75" thickBot="1">
      <c r="B96" s="823" t="s">
        <v>953</v>
      </c>
      <c r="C96" s="824"/>
      <c r="D96" s="824"/>
      <c r="E96" s="824"/>
      <c r="F96" s="824"/>
      <c r="G96" s="824"/>
      <c r="H96" s="824"/>
      <c r="I96" s="824"/>
      <c r="J96" s="824"/>
      <c r="K96" s="824"/>
      <c r="L96" s="824"/>
      <c r="M96" s="825"/>
      <c r="N96" s="58">
        <f>L93+L94+L95</f>
        <v>18573952.846975341</v>
      </c>
    </row>
    <row r="97" spans="1:14" ht="15.75" thickBot="1">
      <c r="B97" s="39"/>
      <c r="C97" s="40"/>
      <c r="D97" s="40"/>
      <c r="E97" s="40"/>
      <c r="F97" s="40"/>
      <c r="G97" s="40"/>
      <c r="H97" s="40"/>
      <c r="I97" s="40"/>
      <c r="J97" s="40"/>
      <c r="K97" s="40"/>
      <c r="L97" s="40"/>
      <c r="M97" s="40"/>
      <c r="N97" s="41"/>
    </row>
    <row r="98" spans="1:14" ht="15.75" thickBot="1">
      <c r="A98" t="s">
        <v>2016</v>
      </c>
      <c r="B98" s="823" t="s">
        <v>975</v>
      </c>
      <c r="C98" s="824"/>
      <c r="D98" s="824"/>
      <c r="E98" s="824"/>
      <c r="F98" s="824"/>
      <c r="G98" s="824"/>
      <c r="H98" s="824"/>
      <c r="I98" s="824"/>
      <c r="J98" s="824"/>
      <c r="K98" s="824"/>
      <c r="L98" s="824"/>
      <c r="M98" s="825"/>
      <c r="N98" s="195">
        <f>N88+N96</f>
        <v>80487129.003559813</v>
      </c>
    </row>
    <row r="99" spans="1:14">
      <c r="B99" s="246"/>
      <c r="C99" s="247"/>
      <c r="D99" s="247"/>
      <c r="E99" s="247"/>
      <c r="F99" s="247"/>
      <c r="G99" s="247"/>
      <c r="H99" s="247"/>
      <c r="I99" s="247"/>
      <c r="J99" s="247"/>
      <c r="K99" s="247"/>
      <c r="L99" s="247"/>
      <c r="M99" s="247"/>
      <c r="N99" s="248"/>
    </row>
    <row r="100" spans="1:14">
      <c r="B100" s="249"/>
      <c r="C100" s="250"/>
      <c r="D100" s="250"/>
      <c r="E100" s="250"/>
      <c r="F100" s="250"/>
      <c r="G100" s="250"/>
      <c r="H100" s="250"/>
      <c r="I100" s="250"/>
      <c r="J100" s="250"/>
      <c r="K100" s="250"/>
      <c r="L100" s="250"/>
      <c r="M100" s="250"/>
      <c r="N100" s="251"/>
    </row>
    <row r="101" spans="1:14">
      <c r="B101" s="249"/>
      <c r="C101" s="250"/>
      <c r="D101" s="250"/>
      <c r="E101" s="250"/>
      <c r="F101" s="250"/>
      <c r="G101" s="250"/>
      <c r="H101" s="250"/>
      <c r="I101" s="250"/>
      <c r="J101" s="250"/>
      <c r="K101" s="250"/>
      <c r="L101" s="250"/>
      <c r="M101" s="250"/>
      <c r="N101" s="251"/>
    </row>
    <row r="102" spans="1:14">
      <c r="B102" s="249"/>
      <c r="C102" s="250"/>
      <c r="D102" s="250"/>
      <c r="E102" s="250"/>
      <c r="F102" s="250"/>
      <c r="G102" s="250"/>
      <c r="H102" s="250"/>
      <c r="I102" s="250"/>
      <c r="J102" s="250"/>
      <c r="K102" s="250"/>
      <c r="L102" s="250"/>
      <c r="M102" s="250"/>
      <c r="N102" s="251"/>
    </row>
    <row r="103" spans="1:14">
      <c r="B103" s="249"/>
      <c r="C103" s="250"/>
      <c r="D103" s="250"/>
      <c r="E103" s="424" t="s">
        <v>976</v>
      </c>
      <c r="F103" s="424"/>
      <c r="G103" s="424"/>
      <c r="H103" s="424"/>
      <c r="I103" s="424"/>
      <c r="J103" s="424"/>
      <c r="K103" s="250"/>
      <c r="L103" s="250"/>
      <c r="M103" s="250"/>
      <c r="N103" s="251"/>
    </row>
    <row r="104" spans="1:14">
      <c r="B104" s="249"/>
      <c r="C104" s="250"/>
      <c r="D104" s="250"/>
      <c r="E104" s="250" t="s">
        <v>977</v>
      </c>
      <c r="F104" s="250"/>
      <c r="G104" s="250"/>
      <c r="H104" s="250"/>
      <c r="I104" s="250"/>
      <c r="J104" s="250"/>
      <c r="K104" s="250"/>
      <c r="L104" s="250"/>
      <c r="M104" s="250"/>
      <c r="N104" s="251"/>
    </row>
    <row r="105" spans="1:14">
      <c r="B105" s="249"/>
      <c r="C105" s="250"/>
      <c r="D105" s="250"/>
      <c r="E105" s="250" t="s">
        <v>978</v>
      </c>
      <c r="F105" s="250"/>
      <c r="G105" s="250"/>
      <c r="H105" s="250"/>
      <c r="I105" s="250"/>
      <c r="J105" s="250"/>
      <c r="K105" s="250"/>
      <c r="L105" s="250"/>
      <c r="M105" s="250"/>
      <c r="N105" s="251"/>
    </row>
    <row r="106" spans="1:14">
      <c r="B106" s="249"/>
      <c r="C106" s="250"/>
      <c r="D106" s="250"/>
      <c r="E106" s="250" t="s">
        <v>979</v>
      </c>
      <c r="F106" s="250"/>
      <c r="G106" s="250"/>
      <c r="H106" s="250"/>
      <c r="I106" s="250"/>
      <c r="J106" s="250"/>
      <c r="K106" s="250"/>
      <c r="L106" s="250"/>
      <c r="M106" s="250"/>
      <c r="N106" s="251"/>
    </row>
    <row r="107" spans="1:14" ht="15.75" thickBot="1">
      <c r="B107" s="249"/>
      <c r="C107" s="250"/>
      <c r="D107" s="250"/>
      <c r="E107" s="250"/>
      <c r="F107" s="250" t="s">
        <v>980</v>
      </c>
      <c r="G107" s="250"/>
      <c r="H107" s="250"/>
      <c r="I107" s="250"/>
      <c r="J107" s="250"/>
      <c r="K107" s="250"/>
      <c r="L107" s="250"/>
      <c r="M107" s="250"/>
      <c r="N107" s="251"/>
    </row>
    <row r="108" spans="1:14">
      <c r="B108" s="234" t="s">
        <v>2216</v>
      </c>
      <c r="C108" s="235"/>
      <c r="D108" s="235"/>
      <c r="E108" s="235"/>
      <c r="F108" s="235"/>
      <c r="G108" s="235"/>
      <c r="H108" s="235"/>
      <c r="I108" s="235"/>
      <c r="J108" s="235"/>
      <c r="K108" s="235"/>
      <c r="L108" s="235"/>
      <c r="M108" s="235"/>
      <c r="N108" s="236"/>
    </row>
    <row r="109" spans="1:14">
      <c r="B109" s="252"/>
      <c r="C109" s="253"/>
      <c r="D109" s="253"/>
      <c r="E109" s="253"/>
      <c r="F109" s="253"/>
      <c r="G109" s="253"/>
      <c r="H109" s="253"/>
      <c r="I109" s="253"/>
      <c r="J109" s="253"/>
      <c r="K109" s="253"/>
      <c r="L109" s="253"/>
      <c r="M109" s="253"/>
      <c r="N109" s="254"/>
    </row>
    <row r="110" spans="1:14">
      <c r="B110" s="252"/>
      <c r="C110" s="253"/>
      <c r="D110" s="253"/>
      <c r="E110" s="253"/>
      <c r="F110" s="253"/>
      <c r="G110" s="253"/>
      <c r="H110" s="253"/>
      <c r="I110" s="253"/>
      <c r="J110" s="253"/>
      <c r="K110" s="253"/>
      <c r="L110" s="253"/>
      <c r="M110" s="253"/>
      <c r="N110" s="254"/>
    </row>
    <row r="111" spans="1:14">
      <c r="B111" s="252"/>
      <c r="C111" s="253"/>
      <c r="D111" s="253"/>
      <c r="E111" s="253"/>
      <c r="F111" s="253"/>
      <c r="G111" s="253"/>
      <c r="H111" s="253"/>
      <c r="I111" s="253"/>
      <c r="J111" s="253"/>
      <c r="K111" s="253"/>
      <c r="L111" s="253"/>
      <c r="M111" s="253"/>
      <c r="N111" s="254"/>
    </row>
    <row r="112" spans="1:14" ht="15.75" thickBot="1">
      <c r="B112" s="255"/>
      <c r="C112" s="256"/>
      <c r="D112" s="256"/>
      <c r="E112" s="256"/>
      <c r="F112" s="256"/>
      <c r="G112" s="256"/>
      <c r="H112" s="256"/>
      <c r="I112" s="256"/>
      <c r="J112" s="256"/>
      <c r="K112" s="256"/>
      <c r="L112" s="256"/>
      <c r="M112" s="256"/>
      <c r="N112" s="257"/>
    </row>
    <row r="113" spans="2:14">
      <c r="B113" s="258"/>
      <c r="C113" s="259"/>
      <c r="D113" s="259"/>
      <c r="E113" s="259"/>
      <c r="F113" s="259"/>
      <c r="G113" s="259"/>
      <c r="H113" s="259"/>
      <c r="I113" s="259"/>
      <c r="J113" s="259"/>
      <c r="K113" s="259"/>
      <c r="L113" s="259"/>
      <c r="M113" s="259"/>
      <c r="N113" s="260"/>
    </row>
    <row r="114" spans="2:14">
      <c r="B114" s="261" t="s">
        <v>2217</v>
      </c>
      <c r="C114" s="262"/>
      <c r="D114" s="262"/>
      <c r="E114" s="262"/>
      <c r="F114" s="262"/>
      <c r="G114" s="262"/>
      <c r="H114" s="262"/>
      <c r="I114" s="262"/>
      <c r="J114" s="262"/>
      <c r="K114" s="262"/>
      <c r="L114" s="262"/>
      <c r="M114" s="262"/>
      <c r="N114" s="263"/>
    </row>
    <row r="115" spans="2:14" ht="15" customHeight="1">
      <c r="B115" s="967" t="s">
        <v>2218</v>
      </c>
      <c r="C115" s="968"/>
      <c r="D115" s="968"/>
      <c r="E115" s="968"/>
      <c r="F115" s="968"/>
      <c r="G115" s="968"/>
      <c r="H115" s="968"/>
      <c r="I115" s="968"/>
      <c r="J115" s="968"/>
      <c r="K115" s="968"/>
      <c r="L115" s="968"/>
      <c r="M115" s="968"/>
      <c r="N115" s="969"/>
    </row>
    <row r="116" spans="2:14" ht="15" customHeight="1">
      <c r="B116" s="967"/>
      <c r="C116" s="968"/>
      <c r="D116" s="968"/>
      <c r="E116" s="968"/>
      <c r="F116" s="968"/>
      <c r="G116" s="968"/>
      <c r="H116" s="968"/>
      <c r="I116" s="968"/>
      <c r="J116" s="968"/>
      <c r="K116" s="968"/>
      <c r="L116" s="968"/>
      <c r="M116" s="968"/>
      <c r="N116" s="969"/>
    </row>
    <row r="117" spans="2:14" ht="30" customHeight="1">
      <c r="B117" s="970" t="s">
        <v>2219</v>
      </c>
      <c r="C117" s="971"/>
      <c r="D117" s="971"/>
      <c r="E117" s="971"/>
      <c r="F117" s="971"/>
      <c r="G117" s="971"/>
      <c r="H117" s="971"/>
      <c r="I117" s="971"/>
      <c r="J117" s="971"/>
      <c r="K117" s="971"/>
      <c r="L117" s="971"/>
      <c r="M117" s="971"/>
      <c r="N117" s="972"/>
    </row>
    <row r="118" spans="2:14">
      <c r="B118" s="970"/>
      <c r="C118" s="971"/>
      <c r="D118" s="971"/>
      <c r="E118" s="971"/>
      <c r="F118" s="971"/>
      <c r="G118" s="971"/>
      <c r="H118" s="971"/>
      <c r="I118" s="971"/>
      <c r="J118" s="971"/>
      <c r="K118" s="971"/>
      <c r="L118" s="971"/>
      <c r="M118" s="971"/>
      <c r="N118" s="972"/>
    </row>
    <row r="119" spans="2:14">
      <c r="B119" s="346"/>
      <c r="C119" s="347"/>
      <c r="D119" s="347"/>
      <c r="E119" s="347"/>
      <c r="F119" s="347"/>
      <c r="G119" s="347"/>
      <c r="H119" s="347"/>
      <c r="I119" s="347"/>
      <c r="J119" s="347"/>
      <c r="K119" s="347"/>
      <c r="L119" s="347"/>
      <c r="M119" s="347"/>
      <c r="N119" s="348"/>
    </row>
    <row r="120" spans="2:14">
      <c r="B120" s="346"/>
      <c r="C120" s="347"/>
      <c r="D120" s="347"/>
      <c r="E120" s="347"/>
      <c r="F120" s="347"/>
      <c r="G120" s="347"/>
      <c r="H120" s="347"/>
      <c r="I120" s="347"/>
      <c r="J120" s="347"/>
      <c r="K120" s="347"/>
      <c r="L120" s="347"/>
      <c r="M120" s="347"/>
      <c r="N120" s="348"/>
    </row>
    <row r="121" spans="2:14">
      <c r="B121" s="346"/>
      <c r="C121" s="347"/>
      <c r="D121" s="347"/>
      <c r="E121" s="347"/>
      <c r="F121" s="347"/>
      <c r="G121" s="347"/>
      <c r="H121" s="347"/>
      <c r="I121" s="347"/>
      <c r="J121" s="347"/>
      <c r="K121" s="347"/>
      <c r="L121" s="347"/>
      <c r="M121" s="347"/>
      <c r="N121" s="348"/>
    </row>
    <row r="122" spans="2:14">
      <c r="B122" s="261"/>
      <c r="C122" s="262"/>
      <c r="D122" s="262"/>
      <c r="E122" s="262"/>
      <c r="F122" s="262"/>
      <c r="G122" s="262"/>
      <c r="H122" s="262"/>
      <c r="I122" s="262"/>
      <c r="J122" s="262"/>
      <c r="K122" s="262"/>
      <c r="L122" s="262"/>
      <c r="M122" s="262"/>
      <c r="N122" s="263"/>
    </row>
    <row r="123" spans="2:14">
      <c r="B123" s="249"/>
      <c r="C123" s="250"/>
      <c r="D123" s="250"/>
      <c r="E123" s="250" t="s">
        <v>976</v>
      </c>
      <c r="F123" s="424"/>
      <c r="G123" s="424"/>
      <c r="H123" s="250"/>
      <c r="I123" s="250"/>
      <c r="J123" s="250"/>
      <c r="K123" s="250"/>
      <c r="L123" s="250"/>
      <c r="M123" s="250"/>
      <c r="N123" s="251"/>
    </row>
    <row r="124" spans="2:14">
      <c r="B124" s="249"/>
      <c r="C124" s="250"/>
      <c r="D124" s="250"/>
      <c r="E124" s="425" t="s">
        <v>977</v>
      </c>
      <c r="F124" s="250"/>
      <c r="G124" s="250"/>
      <c r="H124" s="425"/>
      <c r="I124" s="425"/>
      <c r="J124" s="425"/>
      <c r="K124" s="250"/>
      <c r="L124" s="250"/>
      <c r="M124" s="250"/>
      <c r="N124" s="251"/>
    </row>
    <row r="125" spans="2:14">
      <c r="B125" s="249"/>
      <c r="C125" s="250"/>
      <c r="D125" s="250"/>
      <c r="E125" s="264" t="s">
        <v>981</v>
      </c>
      <c r="F125" s="250"/>
      <c r="G125" s="250"/>
      <c r="H125" s="264"/>
      <c r="I125" s="264"/>
      <c r="J125" s="264"/>
      <c r="K125" s="250"/>
      <c r="L125" s="250"/>
      <c r="M125" s="250"/>
      <c r="N125" s="251"/>
    </row>
    <row r="126" spans="2:14">
      <c r="B126" s="265"/>
      <c r="C126" s="262"/>
      <c r="D126" s="262"/>
      <c r="E126" s="250" t="s">
        <v>979</v>
      </c>
      <c r="F126" s="250"/>
      <c r="G126" s="250"/>
      <c r="H126" s="250"/>
      <c r="I126" s="250"/>
      <c r="J126" s="250"/>
      <c r="K126" s="262"/>
      <c r="L126" s="262"/>
      <c r="M126" s="262"/>
      <c r="N126" s="263"/>
    </row>
    <row r="127" spans="2:14">
      <c r="B127" s="265"/>
      <c r="C127" s="262"/>
      <c r="D127" s="262"/>
      <c r="E127" s="262"/>
      <c r="F127" s="250"/>
      <c r="G127" s="250"/>
      <c r="H127" s="250"/>
      <c r="I127" s="250"/>
      <c r="J127" s="250"/>
      <c r="K127" s="262"/>
      <c r="L127" s="262"/>
      <c r="M127" s="262"/>
      <c r="N127" s="263"/>
    </row>
    <row r="128" spans="2:14">
      <c r="B128" s="265" t="s">
        <v>2220</v>
      </c>
      <c r="C128" s="264"/>
      <c r="D128" s="264"/>
      <c r="E128" s="250"/>
      <c r="F128" s="250"/>
      <c r="G128" s="250"/>
      <c r="H128" s="250"/>
      <c r="I128" s="250"/>
      <c r="J128" s="973"/>
      <c r="K128" s="973"/>
      <c r="L128" s="973"/>
      <c r="M128" s="973"/>
      <c r="N128" s="974"/>
    </row>
    <row r="129" spans="2:14" ht="15.75" thickBot="1">
      <c r="B129" s="426" t="s">
        <v>2221</v>
      </c>
      <c r="C129" s="427"/>
      <c r="D129" s="427"/>
      <c r="E129" s="266"/>
      <c r="F129" s="266"/>
      <c r="G129" s="266"/>
      <c r="H129" s="266"/>
      <c r="I129" s="266"/>
      <c r="J129" s="975"/>
      <c r="K129" s="975"/>
      <c r="L129" s="975"/>
      <c r="M129" s="975"/>
      <c r="N129" s="976"/>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1731</v>
      </c>
      <c r="C31" s="87" t="s">
        <v>1657</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326</v>
      </c>
      <c r="B36" s="872" t="str">
        <f>VLOOKUP(A36,EQUIPOS!A6:D154,3,FALSE)</f>
        <v>Sensor de Impacto para prueba de integridad tipo</v>
      </c>
      <c r="C36" s="873"/>
      <c r="D36" s="873"/>
      <c r="E36" s="873"/>
      <c r="F36" s="873"/>
      <c r="G36" s="873"/>
      <c r="H36" s="874"/>
      <c r="I36" s="274"/>
      <c r="J36" s="275"/>
      <c r="K36" s="276">
        <f>VLOOKUP(A36,EQUIPOS!A6:D163,4,FALSE)</f>
        <v>89688.833317965822</v>
      </c>
      <c r="L36" s="277"/>
      <c r="M36" s="343">
        <v>1</v>
      </c>
      <c r="N36" s="279">
        <f>K36/M36</f>
        <v>89688.833317965822</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89688.833317965822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c r="B48" s="49"/>
      <c r="C48" s="288"/>
      <c r="D48" s="288"/>
      <c r="E48" s="288"/>
      <c r="F48" s="288"/>
      <c r="G48" s="288"/>
      <c r="H48" s="288"/>
      <c r="I48" s="275"/>
      <c r="J48" s="231"/>
      <c r="K48" s="289"/>
      <c r="L48" s="274"/>
      <c r="M48" s="409"/>
      <c r="N48" s="279"/>
    </row>
    <row r="49" spans="1:14">
      <c r="A49" s="167"/>
      <c r="B49" s="49"/>
      <c r="C49" s="432"/>
      <c r="D49" s="432"/>
      <c r="E49" s="432"/>
      <c r="F49" s="432"/>
      <c r="G49" s="432"/>
      <c r="H49" s="432"/>
      <c r="I49" s="432"/>
      <c r="J49" s="318"/>
      <c r="K49" s="289"/>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8"/>
      <c r="B71" s="55"/>
      <c r="C71" s="53"/>
      <c r="D71" s="53"/>
      <c r="E71" s="53"/>
      <c r="F71" s="53"/>
      <c r="G71" s="53"/>
      <c r="H71" s="53"/>
      <c r="I71" s="299"/>
      <c r="J71" s="300"/>
      <c r="K71" s="301"/>
      <c r="L71" s="56"/>
      <c r="M71" s="441"/>
      <c r="N71" s="402"/>
      <c r="O71" s="112"/>
    </row>
    <row r="72" spans="1:15">
      <c r="A72" s="168" t="s">
        <v>89</v>
      </c>
      <c r="B72" s="55" t="str">
        <f>VLOOKUP(A72,'MANO DE OBRA'!A7:D67,3,FALSE)</f>
        <v>Operador prueba de integridad</v>
      </c>
      <c r="C72" s="53"/>
      <c r="D72" s="53"/>
      <c r="E72" s="53"/>
      <c r="F72" s="53"/>
      <c r="G72" s="53"/>
      <c r="H72" s="53"/>
      <c r="I72" s="299">
        <f>K72/J72*100</f>
        <v>72085.299739464841</v>
      </c>
      <c r="J72" s="300">
        <v>185</v>
      </c>
      <c r="K72" s="301">
        <f>VLOOKUP(A72,'MANO DE OBRA'!A7:D98,4,FALSE)</f>
        <v>133357.80451800997</v>
      </c>
      <c r="L72" s="56"/>
      <c r="M72" s="439">
        <v>0.33333332999999998</v>
      </c>
      <c r="N72" s="402">
        <f>K72/M72</f>
        <v>400073.41755476414</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400073.41755476414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489762.25087272993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97952.450174545986</v>
      </c>
      <c r="M84" s="859"/>
      <c r="N84" s="57"/>
    </row>
    <row r="85" spans="1:14">
      <c r="B85" s="95" t="s">
        <v>973</v>
      </c>
      <c r="C85" s="96"/>
      <c r="D85" s="96"/>
      <c r="E85" s="96"/>
      <c r="F85" s="96"/>
      <c r="G85" s="96"/>
      <c r="H85" s="96"/>
      <c r="I85" s="93"/>
      <c r="J85" s="94"/>
      <c r="K85" s="311">
        <v>0.05</v>
      </c>
      <c r="L85" s="858">
        <f>N79*K85</f>
        <v>24488.112543636496</v>
      </c>
      <c r="M85" s="859"/>
      <c r="N85" s="57"/>
    </row>
    <row r="86" spans="1:14" ht="15.75" thickBot="1">
      <c r="B86" s="97" t="s">
        <v>974</v>
      </c>
      <c r="C86" s="98"/>
      <c r="D86" s="98"/>
      <c r="E86" s="98"/>
      <c r="F86" s="98"/>
      <c r="G86" s="98"/>
      <c r="H86" s="98"/>
      <c r="I86" s="99"/>
      <c r="J86" s="100"/>
      <c r="K86" s="312">
        <v>0.05</v>
      </c>
      <c r="L86" s="860">
        <f>N79*K86</f>
        <v>24488.112543636496</v>
      </c>
      <c r="M86" s="861"/>
      <c r="N86" s="57"/>
    </row>
    <row r="87" spans="1:14" ht="15.75" thickBot="1">
      <c r="B87" s="823" t="s">
        <v>953</v>
      </c>
      <c r="C87" s="824"/>
      <c r="D87" s="824"/>
      <c r="E87" s="824"/>
      <c r="F87" s="824"/>
      <c r="G87" s="824"/>
      <c r="H87" s="824"/>
      <c r="I87" s="824"/>
      <c r="J87" s="824"/>
      <c r="K87" s="824"/>
      <c r="L87" s="824"/>
      <c r="M87" s="825"/>
      <c r="N87" s="58">
        <f>L84+L85+L86</f>
        <v>146928.67526181898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636690.92613454885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1105</v>
      </c>
      <c r="C31" s="87" t="s">
        <v>2101</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320</v>
      </c>
      <c r="B36" s="872" t="str">
        <f>VLOOKUP(A36,EQUIPOS!A6:D154,3,FALSE)</f>
        <v>Retroexcavadora sobre llantas, motor 62HP, Profundidad de excavación de 5.41 metros.</v>
      </c>
      <c r="C36" s="873"/>
      <c r="D36" s="873"/>
      <c r="E36" s="873"/>
      <c r="F36" s="873"/>
      <c r="G36" s="873"/>
      <c r="H36" s="874"/>
      <c r="I36" s="274"/>
      <c r="J36" s="275"/>
      <c r="K36" s="276">
        <f>VLOOKUP(A36,EQUIPOS!A6:D163,4,FALSE)</f>
        <v>92003.667080122541</v>
      </c>
      <c r="L36" s="277"/>
      <c r="M36" s="343">
        <v>10</v>
      </c>
      <c r="N36" s="279">
        <f>K36/M36</f>
        <v>9200.3667080122541</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336.34905451801001</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9536.7157625302643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593</v>
      </c>
      <c r="B48" s="49" t="str">
        <f>VLOOKUP(A48,MATERIALES!A5:D373,3,FALSE)</f>
        <v>Paral en madera rolliza de 5´´ y 4,5m de longitud (tablestacados)</v>
      </c>
      <c r="C48" s="288"/>
      <c r="D48" s="288"/>
      <c r="E48" s="288"/>
      <c r="F48" s="288"/>
      <c r="G48" s="288"/>
      <c r="H48" s="288"/>
      <c r="I48" s="275"/>
      <c r="J48" s="231" t="str">
        <f>VLOOKUP(A48,MATERIALES!A4:D640,2,FALSE)</f>
        <v>u</v>
      </c>
      <c r="K48" s="289">
        <v>0.48888888888888893</v>
      </c>
      <c r="L48" s="274"/>
      <c r="M48" s="409">
        <f>VLOOKUP(A48,MATERIALES!A5:D396,4,FALSE)</f>
        <v>33135.600904715102</v>
      </c>
      <c r="N48" s="279">
        <f>K48*M48</f>
        <v>16199.627108971828</v>
      </c>
    </row>
    <row r="49" spans="1:14">
      <c r="A49" s="167" t="s">
        <v>670</v>
      </c>
      <c r="B49" s="49" t="str">
        <f>VLOOKUP(A49,MATERIALES!A6:D373,3,FALSE)</f>
        <v>Tablestaca en madera aserrada (0,25*0,05*3)</v>
      </c>
      <c r="C49" s="432"/>
      <c r="D49" s="432"/>
      <c r="E49" s="432"/>
      <c r="F49" s="432"/>
      <c r="G49" s="432"/>
      <c r="H49" s="432"/>
      <c r="I49" s="432"/>
      <c r="J49" s="318" t="str">
        <f>VLOOKUP(A49,MATERIALES!A5:D641,2,FALSE)</f>
        <v>u</v>
      </c>
      <c r="K49" s="404">
        <v>1.3333333333333333</v>
      </c>
      <c r="L49" s="428"/>
      <c r="M49" s="409">
        <f>VLOOKUP(A49,MATERIALES!A6:D397,4,FALSE)</f>
        <v>21294.784438316929</v>
      </c>
      <c r="N49" s="279">
        <f>K49*M49</f>
        <v>28393.045917755902</v>
      </c>
    </row>
    <row r="50" spans="1:14">
      <c r="A50" s="167" t="s">
        <v>898</v>
      </c>
      <c r="B50" s="49" t="str">
        <f>VLOOKUP(A50,MATERIALES!A6:D373,3,FALSE)</f>
        <v>Alambre Negro Para Amarre</v>
      </c>
      <c r="C50" s="432"/>
      <c r="D50" s="432"/>
      <c r="E50" s="432"/>
      <c r="F50" s="432"/>
      <c r="G50" s="432"/>
      <c r="H50" s="432"/>
      <c r="I50" s="432"/>
      <c r="J50" s="318" t="str">
        <f>VLOOKUP(A50,MATERIALES!A6:D642,2,FALSE)</f>
        <v>kg</v>
      </c>
      <c r="K50" s="404">
        <v>1.5</v>
      </c>
      <c r="L50" s="428"/>
      <c r="M50" s="409">
        <f>VLOOKUP(A50,MATERIALES!A6:D398,4,FALSE)</f>
        <v>4673.4758378435536</v>
      </c>
      <c r="N50" s="279">
        <f>K50*M50</f>
        <v>7010.2137567653299</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51602.886783493057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8" t="s">
        <v>9</v>
      </c>
      <c r="B71" s="55" t="str">
        <f>VLOOKUP(A71,'MANO DE OBRA'!A8:D68,3,FALSE)</f>
        <v>Obrero (3)</v>
      </c>
      <c r="C71" s="53"/>
      <c r="D71" s="53"/>
      <c r="E71" s="53"/>
      <c r="F71" s="53"/>
      <c r="G71" s="53"/>
      <c r="H71" s="53"/>
      <c r="I71" s="299">
        <f>K71/J71*100</f>
        <v>87780</v>
      </c>
      <c r="J71" s="300">
        <v>185</v>
      </c>
      <c r="K71" s="301">
        <f>VLOOKUP(A71,'MANO DE OBRA'!A8:D99,4,FALSE)</f>
        <v>162393</v>
      </c>
      <c r="L71" s="56"/>
      <c r="M71" s="441">
        <v>80</v>
      </c>
      <c r="N71" s="402">
        <f>K71/M71</f>
        <v>2029.9124999999999</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39">
        <v>80</v>
      </c>
      <c r="N72" s="402">
        <f>K72/M72</f>
        <v>1333.5780451800997</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3363.4905451800996</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64503.093091203424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12900.618618240685</v>
      </c>
      <c r="M84" s="859"/>
      <c r="N84" s="57"/>
    </row>
    <row r="85" spans="1:14">
      <c r="B85" s="95" t="s">
        <v>973</v>
      </c>
      <c r="C85" s="96"/>
      <c r="D85" s="96"/>
      <c r="E85" s="96"/>
      <c r="F85" s="96"/>
      <c r="G85" s="96"/>
      <c r="H85" s="96"/>
      <c r="I85" s="93"/>
      <c r="J85" s="94"/>
      <c r="K85" s="311">
        <v>0.05</v>
      </c>
      <c r="L85" s="858">
        <f>N79*K85</f>
        <v>3225.1546545601714</v>
      </c>
      <c r="M85" s="859"/>
      <c r="N85" s="57"/>
    </row>
    <row r="86" spans="1:14" ht="15.75" thickBot="1">
      <c r="B86" s="97" t="s">
        <v>974</v>
      </c>
      <c r="C86" s="98"/>
      <c r="D86" s="98"/>
      <c r="E86" s="98"/>
      <c r="F86" s="98"/>
      <c r="G86" s="98"/>
      <c r="H86" s="98"/>
      <c r="I86" s="99"/>
      <c r="J86" s="100"/>
      <c r="K86" s="312">
        <v>0.05</v>
      </c>
      <c r="L86" s="860">
        <f>N79*K86</f>
        <v>3225.1546545601714</v>
      </c>
      <c r="M86" s="861"/>
      <c r="N86" s="57"/>
    </row>
    <row r="87" spans="1:14" ht="15.75" thickBot="1">
      <c r="B87" s="823" t="s">
        <v>953</v>
      </c>
      <c r="C87" s="824"/>
      <c r="D87" s="824"/>
      <c r="E87" s="824"/>
      <c r="F87" s="824"/>
      <c r="G87" s="824"/>
      <c r="H87" s="824"/>
      <c r="I87" s="824"/>
      <c r="J87" s="824"/>
      <c r="K87" s="824"/>
      <c r="L87" s="824"/>
      <c r="M87" s="825"/>
      <c r="N87" s="58">
        <f>L84+L85+L86</f>
        <v>19350.927927361026</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83854.021018564454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ht="27"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1106</v>
      </c>
      <c r="C31" s="87" t="s">
        <v>2102</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204</v>
      </c>
      <c r="B36" s="872" t="str">
        <f>VLOOKUP(A36,EQUIPOS!A6:D154,3,FALSE)</f>
        <v xml:space="preserve">Equipo de soldadura 250 AMP
</v>
      </c>
      <c r="C36" s="873"/>
      <c r="D36" s="873"/>
      <c r="E36" s="873"/>
      <c r="F36" s="873"/>
      <c r="G36" s="873"/>
      <c r="H36" s="874"/>
      <c r="I36" s="274"/>
      <c r="J36" s="275"/>
      <c r="K36" s="276">
        <f>VLOOKUP(A36,EQUIPOS!A6:D163,4,FALSE)</f>
        <v>13631.054161937825</v>
      </c>
      <c r="L36" s="277"/>
      <c r="M36" s="343">
        <v>10</v>
      </c>
      <c r="N36" s="279">
        <f>K36/M36</f>
        <v>1363.1054161937825</v>
      </c>
    </row>
    <row r="37" spans="1:14">
      <c r="A37" s="119" t="s">
        <v>320</v>
      </c>
      <c r="B37" s="872" t="str">
        <f>VLOOKUP(A37,EQUIPOS!A7:D154,3,FALSE)</f>
        <v>Retroexcavadora sobre llantas, motor 62HP, Profundidad de excavación de 5.41 metros.</v>
      </c>
      <c r="C37" s="873"/>
      <c r="D37" s="873"/>
      <c r="E37" s="873"/>
      <c r="F37" s="873"/>
      <c r="G37" s="873"/>
      <c r="H37" s="874"/>
      <c r="I37" s="428"/>
      <c r="J37" s="429"/>
      <c r="K37" s="276">
        <f>VLOOKUP(A37,EQUIPOS!A7:D164,4,FALSE)</f>
        <v>92003.667080122541</v>
      </c>
      <c r="L37" s="342"/>
      <c r="M37" s="343">
        <v>10</v>
      </c>
      <c r="N37" s="279">
        <f>K37/M37</f>
        <v>9200.3667080122541</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402.04310903601998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10965.515233242057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662</v>
      </c>
      <c r="B48" s="49" t="str">
        <f>VLOOKUP(A48,MATERIALES!A5:D373,3,FALSE)</f>
        <v>Soldadura 7018</v>
      </c>
      <c r="C48" s="288"/>
      <c r="D48" s="288"/>
      <c r="E48" s="288"/>
      <c r="F48" s="288"/>
      <c r="G48" s="288"/>
      <c r="H48" s="288"/>
      <c r="I48" s="288"/>
      <c r="J48" s="318" t="str">
        <f>VLOOKUP(A48,MATERIALES!A4:D640,2,FALSE)</f>
        <v>kg</v>
      </c>
      <c r="K48" s="289">
        <v>3.3000000000000002E-2</v>
      </c>
      <c r="L48" s="274"/>
      <c r="M48" s="409">
        <f>VLOOKUP(A48,MATERIALES!A5:D396,4,FALSE)</f>
        <v>5483.1141895805831</v>
      </c>
      <c r="N48" s="279">
        <f>K48*M48</f>
        <v>180.94276825615924</v>
      </c>
    </row>
    <row r="49" spans="1:14">
      <c r="A49" s="167" t="s">
        <v>680</v>
      </c>
      <c r="B49" s="49" t="str">
        <f>VLOOKUP(A49,MATERIALES!A6:D373,3,FALSE)</f>
        <v>Tablestaca metálica (riel de 70 lb/yarda)</v>
      </c>
      <c r="C49" s="432"/>
      <c r="D49" s="432"/>
      <c r="E49" s="432"/>
      <c r="F49" s="432"/>
      <c r="G49" s="432"/>
      <c r="H49" s="432"/>
      <c r="I49" s="432"/>
      <c r="J49" s="319" t="str">
        <f>VLOOKUP(A49,MATERIALES!A5:D641,2,FALSE)</f>
        <v>u</v>
      </c>
      <c r="K49" s="404">
        <v>3</v>
      </c>
      <c r="L49" s="428"/>
      <c r="M49" s="409">
        <f>VLOOKUP(A49,MATERIALES!A6:D397,4,FALSE)</f>
        <v>99103.303589077594</v>
      </c>
      <c r="N49" s="279">
        <f>K49*M49</f>
        <v>297309.91076723277</v>
      </c>
    </row>
    <row r="50" spans="1:14">
      <c r="A50" s="167" t="s">
        <v>690</v>
      </c>
      <c r="B50" s="49" t="str">
        <f>VLOOKUP(A50,MATERIALES!A6:D373,3,FALSE)</f>
        <v>Tornillos de Unión de D= 12 mm</v>
      </c>
      <c r="C50" s="432"/>
      <c r="D50" s="432"/>
      <c r="E50" s="432"/>
      <c r="F50" s="432"/>
      <c r="G50" s="432"/>
      <c r="H50" s="432"/>
      <c r="I50" s="432"/>
      <c r="J50" s="319" t="str">
        <f>VLOOKUP(A50,MATERIALES!A6:D642,2,FALSE)</f>
        <v>u</v>
      </c>
      <c r="K50" s="404">
        <v>10</v>
      </c>
      <c r="L50" s="428"/>
      <c r="M50" s="409">
        <f>VLOOKUP(A50,MATERIALES!A6:D398,4,FALSE)</f>
        <v>910.49737520316273</v>
      </c>
      <c r="N50" s="279">
        <f>K50*M50</f>
        <v>9104.9737520316266</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306595.82728752057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68"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38">
        <v>80</v>
      </c>
      <c r="N71" s="402">
        <f>K71/M71</f>
        <v>1353.2750000000001</v>
      </c>
      <c r="O71" s="112"/>
    </row>
    <row r="72" spans="1:15">
      <c r="A72" s="168" t="s">
        <v>56</v>
      </c>
      <c r="B72" s="55" t="str">
        <f>VLOOKUP(A72,'MANO DE OBRA'!A8:D69,3,FALSE)</f>
        <v>Soldador</v>
      </c>
      <c r="C72" s="53"/>
      <c r="D72" s="53"/>
      <c r="E72" s="53"/>
      <c r="F72" s="53"/>
      <c r="G72" s="53"/>
      <c r="H72" s="53"/>
      <c r="I72" s="299">
        <f>K72/J72*100</f>
        <v>57668.23979157189</v>
      </c>
      <c r="J72" s="300">
        <v>185</v>
      </c>
      <c r="K72" s="301">
        <f>VLOOKUP(A72,'MANO DE OBRA'!A8:D100,4,FALSE)</f>
        <v>106686.24361440798</v>
      </c>
      <c r="L72" s="56"/>
      <c r="M72" s="438">
        <v>80</v>
      </c>
      <c r="N72" s="402">
        <f>K72/M72</f>
        <v>1333.5780451800997</v>
      </c>
    </row>
    <row r="73" spans="1:15">
      <c r="A73" t="s">
        <v>30</v>
      </c>
      <c r="B73" s="55" t="str">
        <f>VLOOKUP(A73,'MANO DE OBRA'!A9:D70,3,FALSE)</f>
        <v>Oficial</v>
      </c>
      <c r="C73" s="53"/>
      <c r="D73" s="53"/>
      <c r="E73" s="53"/>
      <c r="F73" s="53"/>
      <c r="G73" s="53"/>
      <c r="H73" s="53"/>
      <c r="I73" s="299">
        <f>K73/J73*100</f>
        <v>57668.23979157189</v>
      </c>
      <c r="J73" s="300">
        <v>185</v>
      </c>
      <c r="K73" s="301">
        <f>VLOOKUP(A73,'MANO DE OBRA'!A9:D101,4,FALSE)</f>
        <v>106686.24361440798</v>
      </c>
      <c r="L73" s="56"/>
      <c r="M73" s="439">
        <v>80</v>
      </c>
      <c r="N73" s="402">
        <f>K73/M73</f>
        <v>1333.5780451800997</v>
      </c>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4020.4310903601995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321581.77361112286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64316.354722224576</v>
      </c>
      <c r="M84" s="859"/>
      <c r="N84" s="57"/>
    </row>
    <row r="85" spans="1:14">
      <c r="B85" s="95" t="s">
        <v>973</v>
      </c>
      <c r="C85" s="96"/>
      <c r="D85" s="96"/>
      <c r="E85" s="96"/>
      <c r="F85" s="96"/>
      <c r="G85" s="96"/>
      <c r="H85" s="96"/>
      <c r="I85" s="93"/>
      <c r="J85" s="94"/>
      <c r="K85" s="311">
        <v>0.05</v>
      </c>
      <c r="L85" s="858">
        <f>N79*K85</f>
        <v>16079.088680556144</v>
      </c>
      <c r="M85" s="859"/>
      <c r="N85" s="57"/>
    </row>
    <row r="86" spans="1:14" ht="15.75" thickBot="1">
      <c r="B86" s="97" t="s">
        <v>974</v>
      </c>
      <c r="C86" s="98"/>
      <c r="D86" s="98"/>
      <c r="E86" s="98"/>
      <c r="F86" s="98"/>
      <c r="G86" s="98"/>
      <c r="H86" s="98"/>
      <c r="I86" s="99"/>
      <c r="J86" s="100"/>
      <c r="K86" s="312">
        <v>0.05</v>
      </c>
      <c r="L86" s="860">
        <f>N79*K86</f>
        <v>16079.088680556144</v>
      </c>
      <c r="M86" s="861"/>
      <c r="N86" s="57"/>
    </row>
    <row r="87" spans="1:14" ht="15.75" thickBot="1">
      <c r="B87" s="823" t="s">
        <v>953</v>
      </c>
      <c r="C87" s="824"/>
      <c r="D87" s="824"/>
      <c r="E87" s="824"/>
      <c r="F87" s="824"/>
      <c r="G87" s="824"/>
      <c r="H87" s="824"/>
      <c r="I87" s="824"/>
      <c r="J87" s="824"/>
      <c r="K87" s="824"/>
      <c r="L87" s="824"/>
      <c r="M87" s="825"/>
      <c r="N87" s="58">
        <f>L84+L85+L86</f>
        <v>96474.532083336861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418056.3056944597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1107</v>
      </c>
      <c r="C31" s="87" t="s">
        <v>2103</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282</v>
      </c>
      <c r="B36" s="872" t="str">
        <f>VLOOKUP(A36,EQUIPOS!A6:D154,3,FALSE)</f>
        <v>Piloteadora potencia 250KW, RPM 1800, fuerza elevadora 200KN</v>
      </c>
      <c r="C36" s="873"/>
      <c r="D36" s="873"/>
      <c r="E36" s="873"/>
      <c r="F36" s="873"/>
      <c r="G36" s="873"/>
      <c r="H36" s="874"/>
      <c r="I36" s="274"/>
      <c r="J36" s="275"/>
      <c r="K36" s="276">
        <f>VLOOKUP(A36,EQUIPOS!A6:D163,4,FALSE)</f>
        <v>545242.16647751303</v>
      </c>
      <c r="L36" s="277"/>
      <c r="M36" s="343">
        <v>2</v>
      </c>
      <c r="N36" s="279">
        <f>K36/M36</f>
        <v>272621.08323875652</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4716.7655451800993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277337.84878393664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745</v>
      </c>
      <c r="B48" s="49" t="str">
        <f>VLOOKUP(A48,MATERIALES!A5:D373,3,FALSE)</f>
        <v>Acero PDR-60</v>
      </c>
      <c r="C48" s="288"/>
      <c r="D48" s="288"/>
      <c r="E48" s="288"/>
      <c r="F48" s="288"/>
      <c r="G48" s="288"/>
      <c r="H48" s="288"/>
      <c r="I48" s="275"/>
      <c r="J48" s="231" t="str">
        <f>VLOOKUP(A48,MATERIALES!A4:D640,2,FALSE)</f>
        <v>kg</v>
      </c>
      <c r="K48" s="289">
        <v>28</v>
      </c>
      <c r="L48" s="274"/>
      <c r="M48" s="409">
        <f>VLOOKUP(A48,MATERIALES!A5:D396,4,FALSE)</f>
        <v>3371.0081391450435</v>
      </c>
      <c r="N48" s="279">
        <f>K48*M48</f>
        <v>94388.227896061217</v>
      </c>
    </row>
    <row r="49" spans="1:14">
      <c r="A49" s="167" t="s">
        <v>829</v>
      </c>
      <c r="B49" s="49" t="str">
        <f>VLOOKUP(A49,MATERIALES!A6:D373,3,FALSE)</f>
        <v>Concreto Resistencia  28 (Mpa)</v>
      </c>
      <c r="C49" s="432"/>
      <c r="D49" s="432"/>
      <c r="E49" s="432"/>
      <c r="F49" s="432"/>
      <c r="G49" s="432"/>
      <c r="H49" s="432"/>
      <c r="I49" s="432"/>
      <c r="J49" s="318" t="str">
        <f>VLOOKUP(A49,MATERIALES!A5:D641,2,FALSE)</f>
        <v>m3</v>
      </c>
      <c r="K49" s="404">
        <v>0.35</v>
      </c>
      <c r="L49" s="428"/>
      <c r="M49" s="409">
        <f>VLOOKUP(A49,MATERIALES!A6:D397,4,FALSE)</f>
        <v>481475.07615034579</v>
      </c>
      <c r="N49" s="279">
        <f>K49*M49</f>
        <v>168516.27665262102</v>
      </c>
    </row>
    <row r="50" spans="1:14">
      <c r="A50" s="167" t="s">
        <v>868</v>
      </c>
      <c r="B50" s="49" t="str">
        <f>VLOOKUP(A50,MATERIALES!A6:D373,3,FALSE)</f>
        <v>Formaleta concreto clase A,B y C</v>
      </c>
      <c r="C50" s="432"/>
      <c r="D50" s="432"/>
      <c r="E50" s="432"/>
      <c r="F50" s="432"/>
      <c r="G50" s="432"/>
      <c r="H50" s="432"/>
      <c r="I50" s="432"/>
      <c r="J50" s="319" t="str">
        <f>VLOOKUP(A50,MATERIALES!A6:D642,2,FALSE)</f>
        <v>m2</v>
      </c>
      <c r="K50" s="404">
        <v>3</v>
      </c>
      <c r="L50" s="428"/>
      <c r="M50" s="409">
        <f>VLOOKUP(A50,MATERIALES!A6:D398,4,FALSE)</f>
        <v>24019.787898216768</v>
      </c>
      <c r="N50" s="279">
        <f>K50*M50</f>
        <v>72059.363694650296</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334963.86824333254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1239</v>
      </c>
      <c r="B60" s="52" t="str">
        <f>VLOOKUP(A60,TRANSPORTE!A2:D117,3,FALSE)</f>
        <v>Transporte de concreto</v>
      </c>
      <c r="C60" s="324"/>
      <c r="D60" s="324"/>
      <c r="E60" s="324"/>
      <c r="F60" s="324"/>
      <c r="G60" s="324"/>
      <c r="H60" s="318" t="s">
        <v>339</v>
      </c>
      <c r="I60" s="286">
        <v>0.35</v>
      </c>
      <c r="J60" s="293">
        <v>1</v>
      </c>
      <c r="K60" s="286">
        <f>I60*J60</f>
        <v>0.35</v>
      </c>
      <c r="L60" s="910">
        <f>VLOOKUP(A60,TRANSPORTE!A2:D117,4,FALSE)</f>
        <v>1573.7011422899911</v>
      </c>
      <c r="M60" s="911"/>
      <c r="N60" s="294">
        <f>K60*L60</f>
        <v>550.79539980149684</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550.79539980149684</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68" t="s">
        <v>13</v>
      </c>
      <c r="B71" s="55" t="str">
        <f>VLOOKUP(A71,'MANO DE OBRA'!A8:D68,3,FALSE)</f>
        <v>Obrero (5)</v>
      </c>
      <c r="C71" s="53"/>
      <c r="D71" s="53"/>
      <c r="E71" s="53"/>
      <c r="F71" s="53"/>
      <c r="G71" s="53"/>
      <c r="H71" s="53"/>
      <c r="I71" s="299">
        <f>K71/J71*100</f>
        <v>146300</v>
      </c>
      <c r="J71" s="300">
        <v>185</v>
      </c>
      <c r="K71" s="301">
        <f>VLOOKUP(A71,'MANO DE OBRA'!A8:D99,4,FALSE)</f>
        <v>270655</v>
      </c>
      <c r="L71" s="56"/>
      <c r="M71" s="441">
        <v>8</v>
      </c>
      <c r="N71" s="402">
        <f>K71/M71</f>
        <v>33831.875</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38">
        <v>8</v>
      </c>
      <c r="N72" s="402">
        <f>K72/M72</f>
        <v>13335.780451800998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47167.655451800994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660020.16787887167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132004.03357577435</v>
      </c>
      <c r="M84" s="859"/>
      <c r="N84" s="57"/>
    </row>
    <row r="85" spans="1:14">
      <c r="B85" s="95" t="s">
        <v>973</v>
      </c>
      <c r="C85" s="96"/>
      <c r="D85" s="96"/>
      <c r="E85" s="96"/>
      <c r="F85" s="96"/>
      <c r="G85" s="96"/>
      <c r="H85" s="96"/>
      <c r="I85" s="93"/>
      <c r="J85" s="94"/>
      <c r="K85" s="311">
        <v>0.05</v>
      </c>
      <c r="L85" s="858">
        <f>N79*K85</f>
        <v>33001.008393943586</v>
      </c>
      <c r="M85" s="859"/>
      <c r="N85" s="57"/>
    </row>
    <row r="86" spans="1:14" ht="15.75" thickBot="1">
      <c r="B86" s="97" t="s">
        <v>974</v>
      </c>
      <c r="C86" s="98"/>
      <c r="D86" s="98"/>
      <c r="E86" s="98"/>
      <c r="F86" s="98"/>
      <c r="G86" s="98"/>
      <c r="H86" s="98"/>
      <c r="I86" s="99"/>
      <c r="J86" s="100"/>
      <c r="K86" s="312">
        <v>0.05</v>
      </c>
      <c r="L86" s="860">
        <f>N79*K86</f>
        <v>33001.008393943586</v>
      </c>
      <c r="M86" s="861"/>
      <c r="N86" s="57"/>
    </row>
    <row r="87" spans="1:14" ht="15.75" thickBot="1">
      <c r="B87" s="823" t="s">
        <v>953</v>
      </c>
      <c r="C87" s="824"/>
      <c r="D87" s="824"/>
      <c r="E87" s="824"/>
      <c r="F87" s="824"/>
      <c r="G87" s="824"/>
      <c r="H87" s="824"/>
      <c r="I87" s="824"/>
      <c r="J87" s="824"/>
      <c r="K87" s="824"/>
      <c r="L87" s="824"/>
      <c r="M87" s="825"/>
      <c r="N87" s="58">
        <f>L84+L85+L86</f>
        <v>198006.05036366155</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858026.21824253327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1108</v>
      </c>
      <c r="C31" s="87" t="s">
        <v>2104</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282</v>
      </c>
      <c r="B36" s="872" t="str">
        <f>VLOOKUP(A36,EQUIPOS!A6:D154,3,FALSE)</f>
        <v>Piloteadora potencia 250KW, RPM 1800, fuerza elevadora 200KN</v>
      </c>
      <c r="C36" s="873"/>
      <c r="D36" s="873"/>
      <c r="E36" s="873"/>
      <c r="F36" s="873"/>
      <c r="G36" s="873"/>
      <c r="H36" s="874"/>
      <c r="I36" s="274"/>
      <c r="J36" s="275"/>
      <c r="K36" s="276">
        <f>VLOOKUP(A36,EQUIPOS!A6:D163,4,FALSE)</f>
        <v>545242.16647751303</v>
      </c>
      <c r="L36" s="277"/>
      <c r="M36" s="343">
        <v>2</v>
      </c>
      <c r="N36" s="279">
        <f>K36/M36</f>
        <v>272621.08323875652</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4716.7655451800993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277337.84878393664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745</v>
      </c>
      <c r="B48" s="49" t="str">
        <f>VLOOKUP(A48,MATERIALES!A5:D373,3,FALSE)</f>
        <v>Acero PDR-60</v>
      </c>
      <c r="C48" s="288"/>
      <c r="D48" s="288"/>
      <c r="E48" s="288"/>
      <c r="F48" s="288"/>
      <c r="G48" s="288"/>
      <c r="H48" s="288"/>
      <c r="I48" s="275"/>
      <c r="J48" s="231" t="str">
        <f>VLOOKUP(A48,MATERIALES!A4:D640,2,FALSE)</f>
        <v>kg</v>
      </c>
      <c r="K48" s="289">
        <v>28</v>
      </c>
      <c r="L48" s="274"/>
      <c r="M48" s="409">
        <f>VLOOKUP(A48,MATERIALES!A5:D396,4,FALSE)</f>
        <v>3371.0081391450435</v>
      </c>
      <c r="N48" s="279">
        <f>K48*M48</f>
        <v>94388.227896061217</v>
      </c>
    </row>
    <row r="49" spans="1:14">
      <c r="A49" s="167" t="s">
        <v>830</v>
      </c>
      <c r="B49" s="49" t="str">
        <f>VLOOKUP(A49,MATERIALES!A6:D373,3,FALSE)</f>
        <v>Concreto Resistencia  35 (Mpa)</v>
      </c>
      <c r="C49" s="432"/>
      <c r="D49" s="432"/>
      <c r="E49" s="432"/>
      <c r="F49" s="432"/>
      <c r="G49" s="432"/>
      <c r="H49" s="432"/>
      <c r="I49" s="432"/>
      <c r="J49" s="318" t="str">
        <f>VLOOKUP(A49,MATERIALES!A5:D641,2,FALSE)</f>
        <v>m3</v>
      </c>
      <c r="K49" s="404">
        <v>0.35</v>
      </c>
      <c r="L49" s="428"/>
      <c r="M49" s="409">
        <f>VLOOKUP(A49,MATERIALES!A6:D397,4,FALSE)</f>
        <v>532156.66311354004</v>
      </c>
      <c r="N49" s="279">
        <f>K49*M49</f>
        <v>186254.83208973901</v>
      </c>
    </row>
    <row r="50" spans="1:14">
      <c r="A50" s="167" t="s">
        <v>868</v>
      </c>
      <c r="B50" s="49" t="str">
        <f>VLOOKUP(A50,MATERIALES!A6:D373,3,FALSE)</f>
        <v>Formaleta concreto clase A,B y C</v>
      </c>
      <c r="C50" s="432"/>
      <c r="D50" s="432"/>
      <c r="E50" s="432"/>
      <c r="F50" s="432"/>
      <c r="G50" s="432"/>
      <c r="H50" s="432"/>
      <c r="I50" s="432"/>
      <c r="J50" s="319" t="str">
        <f>VLOOKUP(A50,MATERIALES!A6:D642,2,FALSE)</f>
        <v>m2</v>
      </c>
      <c r="K50" s="404">
        <v>2</v>
      </c>
      <c r="L50" s="428"/>
      <c r="M50" s="409">
        <f>VLOOKUP(A50,MATERIALES!A6:D398,4,FALSE)</f>
        <v>24019.787898216768</v>
      </c>
      <c r="N50" s="279">
        <f>K50*M50</f>
        <v>48039.575796433535</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328682.63578223379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1239</v>
      </c>
      <c r="B60" s="52" t="str">
        <f>VLOOKUP(A60,TRANSPORTE!A2:D117,3,FALSE)</f>
        <v>Transporte de concreto</v>
      </c>
      <c r="C60" s="324"/>
      <c r="D60" s="324"/>
      <c r="E60" s="324"/>
      <c r="F60" s="324"/>
      <c r="G60" s="324"/>
      <c r="H60" s="318" t="s">
        <v>339</v>
      </c>
      <c r="I60" s="286">
        <v>0.35</v>
      </c>
      <c r="J60" s="293">
        <v>1</v>
      </c>
      <c r="K60" s="286">
        <f>I60*J60</f>
        <v>0.35</v>
      </c>
      <c r="L60" s="910">
        <f>VLOOKUP(A60,TRANSPORTE!A2:D117,4,FALSE)</f>
        <v>1573.7011422899911</v>
      </c>
      <c r="M60" s="911"/>
      <c r="N60" s="294">
        <f>K60*L60</f>
        <v>550.79539980149684</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550.79539980149684</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68" t="s">
        <v>13</v>
      </c>
      <c r="B71" s="55" t="str">
        <f>VLOOKUP(A71,'MANO DE OBRA'!A8:D68,3,FALSE)</f>
        <v>Obrero (5)</v>
      </c>
      <c r="C71" s="53"/>
      <c r="D71" s="53"/>
      <c r="E71" s="53"/>
      <c r="F71" s="53"/>
      <c r="G71" s="53"/>
      <c r="H71" s="53"/>
      <c r="I71" s="299">
        <f>K71/J71*100</f>
        <v>146300</v>
      </c>
      <c r="J71" s="300">
        <v>185</v>
      </c>
      <c r="K71" s="301">
        <f>VLOOKUP(A71,'MANO DE OBRA'!A8:D99,4,FALSE)</f>
        <v>270655</v>
      </c>
      <c r="L71" s="56"/>
      <c r="M71" s="441">
        <v>8</v>
      </c>
      <c r="N71" s="402">
        <f>K71/M71</f>
        <v>33831.875</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38">
        <v>8</v>
      </c>
      <c r="N72" s="402">
        <f>K72/M72</f>
        <v>13335.780451800998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47167.655451800994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653738.93541777297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130747.78708355461</v>
      </c>
      <c r="M84" s="859"/>
      <c r="N84" s="57"/>
    </row>
    <row r="85" spans="1:14">
      <c r="B85" s="95" t="s">
        <v>973</v>
      </c>
      <c r="C85" s="96"/>
      <c r="D85" s="96"/>
      <c r="E85" s="96"/>
      <c r="F85" s="96"/>
      <c r="G85" s="96"/>
      <c r="H85" s="96"/>
      <c r="I85" s="93"/>
      <c r="J85" s="94"/>
      <c r="K85" s="311">
        <v>0.05</v>
      </c>
      <c r="L85" s="858">
        <f>N79*K85</f>
        <v>32686.946770888651</v>
      </c>
      <c r="M85" s="859"/>
      <c r="N85" s="57"/>
    </row>
    <row r="86" spans="1:14" ht="15.75" thickBot="1">
      <c r="B86" s="97" t="s">
        <v>974</v>
      </c>
      <c r="C86" s="98"/>
      <c r="D86" s="98"/>
      <c r="E86" s="98"/>
      <c r="F86" s="98"/>
      <c r="G86" s="98"/>
      <c r="H86" s="98"/>
      <c r="I86" s="99"/>
      <c r="J86" s="100"/>
      <c r="K86" s="312">
        <v>0.05</v>
      </c>
      <c r="L86" s="860">
        <f>N79*K86</f>
        <v>32686.946770888651</v>
      </c>
      <c r="M86" s="861"/>
      <c r="N86" s="57"/>
    </row>
    <row r="87" spans="1:14" ht="15.75" thickBot="1">
      <c r="B87" s="823" t="s">
        <v>953</v>
      </c>
      <c r="C87" s="824"/>
      <c r="D87" s="824"/>
      <c r="E87" s="824"/>
      <c r="F87" s="824"/>
      <c r="G87" s="824"/>
      <c r="H87" s="824"/>
      <c r="I87" s="824"/>
      <c r="J87" s="824"/>
      <c r="K87" s="824"/>
      <c r="L87" s="824"/>
      <c r="M87" s="825"/>
      <c r="N87" s="58">
        <f>L84+L85+L86</f>
        <v>196121.68062533188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849860.61604310479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6.5" customHeight="1" thickBot="1">
      <c r="A31" t="s">
        <v>1845</v>
      </c>
      <c r="B31" s="86" t="s">
        <v>1109</v>
      </c>
      <c r="C31" s="87" t="s">
        <v>2105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195</v>
      </c>
      <c r="B36" s="872" t="str">
        <f>VLOOKUP(A36,EQUIPOS!A6:D154,3,FALSE)</f>
        <v xml:space="preserve">Equipo de oxicorte, Capacidad de corte: hasta 6´´ (152mm) </v>
      </c>
      <c r="C36" s="873"/>
      <c r="D36" s="873"/>
      <c r="E36" s="873"/>
      <c r="F36" s="873"/>
      <c r="G36" s="873"/>
      <c r="H36" s="874"/>
      <c r="I36" s="274"/>
      <c r="J36" s="275"/>
      <c r="K36" s="276">
        <f>VLOOKUP(A36,EQUIPOS!A6:D163,4,FALSE)</f>
        <v>18391.104821662146</v>
      </c>
      <c r="L36" s="277"/>
      <c r="M36" s="343">
        <v>1.1299999999999999</v>
      </c>
      <c r="N36" s="279">
        <f>K36/M36</f>
        <v>16275.314001470926</v>
      </c>
    </row>
    <row r="37" spans="1:14">
      <c r="A37" s="119" t="s">
        <v>332</v>
      </c>
      <c r="B37" s="872" t="str">
        <f>VLOOKUP(A37,EQUIPOS!A7:D154,3,FALSE)</f>
        <v xml:space="preserve">Taladro de 1/2´´, pulidora, lijadora y circular
</v>
      </c>
      <c r="C37" s="873"/>
      <c r="D37" s="873"/>
      <c r="E37" s="873"/>
      <c r="F37" s="873"/>
      <c r="G37" s="873"/>
      <c r="H37" s="874"/>
      <c r="I37" s="428"/>
      <c r="J37" s="429"/>
      <c r="K37" s="276">
        <f>VLOOKUP(A37,EQUIPOS!A7:D164,4,FALSE)</f>
        <v>4598.2913624133425</v>
      </c>
      <c r="L37" s="342"/>
      <c r="M37" s="343">
        <v>0.53</v>
      </c>
      <c r="N37" s="279">
        <f>K37/M37</f>
        <v>8676.0214385157396</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2680.2873935734665</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27631.622833560134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394</v>
      </c>
      <c r="B48" s="49" t="str">
        <f>VLOOKUP(A48,MATERIALES!A5:D373,3,FALSE)</f>
        <v>Botella de gas propano (40 lb) (5% de oxígeno)</v>
      </c>
      <c r="C48" s="288"/>
      <c r="D48" s="288"/>
      <c r="E48" s="288"/>
      <c r="F48" s="288"/>
      <c r="G48" s="288"/>
      <c r="H48" s="288"/>
      <c r="I48" s="288"/>
      <c r="J48" s="318" t="str">
        <f>VLOOKUP(A48,MATERIALES!A4:D640,2,FALSE)</f>
        <v>u</v>
      </c>
      <c r="K48" s="289">
        <v>0.02</v>
      </c>
      <c r="L48" s="274"/>
      <c r="M48" s="409">
        <f>VLOOKUP(A48,MATERIALES!A5:D396,4,FALSE)</f>
        <v>70455.154033578059</v>
      </c>
      <c r="N48" s="279">
        <f>K48*M48</f>
        <v>1409.1030806715612</v>
      </c>
    </row>
    <row r="49" spans="1:14">
      <c r="A49" s="167" t="s">
        <v>476</v>
      </c>
      <c r="B49" s="49" t="str">
        <f>VLOOKUP(A49,MATERIALES!A6:D373,3,FALSE)</f>
        <v>Grata de limpieza</v>
      </c>
      <c r="C49" s="432"/>
      <c r="D49" s="432"/>
      <c r="E49" s="432"/>
      <c r="F49" s="432"/>
      <c r="G49" s="432"/>
      <c r="H49" s="432"/>
      <c r="I49" s="432"/>
      <c r="J49" s="319" t="str">
        <f>VLOOKUP(A49,MATERIALES!A5:D641,2,FALSE)</f>
        <v>u</v>
      </c>
      <c r="K49" s="404">
        <v>0.5</v>
      </c>
      <c r="L49" s="428"/>
      <c r="M49" s="409">
        <f>VLOOKUP(A49,MATERIALES!A6:D397,4,FALSE)</f>
        <v>30395.014741501698</v>
      </c>
      <c r="N49" s="279">
        <f>K49*M49</f>
        <v>15197.507370750849</v>
      </c>
    </row>
    <row r="50" spans="1:14">
      <c r="A50" s="167" t="s">
        <v>396</v>
      </c>
      <c r="B50" s="49" t="str">
        <f>VLOOKUP(A50,MATERIALES!A6:D373,3,FALSE)</f>
        <v>Botella de oxígeno (1800 lb)</v>
      </c>
      <c r="C50" s="432"/>
      <c r="D50" s="432"/>
      <c r="E50" s="432"/>
      <c r="F50" s="432"/>
      <c r="G50" s="432"/>
      <c r="H50" s="432"/>
      <c r="I50" s="432"/>
      <c r="J50" s="319" t="str">
        <f>VLOOKUP(A50,MATERIALES!A6:D642,2,FALSE)</f>
        <v>u</v>
      </c>
      <c r="K50" s="404">
        <v>0.08</v>
      </c>
      <c r="L50" s="428"/>
      <c r="M50" s="409">
        <f>VLOOKUP(A50,MATERIALES!A6:D398,4,FALSE)</f>
        <v>100609.95995994947</v>
      </c>
      <c r="N50" s="279">
        <f>K50*M50</f>
        <v>8048.7967967959576</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24655.407248218369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8" t="s">
        <v>6</v>
      </c>
      <c r="B71" s="55" t="str">
        <f>VLOOKUP(A71,'MANO DE OBRA'!A8:D68,3,FALSE)</f>
        <v xml:space="preserve">Obrero </v>
      </c>
      <c r="C71" s="53"/>
      <c r="D71" s="53"/>
      <c r="E71" s="53"/>
      <c r="F71" s="53"/>
      <c r="G71" s="53"/>
      <c r="H71" s="53"/>
      <c r="I71" s="299">
        <f>K71/J71*100</f>
        <v>29260.000000000004</v>
      </c>
      <c r="J71" s="300">
        <v>185</v>
      </c>
      <c r="K71" s="301">
        <f>VLOOKUP(A71,'MANO DE OBRA'!A8:D99,4,FALSE)</f>
        <v>54131</v>
      </c>
      <c r="L71" s="56"/>
      <c r="M71" s="441">
        <v>6</v>
      </c>
      <c r="N71" s="402">
        <f>K71/M71</f>
        <v>9021.8333333333339</v>
      </c>
      <c r="O71" s="112"/>
    </row>
    <row r="72" spans="1:15">
      <c r="A72" s="168" t="s">
        <v>56</v>
      </c>
      <c r="B72" s="55" t="str">
        <f>VLOOKUP(A72,'MANO DE OBRA'!A8:D69,3,FALSE)</f>
        <v>Soldador</v>
      </c>
      <c r="C72" s="53"/>
      <c r="D72" s="53"/>
      <c r="E72" s="53"/>
      <c r="F72" s="53"/>
      <c r="G72" s="53"/>
      <c r="H72" s="53"/>
      <c r="I72" s="299">
        <f>K72/J72*100</f>
        <v>57668.23979157189</v>
      </c>
      <c r="J72" s="300">
        <v>185</v>
      </c>
      <c r="K72" s="301">
        <f>VLOOKUP(A72,'MANO DE OBRA'!A8:D100,4,FALSE)</f>
        <v>106686.24361440798</v>
      </c>
      <c r="L72" s="56"/>
      <c r="M72" s="438">
        <v>6</v>
      </c>
      <c r="N72" s="402">
        <f>K72/M72</f>
        <v>17781.040602401332</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26802.873935734664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79089.904017513167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15817.980803502634</v>
      </c>
      <c r="M84" s="859"/>
      <c r="N84" s="57"/>
    </row>
    <row r="85" spans="1:14">
      <c r="B85" s="95" t="s">
        <v>973</v>
      </c>
      <c r="C85" s="96"/>
      <c r="D85" s="96"/>
      <c r="E85" s="96"/>
      <c r="F85" s="96"/>
      <c r="G85" s="96"/>
      <c r="H85" s="96"/>
      <c r="I85" s="93"/>
      <c r="J85" s="94"/>
      <c r="K85" s="311">
        <v>0.05</v>
      </c>
      <c r="L85" s="858">
        <f>N79*K85</f>
        <v>3954.4952008756586</v>
      </c>
      <c r="M85" s="859"/>
      <c r="N85" s="57"/>
    </row>
    <row r="86" spans="1:14" ht="15.75" thickBot="1">
      <c r="B86" s="97" t="s">
        <v>974</v>
      </c>
      <c r="C86" s="98"/>
      <c r="D86" s="98"/>
      <c r="E86" s="98"/>
      <c r="F86" s="98"/>
      <c r="G86" s="98"/>
      <c r="H86" s="98"/>
      <c r="I86" s="99"/>
      <c r="J86" s="100"/>
      <c r="K86" s="312">
        <v>0.05</v>
      </c>
      <c r="L86" s="860">
        <f>N79*K86</f>
        <v>3954.4952008756586</v>
      </c>
      <c r="M86" s="861"/>
      <c r="N86" s="57"/>
    </row>
    <row r="87" spans="1:14" ht="15.75" thickBot="1">
      <c r="B87" s="823" t="s">
        <v>953</v>
      </c>
      <c r="C87" s="824"/>
      <c r="D87" s="824"/>
      <c r="E87" s="824"/>
      <c r="F87" s="824"/>
      <c r="G87" s="824"/>
      <c r="H87" s="824"/>
      <c r="I87" s="824"/>
      <c r="J87" s="824"/>
      <c r="K87" s="824"/>
      <c r="L87" s="824"/>
      <c r="M87" s="825"/>
      <c r="N87" s="58">
        <f>L84+L85+L86</f>
        <v>23726.971205253951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102816.87522276712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6.5" customHeight="1" thickBot="1">
      <c r="A31" t="s">
        <v>1845</v>
      </c>
      <c r="B31" s="86" t="s">
        <v>1110</v>
      </c>
      <c r="C31" s="87" t="s">
        <v>1658</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123</v>
      </c>
      <c r="B36" s="872" t="str">
        <f>VLOOKUP(A36,EQUIPOS!A6:D154,3,FALSE)</f>
        <v>Bomba de inyección de lechada</v>
      </c>
      <c r="C36" s="873"/>
      <c r="D36" s="873"/>
      <c r="E36" s="873"/>
      <c r="F36" s="873"/>
      <c r="G36" s="873"/>
      <c r="H36" s="874"/>
      <c r="I36" s="274"/>
      <c r="J36" s="275"/>
      <c r="K36" s="276">
        <f>VLOOKUP(A36,EQUIPOS!A6:D163,4,FALSE)</f>
        <v>18937.171239336149</v>
      </c>
      <c r="L36" s="277"/>
      <c r="M36" s="343">
        <v>12</v>
      </c>
      <c r="N36" s="279">
        <f t="shared" ref="N36:N42" si="0">K36/M36</f>
        <v>1578.0976032780125</v>
      </c>
    </row>
    <row r="37" spans="1:14">
      <c r="A37" s="119" t="s">
        <v>288</v>
      </c>
      <c r="B37" s="872" t="str">
        <f>VLOOKUP(A37,EQUIPOS!A7:D154,3,FALSE)</f>
        <v xml:space="preserve">Planta eléctrica </v>
      </c>
      <c r="C37" s="873"/>
      <c r="D37" s="873"/>
      <c r="E37" s="873"/>
      <c r="F37" s="873"/>
      <c r="G37" s="873"/>
      <c r="H37" s="874"/>
      <c r="I37" s="274"/>
      <c r="J37" s="275"/>
      <c r="K37" s="276">
        <f>VLOOKUP(A37,EQUIPOS!A7:D164,4,FALSE)</f>
        <v>9200.3667080122559</v>
      </c>
      <c r="L37" s="277"/>
      <c r="M37" s="343">
        <v>1.3</v>
      </c>
      <c r="N37" s="279">
        <f t="shared" si="0"/>
        <v>7077.2051600094273</v>
      </c>
    </row>
    <row r="38" spans="1:14">
      <c r="A38" s="119" t="s">
        <v>125</v>
      </c>
      <c r="B38" s="872" t="str">
        <f>VLOOKUP(A38,EQUIPOS!A8:D154,3,FALSE)</f>
        <v>Bomba para gato de tensionamiento</v>
      </c>
      <c r="C38" s="873"/>
      <c r="D38" s="873"/>
      <c r="E38" s="873"/>
      <c r="F38" s="873"/>
      <c r="G38" s="873"/>
      <c r="H38" s="874"/>
      <c r="I38" s="274"/>
      <c r="J38" s="275"/>
      <c r="K38" s="276">
        <f>VLOOKUP(A38,EQUIPOS!A8:D165,4,FALSE)</f>
        <v>44901.083928741529</v>
      </c>
      <c r="L38" s="277"/>
      <c r="M38" s="343">
        <v>12</v>
      </c>
      <c r="N38" s="279">
        <f t="shared" si="0"/>
        <v>3741.7569940617941</v>
      </c>
    </row>
    <row r="39" spans="1:14">
      <c r="A39" s="119" t="s">
        <v>180</v>
      </c>
      <c r="B39" s="872" t="str">
        <f>VLOOKUP(A39,EQUIPOS!A9:D154,3,FALSE)</f>
        <v>Compresor 120 HP, con martillo.</v>
      </c>
      <c r="C39" s="873"/>
      <c r="D39" s="873"/>
      <c r="E39" s="873"/>
      <c r="F39" s="873"/>
      <c r="G39" s="873"/>
      <c r="H39" s="874"/>
      <c r="I39" s="274"/>
      <c r="J39" s="275"/>
      <c r="K39" s="276">
        <f>VLOOKUP(A39,EQUIPOS!A9:D166,4,FALSE)</f>
        <v>92003.667080122541</v>
      </c>
      <c r="L39" s="277"/>
      <c r="M39" s="343">
        <v>1.3</v>
      </c>
      <c r="N39" s="279">
        <f t="shared" si="0"/>
        <v>70772.051600094259</v>
      </c>
    </row>
    <row r="40" spans="1:14">
      <c r="A40" s="119" t="s">
        <v>197</v>
      </c>
      <c r="B40" s="872" t="str">
        <f>VLOOKUP(A40,EQUIPOS!A10:D154,3,FALSE)</f>
        <v>Equipo de perforación (TRACKDRILL), potencia 40 HP, 2100 golpes / minuto</v>
      </c>
      <c r="C40" s="873"/>
      <c r="D40" s="873"/>
      <c r="E40" s="873"/>
      <c r="F40" s="873"/>
      <c r="G40" s="873"/>
      <c r="H40" s="874"/>
      <c r="I40" s="274"/>
      <c r="J40" s="275"/>
      <c r="K40" s="276">
        <f>VLOOKUP(A40,EQUIPOS!A10:D167,4,FALSE)</f>
        <v>147128.83857329717</v>
      </c>
      <c r="L40" s="277"/>
      <c r="M40" s="343">
        <v>1.3</v>
      </c>
      <c r="N40" s="279">
        <f t="shared" si="0"/>
        <v>113176.02967176704</v>
      </c>
    </row>
    <row r="41" spans="1:14">
      <c r="A41" s="119" t="s">
        <v>195</v>
      </c>
      <c r="B41" s="872" t="str">
        <f>VLOOKUP(A41,EQUIPOS!A11:D155,3,FALSE)</f>
        <v xml:space="preserve">Equipo de oxicorte, Capacidad de corte: hasta 6´´ (152mm) </v>
      </c>
      <c r="C41" s="873"/>
      <c r="D41" s="873"/>
      <c r="E41" s="873"/>
      <c r="F41" s="873"/>
      <c r="G41" s="873"/>
      <c r="H41" s="874"/>
      <c r="I41" s="274"/>
      <c r="J41" s="275"/>
      <c r="K41" s="276">
        <f>VLOOKUP(A41,EQUIPOS!A11:D168,4,FALSE)</f>
        <v>18391.104821662146</v>
      </c>
      <c r="L41" s="277"/>
      <c r="M41" s="343">
        <v>15</v>
      </c>
      <c r="N41" s="279">
        <f t="shared" si="0"/>
        <v>1226.0736547774763</v>
      </c>
    </row>
    <row r="42" spans="1:14">
      <c r="A42" s="119" t="s">
        <v>240</v>
      </c>
      <c r="B42" s="872" t="str">
        <f>VLOOKUP(A42,EQUIPOS!A12:D156,3,FALSE)</f>
        <v>Gato para tensionamiento, fuerza Max 200 ton, área de tensión 314 cm2.</v>
      </c>
      <c r="C42" s="873"/>
      <c r="D42" s="873"/>
      <c r="E42" s="873"/>
      <c r="F42" s="873"/>
      <c r="G42" s="873"/>
      <c r="H42" s="874"/>
      <c r="I42" s="274"/>
      <c r="J42" s="275"/>
      <c r="K42" s="276">
        <f>VLOOKUP(A42,EQUIPOS!A12:D169,4,FALSE)</f>
        <v>151590.09817429419</v>
      </c>
      <c r="L42" s="277"/>
      <c r="M42" s="343">
        <v>12</v>
      </c>
      <c r="N42" s="279">
        <f t="shared" si="0"/>
        <v>12632.508181191182</v>
      </c>
    </row>
    <row r="43" spans="1:14">
      <c r="A43" s="119"/>
      <c r="B43" s="872"/>
      <c r="C43" s="873"/>
      <c r="D43" s="873"/>
      <c r="E43" s="873"/>
      <c r="F43" s="873"/>
      <c r="G43" s="873"/>
      <c r="H43" s="874"/>
      <c r="I43" s="428"/>
      <c r="J43" s="429"/>
      <c r="K43" s="276"/>
      <c r="L43" s="342"/>
      <c r="M43" s="343"/>
      <c r="N43" s="279"/>
    </row>
    <row r="44" spans="1:14">
      <c r="A44" s="119"/>
      <c r="B44" s="872"/>
      <c r="C44" s="873"/>
      <c r="D44" s="873"/>
      <c r="E44" s="873"/>
      <c r="F44" s="873"/>
      <c r="G44" s="873"/>
      <c r="H44" s="874"/>
      <c r="I44" s="335"/>
      <c r="J44" s="337"/>
      <c r="K44" s="276"/>
      <c r="L44" s="430"/>
      <c r="M44" s="431"/>
      <c r="N44" s="279"/>
    </row>
    <row r="45" spans="1:14">
      <c r="B45" s="872"/>
      <c r="C45" s="873"/>
      <c r="D45" s="873"/>
      <c r="E45" s="873"/>
      <c r="F45" s="873"/>
      <c r="G45" s="873"/>
      <c r="H45" s="874"/>
      <c r="I45" s="42"/>
      <c r="J45" s="43"/>
      <c r="K45" s="276"/>
      <c r="L45" s="283"/>
      <c r="M45" s="343"/>
      <c r="N45" s="279"/>
    </row>
    <row r="46" spans="1:14">
      <c r="B46" s="327"/>
      <c r="C46" s="328"/>
      <c r="D46" s="328"/>
      <c r="E46" s="328"/>
      <c r="F46" s="330"/>
      <c r="G46" s="330"/>
      <c r="H46" s="131"/>
      <c r="I46" s="42"/>
      <c r="J46" s="43"/>
      <c r="K46" s="276"/>
      <c r="L46" s="283"/>
      <c r="M46" s="284"/>
      <c r="N46" s="280"/>
    </row>
    <row r="47" spans="1:14">
      <c r="B47" s="344" t="s">
        <v>952</v>
      </c>
      <c r="C47" s="345"/>
      <c r="D47" s="345"/>
      <c r="E47" s="44"/>
      <c r="F47" s="45"/>
      <c r="G47" s="45"/>
      <c r="H47" s="46"/>
      <c r="I47" s="42"/>
      <c r="J47" s="43"/>
      <c r="K47" s="286"/>
      <c r="L47" s="283"/>
      <c r="M47" s="408">
        <v>0.1</v>
      </c>
      <c r="N47" s="351">
        <f>N91*M47</f>
        <v>4133.620069507846</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214337.34293468707</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s="167" t="s">
        <v>788</v>
      </c>
      <c r="B54" s="49" t="str">
        <f>VLOOKUP(A54,MATERIALES!A5:D373,3,FALSE)</f>
        <v>Alambre negro para amarre calibre 18</v>
      </c>
      <c r="C54" s="288"/>
      <c r="D54" s="288"/>
      <c r="E54" s="288"/>
      <c r="F54" s="288"/>
      <c r="G54" s="288"/>
      <c r="H54" s="288"/>
      <c r="I54" s="288"/>
      <c r="J54" s="318" t="str">
        <f>VLOOKUP(A54,MATERIALES!A8:D646,2,FALSE)</f>
        <v>kg</v>
      </c>
      <c r="K54" s="289">
        <v>0.2</v>
      </c>
      <c r="L54" s="274"/>
      <c r="M54" s="409">
        <f>VLOOKUP(A54,MATERIALES!A5:D396,4,FALSE)</f>
        <v>4673.4758378435536</v>
      </c>
      <c r="N54" s="279">
        <f>K54*M54</f>
        <v>934.69516756871076</v>
      </c>
    </row>
    <row r="55" spans="1:14">
      <c r="A55" s="167" t="s">
        <v>691</v>
      </c>
      <c r="B55" s="49" t="str">
        <f>VLOOKUP(A55,MATERIALES!A6:D373,3,FALSE)</f>
        <v>Torón de tensionmiento 1/2´´ o 5/8´´</v>
      </c>
      <c r="C55" s="432"/>
      <c r="D55" s="432"/>
      <c r="E55" s="432"/>
      <c r="F55" s="432"/>
      <c r="G55" s="432"/>
      <c r="H55" s="432"/>
      <c r="I55" s="432"/>
      <c r="J55" s="319" t="str">
        <f>VLOOKUP(A55,MATERIALES!A9:D647,2,FALSE)</f>
        <v>kg</v>
      </c>
      <c r="K55" s="404">
        <v>5.53</v>
      </c>
      <c r="L55" s="428"/>
      <c r="M55" s="409">
        <f>VLOOKUP(A55,MATERIALES!A6:D397,4,FALSE)</f>
        <v>5051.092581484213</v>
      </c>
      <c r="N55" s="279">
        <f t="shared" ref="N55:N67" si="1">K55*M55</f>
        <v>27932.541975607699</v>
      </c>
    </row>
    <row r="56" spans="1:14">
      <c r="A56" s="167" t="s">
        <v>484</v>
      </c>
      <c r="B56" s="49" t="str">
        <f>VLOOKUP(A56,MATERIALES!A6:D373,3,FALSE)</f>
        <v>Limpiador 1/4 de galón (anclajes)</v>
      </c>
      <c r="C56" s="432"/>
      <c r="D56" s="432"/>
      <c r="E56" s="432"/>
      <c r="F56" s="432"/>
      <c r="G56" s="432"/>
      <c r="H56" s="432"/>
      <c r="I56" s="432"/>
      <c r="J56" s="319" t="str">
        <f>VLOOKUP(A56,MATERIALES!A10:D648,2,FALSE)</f>
        <v>u</v>
      </c>
      <c r="K56" s="404">
        <v>8.0000000000000002E-3</v>
      </c>
      <c r="L56" s="428"/>
      <c r="M56" s="409">
        <f>VLOOKUP(A56,MATERIALES!A6:D398,4,FALSE)</f>
        <v>30024.734872770961</v>
      </c>
      <c r="N56" s="279">
        <f t="shared" si="1"/>
        <v>240.19787898216771</v>
      </c>
    </row>
    <row r="57" spans="1:14">
      <c r="A57" s="167" t="s">
        <v>664</v>
      </c>
      <c r="B57" s="49" t="str">
        <f>VLOOKUP(A57,MATERIALES!A6:D373,3,FALSE)</f>
        <v>Soldadura en PVC 1/8 de galón (anclajes)</v>
      </c>
      <c r="C57" s="432"/>
      <c r="D57" s="432"/>
      <c r="E57" s="432"/>
      <c r="F57" s="432"/>
      <c r="G57" s="432"/>
      <c r="H57" s="432"/>
      <c r="I57" s="432"/>
      <c r="J57" s="319" t="str">
        <f>VLOOKUP(A57,MATERIALES!A11:D649,2,FALSE)</f>
        <v>u</v>
      </c>
      <c r="K57" s="404">
        <v>2.1999999999999999E-2</v>
      </c>
      <c r="L57" s="428"/>
      <c r="M57" s="409">
        <f>VLOOKUP(A57,MATERIALES!A6:D399,4,FALSE)</f>
        <v>13169.694177045747</v>
      </c>
      <c r="N57" s="279">
        <f t="shared" si="1"/>
        <v>289.7332718950064</v>
      </c>
    </row>
    <row r="58" spans="1:14">
      <c r="A58" s="167" t="s">
        <v>731</v>
      </c>
      <c r="B58" s="49" t="str">
        <f>VLOOKUP(A58,MATERIALES!A7:D373,3,FALSE)</f>
        <v>Unión en PVC RD21 de 1´´ (para anclajes)</v>
      </c>
      <c r="C58" s="432"/>
      <c r="D58" s="432"/>
      <c r="E58" s="432"/>
      <c r="F58" s="432"/>
      <c r="G58" s="432"/>
      <c r="H58" s="432"/>
      <c r="I58" s="432"/>
      <c r="J58" s="319" t="str">
        <f>VLOOKUP(A58,MATERIALES!A11:D650,2,FALSE)</f>
        <v>u</v>
      </c>
      <c r="K58" s="404">
        <v>0.3</v>
      </c>
      <c r="L58" s="428"/>
      <c r="M58" s="409">
        <f>VLOOKUP(A58,MATERIALES!A7:D400,4,FALSE)</f>
        <v>1224.8357547375881</v>
      </c>
      <c r="N58" s="279">
        <f t="shared" si="1"/>
        <v>367.45072642127644</v>
      </c>
    </row>
    <row r="59" spans="1:14">
      <c r="A59" s="167" t="s">
        <v>684</v>
      </c>
      <c r="B59" s="49" t="str">
        <f>VLOOKUP(A59,MATERIALES!A8:D373,3,FALSE)</f>
        <v>Tapón en PVC RD21 de 1´´ (para anclaje)</v>
      </c>
      <c r="C59" s="432"/>
      <c r="D59" s="432"/>
      <c r="E59" s="432"/>
      <c r="F59" s="432"/>
      <c r="G59" s="432"/>
      <c r="H59" s="432"/>
      <c r="I59" s="432"/>
      <c r="J59" s="319" t="str">
        <f>VLOOKUP(A59,MATERIALES!A12:D651,2,FALSE)</f>
        <v>u</v>
      </c>
      <c r="K59" s="404">
        <v>0.1</v>
      </c>
      <c r="L59" s="428"/>
      <c r="M59" s="409">
        <f>VLOOKUP(A59,MATERIALES!A8:D401,4,FALSE)</f>
        <v>1896.8695316732558</v>
      </c>
      <c r="N59" s="279">
        <f t="shared" si="1"/>
        <v>189.68695316732558</v>
      </c>
    </row>
    <row r="60" spans="1:14">
      <c r="A60" s="167" t="s">
        <v>432</v>
      </c>
      <c r="B60" s="49" t="str">
        <f>VLOOKUP(A60,MATERIALES!A9:D373,3,FALSE)</f>
        <v>Anclajes o Cuñas para el tensionamiento</v>
      </c>
      <c r="C60" s="432"/>
      <c r="D60" s="432"/>
      <c r="E60" s="432"/>
      <c r="F60" s="432"/>
      <c r="G60" s="432"/>
      <c r="H60" s="432"/>
      <c r="I60" s="432"/>
      <c r="J60" s="319" t="str">
        <f>VLOOKUP(A60,MATERIALES!A13:D652,2,FALSE)</f>
        <v>u</v>
      </c>
      <c r="K60" s="404">
        <v>0.5</v>
      </c>
      <c r="L60" s="428"/>
      <c r="M60" s="409">
        <f>VLOOKUP(A60,MATERIALES!A9:D402,4,FALSE)</f>
        <v>15424.259106120246</v>
      </c>
      <c r="N60" s="279">
        <f t="shared" si="1"/>
        <v>7712.1295530601228</v>
      </c>
    </row>
    <row r="61" spans="1:14">
      <c r="A61" s="167" t="s">
        <v>702</v>
      </c>
      <c r="B61" s="49" t="str">
        <f>VLOOKUP(A61,MATERIALES!A10:D373,3,FALSE)</f>
        <v>Trompetas de 12 torones (tensionamiento)</v>
      </c>
      <c r="C61" s="432"/>
      <c r="D61" s="432"/>
      <c r="E61" s="432"/>
      <c r="F61" s="432"/>
      <c r="G61" s="432"/>
      <c r="H61" s="432"/>
      <c r="I61" s="432"/>
      <c r="J61" s="319" t="s">
        <v>92</v>
      </c>
      <c r="K61" s="404">
        <v>0.1</v>
      </c>
      <c r="L61" s="428"/>
      <c r="M61" s="409">
        <f>VLOOKUP(A61,MATERIALES!A10:D403,4,FALSE)</f>
        <v>68211.428358970268</v>
      </c>
      <c r="N61" s="279">
        <f t="shared" si="1"/>
        <v>6821.142835897027</v>
      </c>
    </row>
    <row r="62" spans="1:14">
      <c r="A62" s="167" t="s">
        <v>492</v>
      </c>
      <c r="B62" s="49" t="str">
        <f>VLOOKUP(A62,MATERIALES!A11:D373,3,FALSE)</f>
        <v>Lechada Para Ductos (Acero De Preesfuerzo)</v>
      </c>
      <c r="C62" s="432"/>
      <c r="D62" s="432"/>
      <c r="E62" s="432"/>
      <c r="F62" s="432"/>
      <c r="G62" s="432"/>
      <c r="H62" s="432"/>
      <c r="I62" s="432"/>
      <c r="J62" s="319" t="s">
        <v>422</v>
      </c>
      <c r="K62" s="404">
        <v>10</v>
      </c>
      <c r="L62" s="428"/>
      <c r="M62" s="409">
        <f>VLOOKUP(A62,MATERIALES!A11:D404,4,FALSE)</f>
        <v>1083.9254466704319</v>
      </c>
      <c r="N62" s="279">
        <f t="shared" si="1"/>
        <v>10839.254466704318</v>
      </c>
    </row>
    <row r="63" spans="1:14">
      <c r="A63" s="167" t="s">
        <v>445</v>
      </c>
      <c r="B63" s="49" t="str">
        <f>VLOOKUP(A63,MATERIALES!A11:D373,3,FALSE)</f>
        <v>Ductos para tensionimiento</v>
      </c>
      <c r="C63" s="432"/>
      <c r="D63" s="432"/>
      <c r="E63" s="432"/>
      <c r="F63" s="432"/>
      <c r="G63" s="432"/>
      <c r="H63" s="432"/>
      <c r="I63" s="432"/>
      <c r="J63" s="319" t="str">
        <f>VLOOKUP(A63,MATERIALES!A14:D655,2,FALSE)</f>
        <v>m</v>
      </c>
      <c r="K63" s="404">
        <v>1</v>
      </c>
      <c r="L63" s="428"/>
      <c r="M63" s="409">
        <f>VLOOKUP(A63,MATERIALES!A11:D405,4,FALSE)</f>
        <v>14383.69067731663</v>
      </c>
      <c r="N63" s="279">
        <f t="shared" si="1"/>
        <v>14383.69067731663</v>
      </c>
    </row>
    <row r="64" spans="1:14">
      <c r="A64" s="167" t="s">
        <v>591</v>
      </c>
      <c r="B64" s="49" t="str">
        <f>VLOOKUP(A64,MATERIALES!A12:D373,3,FALSE)</f>
        <v>Oxigeno industrial</v>
      </c>
      <c r="C64" s="432"/>
      <c r="D64" s="432"/>
      <c r="E64" s="432"/>
      <c r="F64" s="432"/>
      <c r="G64" s="432"/>
      <c r="H64" s="432"/>
      <c r="I64" s="432"/>
      <c r="J64" s="319" t="str">
        <f>VLOOKUP(A64,MATERIALES!A15:D656,2,FALSE)</f>
        <v>kg</v>
      </c>
      <c r="K64" s="404">
        <v>0.5</v>
      </c>
      <c r="L64" s="428"/>
      <c r="M64" s="409">
        <f>VLOOKUP(A64,MATERIALES!A12:D406,4,FALSE)</f>
        <v>11316.181663239309</v>
      </c>
      <c r="N64" s="279">
        <f t="shared" si="1"/>
        <v>5658.0908316196546</v>
      </c>
    </row>
    <row r="65" spans="1:14">
      <c r="A65" s="167" t="s">
        <v>507</v>
      </c>
      <c r="B65" s="49" t="str">
        <f>VLOOKUP(A65,MATERIALES!A13:D374,3,FALSE)</f>
        <v>Manguera de polietileno de 3´´</v>
      </c>
      <c r="C65" s="432"/>
      <c r="D65" s="432"/>
      <c r="E65" s="432"/>
      <c r="F65" s="432"/>
      <c r="G65" s="432"/>
      <c r="H65" s="432"/>
      <c r="I65" s="432"/>
      <c r="J65" s="319" t="str">
        <f>VLOOKUP(A65,MATERIALES!A16:D657,2,FALSE)</f>
        <v>m</v>
      </c>
      <c r="K65" s="404">
        <v>0.55000000000000004</v>
      </c>
      <c r="L65" s="428"/>
      <c r="M65" s="409">
        <f>VLOOKUP(A65,MATERIALES!A13:D407,4,FALSE)</f>
        <v>7381.5322918256406</v>
      </c>
      <c r="N65" s="279">
        <f t="shared" si="1"/>
        <v>4059.8427605041029</v>
      </c>
    </row>
    <row r="66" spans="1:14">
      <c r="A66" s="167" t="s">
        <v>898</v>
      </c>
      <c r="B66" s="49" t="str">
        <f>VLOOKUP(A66,MATERIALES!A13:D375,3,FALSE)</f>
        <v>Alambre Negro Para Amarre</v>
      </c>
      <c r="C66" s="432"/>
      <c r="D66" s="432"/>
      <c r="E66" s="432"/>
      <c r="F66" s="432"/>
      <c r="G66" s="432"/>
      <c r="H66" s="432"/>
      <c r="I66" s="432"/>
      <c r="J66" s="319" t="str">
        <f>VLOOKUP(A66,MATERIALES!A17:D658,2,FALSE)</f>
        <v>kg</v>
      </c>
      <c r="K66" s="404">
        <v>0.05</v>
      </c>
      <c r="L66" s="428"/>
      <c r="M66" s="409">
        <f>VLOOKUP(A66,MATERIALES!A13:D408,4,FALSE)</f>
        <v>4673.4758378435536</v>
      </c>
      <c r="N66" s="279">
        <f t="shared" si="1"/>
        <v>233.67379189217769</v>
      </c>
    </row>
    <row r="67" spans="1:14">
      <c r="A67" s="167" t="s">
        <v>706</v>
      </c>
      <c r="B67" s="49" t="str">
        <f>VLOOKUP(A67,MATERIALES!A13:D376,3,FALSE)</f>
        <v>Tubería PVC RD21 de 1´´ (para anclajes)</v>
      </c>
      <c r="C67" s="432"/>
      <c r="D67" s="432"/>
      <c r="E67" s="432"/>
      <c r="F67" s="432"/>
      <c r="G67" s="432"/>
      <c r="H67" s="432"/>
      <c r="I67" s="432"/>
      <c r="J67" s="319" t="str">
        <f>VLOOKUP(A67,MATERIALES!A18:D659,2,FALSE)</f>
        <v>m</v>
      </c>
      <c r="K67" s="404">
        <v>1</v>
      </c>
      <c r="L67" s="428"/>
      <c r="M67" s="409">
        <f>VLOOKUP(A67,MATERIALES!A13:D409,4,FALSE)</f>
        <v>5712.2871039531756</v>
      </c>
      <c r="N67" s="279">
        <f t="shared" si="1"/>
        <v>5712.2871039531756</v>
      </c>
    </row>
    <row r="68" spans="1:14" ht="15.75" thickBot="1">
      <c r="B68" s="49"/>
      <c r="C68" s="317"/>
      <c r="D68" s="317"/>
      <c r="E68" s="317"/>
      <c r="F68" s="317"/>
      <c r="G68" s="317"/>
      <c r="H68" s="317"/>
      <c r="I68" s="317"/>
      <c r="J68" s="442"/>
      <c r="K68" s="132"/>
      <c r="L68" s="332"/>
      <c r="M68" s="409"/>
      <c r="N68" s="279"/>
    </row>
    <row r="69" spans="1:14" ht="15.75" thickBot="1">
      <c r="B69" s="823" t="s">
        <v>953</v>
      </c>
      <c r="C69" s="824"/>
      <c r="D69" s="824"/>
      <c r="E69" s="824"/>
      <c r="F69" s="824"/>
      <c r="G69" s="824"/>
      <c r="H69" s="824"/>
      <c r="I69" s="824"/>
      <c r="J69" s="824"/>
      <c r="K69" s="824"/>
      <c r="L69" s="824"/>
      <c r="M69" s="825"/>
      <c r="N69" s="401">
        <f>SUM(N54:N68)</f>
        <v>85374.417994589399</v>
      </c>
    </row>
    <row r="70" spans="1:14">
      <c r="B70" s="39"/>
      <c r="C70" s="40"/>
      <c r="D70" s="40"/>
      <c r="E70" s="40"/>
      <c r="F70" s="40"/>
      <c r="G70" s="40"/>
      <c r="H70" s="40"/>
      <c r="I70" s="40"/>
      <c r="J70" s="40"/>
      <c r="K70" s="40"/>
      <c r="L70" s="40"/>
      <c r="M70" s="40"/>
      <c r="N70" s="41"/>
    </row>
    <row r="71" spans="1:14">
      <c r="B71" s="70" t="s">
        <v>956</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0" t="s">
        <v>957</v>
      </c>
      <c r="C73" s="321"/>
      <c r="D73" s="321"/>
      <c r="E73" s="321"/>
      <c r="F73" s="321"/>
      <c r="G73" s="321"/>
      <c r="H73" s="79" t="s">
        <v>945</v>
      </c>
      <c r="I73" s="80" t="s">
        <v>958</v>
      </c>
      <c r="J73" s="81" t="s">
        <v>959</v>
      </c>
      <c r="K73" s="79" t="s">
        <v>960</v>
      </c>
      <c r="L73" s="909" t="s">
        <v>961</v>
      </c>
      <c r="M73" s="888"/>
      <c r="N73" s="82" t="s">
        <v>951</v>
      </c>
    </row>
    <row r="74" spans="1:14">
      <c r="B74" s="52"/>
      <c r="C74" s="324"/>
      <c r="D74" s="324"/>
      <c r="E74" s="324"/>
      <c r="F74" s="324"/>
      <c r="G74" s="324"/>
      <c r="H74" s="318"/>
      <c r="I74" s="286"/>
      <c r="J74" s="293"/>
      <c r="K74" s="286"/>
      <c r="L74" s="910"/>
      <c r="M74" s="911"/>
      <c r="N74" s="294"/>
    </row>
    <row r="75" spans="1:14">
      <c r="B75" s="52"/>
      <c r="C75" s="53"/>
      <c r="D75" s="53"/>
      <c r="E75" s="53"/>
      <c r="F75" s="53"/>
      <c r="G75" s="53"/>
      <c r="H75" s="318"/>
      <c r="I75" s="286"/>
      <c r="J75" s="293"/>
      <c r="K75" s="286"/>
      <c r="L75" s="910"/>
      <c r="M75" s="911"/>
      <c r="N75" s="294"/>
    </row>
    <row r="76" spans="1:14">
      <c r="B76" s="52"/>
      <c r="C76" s="53"/>
      <c r="D76" s="53"/>
      <c r="E76" s="53"/>
      <c r="F76" s="53"/>
      <c r="G76" s="53"/>
      <c r="H76" s="318"/>
      <c r="I76" s="286"/>
      <c r="J76" s="293"/>
      <c r="K76" s="286"/>
      <c r="L76" s="910"/>
      <c r="M76" s="911"/>
      <c r="N76" s="294"/>
    </row>
    <row r="77" spans="1:14">
      <c r="B77" s="52"/>
      <c r="C77" s="53"/>
      <c r="D77" s="53"/>
      <c r="E77" s="53"/>
      <c r="F77" s="53"/>
      <c r="G77" s="53"/>
      <c r="H77" s="318"/>
      <c r="I77" s="286"/>
      <c r="J77" s="293"/>
      <c r="K77" s="286"/>
      <c r="L77" s="910"/>
      <c r="M77" s="911"/>
      <c r="N77" s="294"/>
    </row>
    <row r="78" spans="1:14">
      <c r="B78" s="52"/>
      <c r="C78" s="53"/>
      <c r="D78" s="53"/>
      <c r="E78" s="53"/>
      <c r="F78" s="53"/>
      <c r="G78" s="53"/>
      <c r="H78" s="295"/>
      <c r="I78" s="286"/>
      <c r="J78" s="286"/>
      <c r="K78" s="286"/>
      <c r="L78" s="296"/>
      <c r="M78" s="297"/>
      <c r="N78" s="298"/>
    </row>
    <row r="79" spans="1:14" ht="15.75" thickBot="1">
      <c r="B79" s="454"/>
      <c r="C79" s="455"/>
      <c r="D79" s="455"/>
      <c r="E79" s="455"/>
      <c r="F79" s="455"/>
      <c r="G79" s="455"/>
      <c r="H79" s="54"/>
      <c r="I79" s="132"/>
      <c r="J79" s="132"/>
      <c r="K79" s="132"/>
      <c r="L79" s="901"/>
      <c r="M79" s="902"/>
      <c r="N79" s="133"/>
    </row>
    <row r="80" spans="1:14" ht="15.75" thickBot="1">
      <c r="B80" s="912" t="s">
        <v>953</v>
      </c>
      <c r="C80" s="866"/>
      <c r="D80" s="866"/>
      <c r="E80" s="866"/>
      <c r="F80" s="866"/>
      <c r="G80" s="866"/>
      <c r="H80" s="866"/>
      <c r="I80" s="866"/>
      <c r="J80" s="866"/>
      <c r="K80" s="866"/>
      <c r="L80" s="866"/>
      <c r="M80" s="867"/>
      <c r="N80" s="110"/>
    </row>
    <row r="81" spans="1:15">
      <c r="B81" s="39"/>
      <c r="C81" s="40"/>
      <c r="D81" s="40"/>
      <c r="E81" s="40"/>
      <c r="F81" s="40"/>
      <c r="G81" s="40"/>
      <c r="H81" s="40"/>
      <c r="I81" s="40"/>
      <c r="J81" s="40"/>
      <c r="K81" s="40"/>
      <c r="L81" s="40"/>
      <c r="M81" s="40"/>
      <c r="N81" s="41"/>
    </row>
    <row r="82" spans="1:15">
      <c r="B82" s="70" t="s">
        <v>962</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62" t="s">
        <v>963</v>
      </c>
      <c r="C84" s="863"/>
      <c r="D84" s="863"/>
      <c r="E84" s="863"/>
      <c r="F84" s="863"/>
      <c r="G84" s="863"/>
      <c r="H84" s="863"/>
      <c r="I84" s="79" t="s">
        <v>964</v>
      </c>
      <c r="J84" s="81" t="s">
        <v>1410</v>
      </c>
      <c r="K84" s="80" t="s">
        <v>966</v>
      </c>
      <c r="L84" s="864" t="s">
        <v>950</v>
      </c>
      <c r="M84" s="865"/>
      <c r="N84" s="104" t="s">
        <v>951</v>
      </c>
    </row>
    <row r="85" spans="1:15">
      <c r="A85" s="168" t="s">
        <v>11</v>
      </c>
      <c r="B85" s="55" t="str">
        <f>VLOOKUP(A85,'MANO DE OBRA'!A8:D68,3,FALSE)</f>
        <v>Obrero (4)</v>
      </c>
      <c r="C85" s="53"/>
      <c r="D85" s="53"/>
      <c r="E85" s="53"/>
      <c r="F85" s="53"/>
      <c r="G85" s="53"/>
      <c r="H85" s="53"/>
      <c r="I85" s="299">
        <f>K85/J85*100</f>
        <v>117040.00000000001</v>
      </c>
      <c r="J85" s="300">
        <v>185</v>
      </c>
      <c r="K85" s="301">
        <f>VLOOKUP(A85,'MANO DE OBRA'!A8:D99,4,FALSE)</f>
        <v>216524</v>
      </c>
      <c r="L85" s="56"/>
      <c r="M85" s="441">
        <v>10.4</v>
      </c>
      <c r="N85" s="402">
        <f>K85/M85</f>
        <v>20819.615384615383</v>
      </c>
      <c r="O85" s="112"/>
    </row>
    <row r="86" spans="1:15">
      <c r="A86" s="168" t="s">
        <v>32</v>
      </c>
      <c r="B86" s="55" t="str">
        <f>VLOOKUP(A86,'MANO DE OBRA'!A8:D69,3,FALSE)</f>
        <v>Oficial (2)</v>
      </c>
      <c r="C86" s="53"/>
      <c r="D86" s="53"/>
      <c r="E86" s="53"/>
      <c r="F86" s="53"/>
      <c r="G86" s="53"/>
      <c r="H86" s="53"/>
      <c r="I86" s="299">
        <f>K86/J86*100</f>
        <v>115336.47958314378</v>
      </c>
      <c r="J86" s="300">
        <v>185</v>
      </c>
      <c r="K86" s="301">
        <f>VLOOKUP(A86,'MANO DE OBRA'!A8:D100,4,FALSE)</f>
        <v>213372.48722881597</v>
      </c>
      <c r="L86" s="56"/>
      <c r="M86" s="438">
        <v>10.4</v>
      </c>
      <c r="N86" s="402">
        <f>K86/M86</f>
        <v>20516.585310463073</v>
      </c>
    </row>
    <row r="87" spans="1:15">
      <c r="B87" s="55"/>
      <c r="C87" s="53"/>
      <c r="D87" s="53"/>
      <c r="E87" s="53"/>
      <c r="F87" s="53"/>
      <c r="G87" s="53"/>
      <c r="H87" s="53"/>
      <c r="I87" s="299"/>
      <c r="J87" s="300"/>
      <c r="K87" s="301"/>
      <c r="L87" s="56"/>
      <c r="M87" s="439"/>
      <c r="N87" s="402"/>
    </row>
    <row r="88" spans="1:15">
      <c r="B88" s="55"/>
      <c r="C88" s="53"/>
      <c r="D88" s="53"/>
      <c r="E88" s="53"/>
      <c r="F88" s="53"/>
      <c r="G88" s="53"/>
      <c r="H88" s="53"/>
      <c r="I88" s="286"/>
      <c r="J88" s="304"/>
      <c r="K88" s="305"/>
      <c r="L88" s="325"/>
      <c r="M88" s="307"/>
      <c r="N88" s="303"/>
    </row>
    <row r="89" spans="1:15">
      <c r="B89" s="55"/>
      <c r="C89" s="53"/>
      <c r="D89" s="53"/>
      <c r="E89" s="53"/>
      <c r="F89" s="53"/>
      <c r="G89" s="53"/>
      <c r="H89" s="53"/>
      <c r="I89" s="286"/>
      <c r="J89" s="304"/>
      <c r="K89" s="305"/>
      <c r="L89" s="325"/>
      <c r="M89" s="307"/>
      <c r="N89" s="303"/>
    </row>
    <row r="90" spans="1:15" ht="15.75" thickBot="1">
      <c r="B90" s="899"/>
      <c r="C90" s="900"/>
      <c r="D90" s="900"/>
      <c r="E90" s="900"/>
      <c r="F90" s="900"/>
      <c r="G90" s="900"/>
      <c r="H90" s="900"/>
      <c r="I90" s="132"/>
      <c r="J90" s="132"/>
      <c r="K90" s="132"/>
      <c r="L90" s="913"/>
      <c r="M90" s="913"/>
      <c r="N90" s="51"/>
    </row>
    <row r="91" spans="1:15" ht="15.75" thickBot="1">
      <c r="B91" s="912" t="s">
        <v>953</v>
      </c>
      <c r="C91" s="866"/>
      <c r="D91" s="866"/>
      <c r="E91" s="866"/>
      <c r="F91" s="866"/>
      <c r="G91" s="866"/>
      <c r="H91" s="866"/>
      <c r="I91" s="866"/>
      <c r="J91" s="866"/>
      <c r="K91" s="866"/>
      <c r="L91" s="866"/>
      <c r="M91" s="867"/>
      <c r="N91" s="308">
        <f>SUM(N85:N90)</f>
        <v>41336.200695078456</v>
      </c>
    </row>
    <row r="92" spans="1:15" ht="15.75" thickBot="1">
      <c r="B92" s="39"/>
      <c r="C92" s="40"/>
      <c r="D92" s="40"/>
      <c r="E92" s="40"/>
      <c r="F92" s="40"/>
      <c r="G92" s="40"/>
      <c r="H92" s="40"/>
      <c r="I92" s="40"/>
      <c r="J92" s="40"/>
      <c r="K92" s="40"/>
      <c r="L92" s="40"/>
      <c r="M92" s="40"/>
      <c r="N92" s="41"/>
    </row>
    <row r="93" spans="1:15" ht="15.75" thickBot="1">
      <c r="B93" s="823" t="s">
        <v>967</v>
      </c>
      <c r="C93" s="824"/>
      <c r="D93" s="824"/>
      <c r="E93" s="824"/>
      <c r="F93" s="824"/>
      <c r="G93" s="824"/>
      <c r="H93" s="824"/>
      <c r="I93" s="824"/>
      <c r="J93" s="824"/>
      <c r="K93" s="824"/>
      <c r="L93" s="824"/>
      <c r="M93" s="825"/>
      <c r="N93" s="105">
        <f>N49+N69+N80+N91</f>
        <v>341047.96162435494</v>
      </c>
    </row>
    <row r="94" spans="1:15">
      <c r="B94" s="39"/>
      <c r="C94" s="40"/>
      <c r="D94" s="40"/>
      <c r="E94" s="40"/>
      <c r="F94" s="40"/>
      <c r="G94" s="40"/>
      <c r="H94" s="40"/>
      <c r="I94" s="40"/>
      <c r="J94" s="40"/>
      <c r="K94" s="40"/>
      <c r="L94" s="40"/>
      <c r="M94" s="40"/>
      <c r="N94" s="41"/>
    </row>
    <row r="95" spans="1:15">
      <c r="B95" s="70" t="s">
        <v>968</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68" t="s">
        <v>969</v>
      </c>
      <c r="C97" s="869"/>
      <c r="D97" s="869"/>
      <c r="E97" s="869"/>
      <c r="F97" s="869"/>
      <c r="G97" s="869"/>
      <c r="H97" s="869"/>
      <c r="I97" s="321"/>
      <c r="J97" s="341"/>
      <c r="K97" s="309" t="s">
        <v>970</v>
      </c>
      <c r="L97" s="870" t="s">
        <v>971</v>
      </c>
      <c r="M97" s="871"/>
      <c r="N97" s="310"/>
    </row>
    <row r="98" spans="1:14">
      <c r="B98" s="856" t="s">
        <v>972</v>
      </c>
      <c r="C98" s="857"/>
      <c r="D98" s="857"/>
      <c r="E98" s="857"/>
      <c r="F98" s="857"/>
      <c r="G98" s="857"/>
      <c r="H98" s="857"/>
      <c r="I98" s="93"/>
      <c r="J98" s="94"/>
      <c r="K98" s="311">
        <v>0.2</v>
      </c>
      <c r="L98" s="858">
        <f>N93*K98</f>
        <v>68209.592324870988</v>
      </c>
      <c r="M98" s="859"/>
      <c r="N98" s="57"/>
    </row>
    <row r="99" spans="1:14">
      <c r="B99" s="95" t="s">
        <v>973</v>
      </c>
      <c r="C99" s="96"/>
      <c r="D99" s="96"/>
      <c r="E99" s="96"/>
      <c r="F99" s="96"/>
      <c r="G99" s="96"/>
      <c r="H99" s="96"/>
      <c r="I99" s="93"/>
      <c r="J99" s="94"/>
      <c r="K99" s="311">
        <v>0.05</v>
      </c>
      <c r="L99" s="858">
        <f>N93*K99</f>
        <v>17052.398081217747</v>
      </c>
      <c r="M99" s="859"/>
      <c r="N99" s="57"/>
    </row>
    <row r="100" spans="1:14" ht="15.75" thickBot="1">
      <c r="B100" s="97" t="s">
        <v>974</v>
      </c>
      <c r="C100" s="98"/>
      <c r="D100" s="98"/>
      <c r="E100" s="98"/>
      <c r="F100" s="98"/>
      <c r="G100" s="98"/>
      <c r="H100" s="98"/>
      <c r="I100" s="99"/>
      <c r="J100" s="100"/>
      <c r="K100" s="312">
        <v>0.05</v>
      </c>
      <c r="L100" s="860">
        <f>N93*K100</f>
        <v>17052.398081217747</v>
      </c>
      <c r="M100" s="861"/>
      <c r="N100" s="57"/>
    </row>
    <row r="101" spans="1:14" ht="15.75" thickBot="1">
      <c r="B101" s="823" t="s">
        <v>953</v>
      </c>
      <c r="C101" s="824"/>
      <c r="D101" s="824"/>
      <c r="E101" s="824"/>
      <c r="F101" s="824"/>
      <c r="G101" s="824"/>
      <c r="H101" s="824"/>
      <c r="I101" s="824"/>
      <c r="J101" s="824"/>
      <c r="K101" s="824"/>
      <c r="L101" s="824"/>
      <c r="M101" s="825"/>
      <c r="N101" s="58">
        <f>L98+L99+L100</f>
        <v>102314.38848730648</v>
      </c>
    </row>
    <row r="102" spans="1:14" ht="15.75" thickBot="1">
      <c r="B102" s="39"/>
      <c r="C102" s="40"/>
      <c r="D102" s="40"/>
      <c r="E102" s="40"/>
      <c r="F102" s="40"/>
      <c r="G102" s="40"/>
      <c r="H102" s="40"/>
      <c r="I102" s="40"/>
      <c r="J102" s="40"/>
      <c r="K102" s="40"/>
      <c r="L102" s="40"/>
      <c r="M102" s="40"/>
      <c r="N102" s="41"/>
    </row>
    <row r="103" spans="1:14" ht="15.75" thickBot="1">
      <c r="A103" t="s">
        <v>2016</v>
      </c>
      <c r="B103" s="823" t="s">
        <v>975</v>
      </c>
      <c r="C103" s="824"/>
      <c r="D103" s="824"/>
      <c r="E103" s="824"/>
      <c r="F103" s="824"/>
      <c r="G103" s="824"/>
      <c r="H103" s="824"/>
      <c r="I103" s="824"/>
      <c r="J103" s="824"/>
      <c r="K103" s="824"/>
      <c r="L103" s="824"/>
      <c r="M103" s="825"/>
      <c r="N103" s="195">
        <f>N93+N101</f>
        <v>443362.35011166142</v>
      </c>
    </row>
    <row r="104" spans="1:14">
      <c r="B104" s="246"/>
      <c r="C104" s="247"/>
      <c r="D104" s="247"/>
      <c r="E104" s="247"/>
      <c r="F104" s="247"/>
      <c r="G104" s="247"/>
      <c r="H104" s="247"/>
      <c r="I104" s="247"/>
      <c r="J104" s="247"/>
      <c r="K104" s="247"/>
      <c r="L104" s="247"/>
      <c r="M104" s="247"/>
      <c r="N104" s="248"/>
    </row>
    <row r="105" spans="1:14">
      <c r="B105" s="249"/>
      <c r="C105" s="250"/>
      <c r="D105" s="250"/>
      <c r="E105" s="250"/>
      <c r="F105" s="250"/>
      <c r="G105" s="250"/>
      <c r="H105" s="250"/>
      <c r="I105" s="250"/>
      <c r="J105" s="250"/>
      <c r="K105" s="250"/>
      <c r="L105" s="250"/>
      <c r="M105" s="250"/>
      <c r="N105" s="251"/>
    </row>
    <row r="106" spans="1:14">
      <c r="B106" s="249"/>
      <c r="C106" s="250"/>
      <c r="D106" s="250"/>
      <c r="E106" s="250"/>
      <c r="F106" s="250"/>
      <c r="G106" s="250"/>
      <c r="H106" s="250"/>
      <c r="I106" s="250"/>
      <c r="J106" s="250"/>
      <c r="K106" s="250"/>
      <c r="L106" s="250"/>
      <c r="M106" s="250"/>
      <c r="N106" s="251"/>
    </row>
    <row r="107" spans="1:14">
      <c r="B107" s="249"/>
      <c r="C107" s="250"/>
      <c r="D107" s="250"/>
      <c r="E107" s="250"/>
      <c r="F107" s="250"/>
      <c r="G107" s="250"/>
      <c r="H107" s="250"/>
      <c r="I107" s="250"/>
      <c r="J107" s="250"/>
      <c r="K107" s="250"/>
      <c r="L107" s="250"/>
      <c r="M107" s="250"/>
      <c r="N107" s="251"/>
    </row>
    <row r="108" spans="1:14">
      <c r="B108" s="249"/>
      <c r="C108" s="250"/>
      <c r="D108" s="250"/>
      <c r="E108" s="424" t="s">
        <v>976</v>
      </c>
      <c r="F108" s="424"/>
      <c r="G108" s="424"/>
      <c r="H108" s="424"/>
      <c r="I108" s="424"/>
      <c r="J108" s="424"/>
      <c r="K108" s="250"/>
      <c r="L108" s="250"/>
      <c r="M108" s="250"/>
      <c r="N108" s="251"/>
    </row>
    <row r="109" spans="1:14">
      <c r="B109" s="249"/>
      <c r="C109" s="250"/>
      <c r="D109" s="250"/>
      <c r="E109" s="250" t="s">
        <v>977</v>
      </c>
      <c r="F109" s="250"/>
      <c r="G109" s="250"/>
      <c r="H109" s="250"/>
      <c r="I109" s="250"/>
      <c r="J109" s="250"/>
      <c r="K109" s="250"/>
      <c r="L109" s="250"/>
      <c r="M109" s="250"/>
      <c r="N109" s="251"/>
    </row>
    <row r="110" spans="1:14">
      <c r="B110" s="249"/>
      <c r="C110" s="250"/>
      <c r="D110" s="250"/>
      <c r="E110" s="250" t="s">
        <v>978</v>
      </c>
      <c r="F110" s="250"/>
      <c r="G110" s="250"/>
      <c r="H110" s="250"/>
      <c r="I110" s="250"/>
      <c r="J110" s="250"/>
      <c r="K110" s="250"/>
      <c r="L110" s="250"/>
      <c r="M110" s="250"/>
      <c r="N110" s="251"/>
    </row>
    <row r="111" spans="1:14">
      <c r="B111" s="249"/>
      <c r="C111" s="250"/>
      <c r="D111" s="250"/>
      <c r="E111" s="250" t="s">
        <v>979</v>
      </c>
      <c r="F111" s="250"/>
      <c r="G111" s="250"/>
      <c r="H111" s="250"/>
      <c r="I111" s="250"/>
      <c r="J111" s="250"/>
      <c r="K111" s="250"/>
      <c r="L111" s="250"/>
      <c r="M111" s="250"/>
      <c r="N111" s="251"/>
    </row>
    <row r="112" spans="1:14" ht="15.75" thickBot="1">
      <c r="B112" s="249"/>
      <c r="C112" s="250"/>
      <c r="D112" s="250"/>
      <c r="E112" s="250"/>
      <c r="F112" s="250" t="s">
        <v>980</v>
      </c>
      <c r="G112" s="250"/>
      <c r="H112" s="250"/>
      <c r="I112" s="250"/>
      <c r="J112" s="250"/>
      <c r="K112" s="250"/>
      <c r="L112" s="250"/>
      <c r="M112" s="250"/>
      <c r="N112" s="251"/>
    </row>
    <row r="113" spans="2:14">
      <c r="B113" s="234" t="s">
        <v>2216</v>
      </c>
      <c r="C113" s="235"/>
      <c r="D113" s="235"/>
      <c r="E113" s="235"/>
      <c r="F113" s="235"/>
      <c r="G113" s="235"/>
      <c r="H113" s="235"/>
      <c r="I113" s="235"/>
      <c r="J113" s="235"/>
      <c r="K113" s="235"/>
      <c r="L113" s="235"/>
      <c r="M113" s="235"/>
      <c r="N113" s="236"/>
    </row>
    <row r="114" spans="2:14">
      <c r="B114" s="252"/>
      <c r="C114" s="253"/>
      <c r="D114" s="253"/>
      <c r="E114" s="253"/>
      <c r="F114" s="253"/>
      <c r="G114" s="253"/>
      <c r="H114" s="253"/>
      <c r="I114" s="253"/>
      <c r="J114" s="253"/>
      <c r="K114" s="253"/>
      <c r="L114" s="253"/>
      <c r="M114" s="253"/>
      <c r="N114" s="254"/>
    </row>
    <row r="115" spans="2:14">
      <c r="B115" s="252"/>
      <c r="C115" s="253"/>
      <c r="D115" s="253"/>
      <c r="E115" s="253"/>
      <c r="F115" s="253"/>
      <c r="G115" s="253"/>
      <c r="H115" s="253"/>
      <c r="I115" s="253"/>
      <c r="J115" s="253"/>
      <c r="K115" s="253"/>
      <c r="L115" s="253"/>
      <c r="M115" s="253"/>
      <c r="N115" s="254"/>
    </row>
    <row r="116" spans="2:14">
      <c r="B116" s="252"/>
      <c r="C116" s="253"/>
      <c r="D116" s="253"/>
      <c r="E116" s="253"/>
      <c r="F116" s="253"/>
      <c r="G116" s="253"/>
      <c r="H116" s="253"/>
      <c r="I116" s="253"/>
      <c r="J116" s="253"/>
      <c r="K116" s="253"/>
      <c r="L116" s="253"/>
      <c r="M116" s="253"/>
      <c r="N116" s="254"/>
    </row>
    <row r="117" spans="2:14" ht="15.75" thickBot="1">
      <c r="B117" s="255"/>
      <c r="C117" s="256"/>
      <c r="D117" s="256"/>
      <c r="E117" s="256"/>
      <c r="F117" s="256"/>
      <c r="G117" s="256"/>
      <c r="H117" s="256"/>
      <c r="I117" s="256"/>
      <c r="J117" s="256"/>
      <c r="K117" s="256"/>
      <c r="L117" s="256"/>
      <c r="M117" s="256"/>
      <c r="N117" s="257"/>
    </row>
    <row r="118" spans="2:14">
      <c r="B118" s="258"/>
      <c r="C118" s="259"/>
      <c r="D118" s="259"/>
      <c r="E118" s="259"/>
      <c r="F118" s="259"/>
      <c r="G118" s="259"/>
      <c r="H118" s="259"/>
      <c r="I118" s="259"/>
      <c r="J118" s="259"/>
      <c r="K118" s="259"/>
      <c r="L118" s="259"/>
      <c r="M118" s="259"/>
      <c r="N118" s="260"/>
    </row>
    <row r="119" spans="2:14">
      <c r="B119" s="261" t="s">
        <v>2217</v>
      </c>
      <c r="C119" s="262"/>
      <c r="D119" s="262"/>
      <c r="E119" s="262"/>
      <c r="F119" s="262"/>
      <c r="G119" s="262"/>
      <c r="H119" s="262"/>
      <c r="I119" s="262"/>
      <c r="J119" s="262"/>
      <c r="K119" s="262"/>
      <c r="L119" s="262"/>
      <c r="M119" s="262"/>
      <c r="N119" s="263"/>
    </row>
    <row r="120" spans="2:14" ht="15" customHeight="1">
      <c r="B120" s="967" t="s">
        <v>2218</v>
      </c>
      <c r="C120" s="968"/>
      <c r="D120" s="968"/>
      <c r="E120" s="968"/>
      <c r="F120" s="968"/>
      <c r="G120" s="968"/>
      <c r="H120" s="968"/>
      <c r="I120" s="968"/>
      <c r="J120" s="968"/>
      <c r="K120" s="968"/>
      <c r="L120" s="968"/>
      <c r="M120" s="968"/>
      <c r="N120" s="969"/>
    </row>
    <row r="121" spans="2:14" ht="15" customHeight="1">
      <c r="B121" s="967"/>
      <c r="C121" s="968"/>
      <c r="D121" s="968"/>
      <c r="E121" s="968"/>
      <c r="F121" s="968"/>
      <c r="G121" s="968"/>
      <c r="H121" s="968"/>
      <c r="I121" s="968"/>
      <c r="J121" s="968"/>
      <c r="K121" s="968"/>
      <c r="L121" s="968"/>
      <c r="M121" s="968"/>
      <c r="N121" s="969"/>
    </row>
    <row r="122" spans="2:14" ht="30" customHeight="1">
      <c r="B122" s="970" t="s">
        <v>2219</v>
      </c>
      <c r="C122" s="971"/>
      <c r="D122" s="971"/>
      <c r="E122" s="971"/>
      <c r="F122" s="971"/>
      <c r="G122" s="971"/>
      <c r="H122" s="971"/>
      <c r="I122" s="971"/>
      <c r="J122" s="971"/>
      <c r="K122" s="971"/>
      <c r="L122" s="971"/>
      <c r="M122" s="971"/>
      <c r="N122" s="972"/>
    </row>
    <row r="123" spans="2:14">
      <c r="B123" s="970"/>
      <c r="C123" s="971"/>
      <c r="D123" s="971"/>
      <c r="E123" s="971"/>
      <c r="F123" s="971"/>
      <c r="G123" s="971"/>
      <c r="H123" s="971"/>
      <c r="I123" s="971"/>
      <c r="J123" s="971"/>
      <c r="K123" s="971"/>
      <c r="L123" s="971"/>
      <c r="M123" s="971"/>
      <c r="N123" s="972"/>
    </row>
    <row r="124" spans="2:14">
      <c r="B124" s="346"/>
      <c r="C124" s="347"/>
      <c r="D124" s="347"/>
      <c r="E124" s="347"/>
      <c r="F124" s="347"/>
      <c r="G124" s="347"/>
      <c r="H124" s="347"/>
      <c r="I124" s="347"/>
      <c r="J124" s="347"/>
      <c r="K124" s="347"/>
      <c r="L124" s="347"/>
      <c r="M124" s="347"/>
      <c r="N124" s="348"/>
    </row>
    <row r="125" spans="2:14">
      <c r="B125" s="346"/>
      <c r="C125" s="347"/>
      <c r="D125" s="347"/>
      <c r="E125" s="347"/>
      <c r="F125" s="347"/>
      <c r="G125" s="347"/>
      <c r="H125" s="347"/>
      <c r="I125" s="347"/>
      <c r="J125" s="347"/>
      <c r="K125" s="347"/>
      <c r="L125" s="347"/>
      <c r="M125" s="347"/>
      <c r="N125" s="348"/>
    </row>
    <row r="126" spans="2:14">
      <c r="B126" s="346"/>
      <c r="C126" s="347"/>
      <c r="D126" s="347"/>
      <c r="E126" s="347"/>
      <c r="F126" s="347"/>
      <c r="G126" s="347"/>
      <c r="H126" s="347"/>
      <c r="I126" s="347"/>
      <c r="J126" s="347"/>
      <c r="K126" s="347"/>
      <c r="L126" s="347"/>
      <c r="M126" s="347"/>
      <c r="N126" s="348"/>
    </row>
    <row r="127" spans="2:14">
      <c r="B127" s="261"/>
      <c r="C127" s="262"/>
      <c r="D127" s="262"/>
      <c r="E127" s="262"/>
      <c r="F127" s="262"/>
      <c r="G127" s="262"/>
      <c r="H127" s="262"/>
      <c r="I127" s="262"/>
      <c r="J127" s="262"/>
      <c r="K127" s="262"/>
      <c r="L127" s="262"/>
      <c r="M127" s="262"/>
      <c r="N127" s="263"/>
    </row>
    <row r="128" spans="2:14">
      <c r="B128" s="249"/>
      <c r="C128" s="250"/>
      <c r="D128" s="250"/>
      <c r="E128" s="250" t="s">
        <v>976</v>
      </c>
      <c r="F128" s="424"/>
      <c r="G128" s="424"/>
      <c r="H128" s="250"/>
      <c r="I128" s="250"/>
      <c r="J128" s="250"/>
      <c r="K128" s="250"/>
      <c r="L128" s="250"/>
      <c r="M128" s="250"/>
      <c r="N128" s="251"/>
    </row>
    <row r="129" spans="2:14">
      <c r="B129" s="249"/>
      <c r="C129" s="250"/>
      <c r="D129" s="250"/>
      <c r="E129" s="425" t="s">
        <v>977</v>
      </c>
      <c r="F129" s="250"/>
      <c r="G129" s="250"/>
      <c r="H129" s="425"/>
      <c r="I129" s="425"/>
      <c r="J129" s="425"/>
      <c r="K129" s="250"/>
      <c r="L129" s="250"/>
      <c r="M129" s="250"/>
      <c r="N129" s="251"/>
    </row>
    <row r="130" spans="2:14">
      <c r="B130" s="249"/>
      <c r="C130" s="250"/>
      <c r="D130" s="250"/>
      <c r="E130" s="264" t="s">
        <v>981</v>
      </c>
      <c r="F130" s="250"/>
      <c r="G130" s="250"/>
      <c r="H130" s="264"/>
      <c r="I130" s="264"/>
      <c r="J130" s="264"/>
      <c r="K130" s="250"/>
      <c r="L130" s="250"/>
      <c r="M130" s="250"/>
      <c r="N130" s="251"/>
    </row>
    <row r="131" spans="2:14">
      <c r="B131" s="265"/>
      <c r="C131" s="262"/>
      <c r="D131" s="262"/>
      <c r="E131" s="250" t="s">
        <v>979</v>
      </c>
      <c r="F131" s="250"/>
      <c r="G131" s="250"/>
      <c r="H131" s="250"/>
      <c r="I131" s="250"/>
      <c r="J131" s="250"/>
      <c r="K131" s="262"/>
      <c r="L131" s="262"/>
      <c r="M131" s="262"/>
      <c r="N131" s="263"/>
    </row>
    <row r="132" spans="2:14">
      <c r="B132" s="265"/>
      <c r="C132" s="262"/>
      <c r="D132" s="262"/>
      <c r="E132" s="262"/>
      <c r="F132" s="250"/>
      <c r="G132" s="250"/>
      <c r="H132" s="250"/>
      <c r="I132" s="250"/>
      <c r="J132" s="250"/>
      <c r="K132" s="262"/>
      <c r="L132" s="262"/>
      <c r="M132" s="262"/>
      <c r="N132" s="263"/>
    </row>
    <row r="133" spans="2:14">
      <c r="B133" s="265" t="s">
        <v>2220</v>
      </c>
      <c r="C133" s="264"/>
      <c r="D133" s="264"/>
      <c r="E133" s="250"/>
      <c r="F133" s="250"/>
      <c r="G133" s="250"/>
      <c r="H133" s="250"/>
      <c r="I133" s="250"/>
      <c r="J133" s="973"/>
      <c r="K133" s="973"/>
      <c r="L133" s="973"/>
      <c r="M133" s="973"/>
      <c r="N133" s="974"/>
    </row>
    <row r="134" spans="2:14" ht="15.75" thickBot="1">
      <c r="B134" s="426" t="s">
        <v>2221</v>
      </c>
      <c r="C134" s="427"/>
      <c r="D134" s="427"/>
      <c r="E134" s="266"/>
      <c r="F134" s="266"/>
      <c r="G134" s="266"/>
      <c r="H134" s="266"/>
      <c r="I134" s="266"/>
      <c r="J134" s="975"/>
      <c r="K134" s="975"/>
      <c r="L134" s="975"/>
      <c r="M134" s="975"/>
      <c r="N134" s="976"/>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7.25" customHeight="1" thickBot="1">
      <c r="A31" t="s">
        <v>1845</v>
      </c>
      <c r="B31" s="86" t="s">
        <v>1111</v>
      </c>
      <c r="C31" s="87" t="s">
        <v>2106</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224</v>
      </c>
      <c r="B36" s="872" t="str">
        <f>VLOOKUP(A36,EQUIPOS!A6:D154,3,FALSE)</f>
        <v>Equipo de Medición (Deformimetros Eléctricos, Mecánicos, Celdas de Carga,  Etc.)</v>
      </c>
      <c r="C36" s="873"/>
      <c r="D36" s="873"/>
      <c r="E36" s="873"/>
      <c r="F36" s="873"/>
      <c r="G36" s="873"/>
      <c r="H36" s="874"/>
      <c r="I36" s="274"/>
      <c r="J36" s="275"/>
      <c r="K36" s="276">
        <f>VLOOKUP(A36,EQUIPOS!A6:D163,4,FALSE)</f>
        <v>172278.8032061696</v>
      </c>
      <c r="L36" s="277"/>
      <c r="M36" s="343">
        <v>3.3333333330000001</v>
      </c>
      <c r="N36" s="279">
        <f>K36/M36</f>
        <v>51683.640967019244</v>
      </c>
    </row>
    <row r="37" spans="1:14">
      <c r="A37" s="119" t="s">
        <v>125</v>
      </c>
      <c r="B37" s="872" t="str">
        <f>VLOOKUP(A37,EQUIPOS!A7:D154,3,FALSE)</f>
        <v>Bomba para gato de tensionamiento</v>
      </c>
      <c r="C37" s="873"/>
      <c r="D37" s="873"/>
      <c r="E37" s="873"/>
      <c r="F37" s="873"/>
      <c r="G37" s="873"/>
      <c r="H37" s="874"/>
      <c r="I37" s="428"/>
      <c r="J37" s="429"/>
      <c r="K37" s="276">
        <f>VLOOKUP(A37,EQUIPOS!A7:D164,4,FALSE)</f>
        <v>44901.083928741529</v>
      </c>
      <c r="L37" s="342"/>
      <c r="M37" s="343">
        <v>0.1</v>
      </c>
      <c r="N37" s="279">
        <f>K37/M37</f>
        <v>449010.83928741526</v>
      </c>
    </row>
    <row r="38" spans="1:14">
      <c r="A38" s="119" t="s">
        <v>240</v>
      </c>
      <c r="B38" s="872" t="str">
        <f>VLOOKUP(A38,EQUIPOS!A8:D154,3,FALSE)</f>
        <v>Gato para tensionamiento, fuerza Max 200 ton, área de tensión 314 cm2.</v>
      </c>
      <c r="C38" s="873"/>
      <c r="D38" s="873"/>
      <c r="E38" s="873"/>
      <c r="F38" s="873"/>
      <c r="G38" s="873"/>
      <c r="H38" s="874"/>
      <c r="I38" s="335"/>
      <c r="J38" s="337"/>
      <c r="K38" s="276">
        <f>VLOOKUP(A38,EQUIPOS!A8:D165,4,FALSE)</f>
        <v>151590.09817429419</v>
      </c>
      <c r="L38" s="430"/>
      <c r="M38" s="431">
        <v>0.1</v>
      </c>
      <c r="N38" s="279">
        <f>K38/M38</f>
        <v>1515900.9817429418</v>
      </c>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2016595.4619973763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c r="B48" s="49"/>
      <c r="C48" s="288"/>
      <c r="D48" s="288"/>
      <c r="E48" s="288"/>
      <c r="F48" s="288"/>
      <c r="G48" s="288"/>
      <c r="H48" s="288"/>
      <c r="I48" s="275"/>
      <c r="J48" s="231"/>
      <c r="K48" s="289"/>
      <c r="L48" s="274"/>
      <c r="M48" s="409"/>
      <c r="N48" s="279"/>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1393</v>
      </c>
      <c r="B60" s="52" t="str">
        <f>VLOOKUP(A60,TRANSPORTE!A2:D117,3,FALSE)</f>
        <v>Transporte de equipos</v>
      </c>
      <c r="C60" s="324"/>
      <c r="D60" s="324"/>
      <c r="E60" s="324"/>
      <c r="F60" s="324"/>
      <c r="G60" s="324"/>
      <c r="H60" s="318" t="s">
        <v>339</v>
      </c>
      <c r="I60" s="286">
        <v>15</v>
      </c>
      <c r="J60" s="293">
        <v>1</v>
      </c>
      <c r="K60" s="286">
        <f>I60*J60</f>
        <v>15</v>
      </c>
      <c r="L60" s="910">
        <f>VLOOKUP(A60,TRANSPORTE!A2:D117,4,FALSE)</f>
        <v>1357.7029462894043</v>
      </c>
      <c r="M60" s="911"/>
      <c r="N60" s="294">
        <f>K60*L60</f>
        <v>20365.544194341062</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20365.544194341062</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8" t="s">
        <v>4</v>
      </c>
      <c r="B71" s="55" t="str">
        <f>VLOOKUP(A71,'MANO DE OBRA'!A8:D68,3,FALSE)</f>
        <v>Inspector de fabricación y montaje</v>
      </c>
      <c r="C71" s="53"/>
      <c r="D71" s="53"/>
      <c r="E71" s="53"/>
      <c r="F71" s="53"/>
      <c r="G71" s="53"/>
      <c r="H71" s="53"/>
      <c r="I71" s="299">
        <f>K71/J71*100</f>
        <v>87942.625377371514</v>
      </c>
      <c r="J71" s="300">
        <v>185</v>
      </c>
      <c r="K71" s="301">
        <f>VLOOKUP(A71,'MANO DE OBRA'!A8:D99,4,FALSE)</f>
        <v>162693.85694813728</v>
      </c>
      <c r="L71" s="56"/>
      <c r="M71" s="441">
        <v>26.666666664000001</v>
      </c>
      <c r="N71" s="402">
        <f>K71/M71</f>
        <v>6101.0196361652497</v>
      </c>
      <c r="O71" s="112"/>
    </row>
    <row r="72" spans="1:15">
      <c r="A72" s="168"/>
      <c r="B72" s="55"/>
      <c r="C72" s="53"/>
      <c r="D72" s="53"/>
      <c r="E72" s="53"/>
      <c r="F72" s="53"/>
      <c r="G72" s="53"/>
      <c r="H72" s="53"/>
      <c r="I72" s="299"/>
      <c r="J72" s="300"/>
      <c r="K72" s="301"/>
      <c r="L72" s="56"/>
      <c r="M72" s="438"/>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6101.0196361652497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2043062.0258278828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408612.40516557661</v>
      </c>
      <c r="M84" s="859"/>
      <c r="N84" s="57"/>
    </row>
    <row r="85" spans="1:14">
      <c r="B85" s="95" t="s">
        <v>973</v>
      </c>
      <c r="C85" s="96"/>
      <c r="D85" s="96"/>
      <c r="E85" s="96"/>
      <c r="F85" s="96"/>
      <c r="G85" s="96"/>
      <c r="H85" s="96"/>
      <c r="I85" s="93"/>
      <c r="J85" s="94"/>
      <c r="K85" s="311">
        <v>0.05</v>
      </c>
      <c r="L85" s="858">
        <f>N79*K85</f>
        <v>102153.10129139415</v>
      </c>
      <c r="M85" s="859"/>
      <c r="N85" s="57"/>
    </row>
    <row r="86" spans="1:14" ht="15.75" thickBot="1">
      <c r="B86" s="97" t="s">
        <v>974</v>
      </c>
      <c r="C86" s="98"/>
      <c r="D86" s="98"/>
      <c r="E86" s="98"/>
      <c r="F86" s="98"/>
      <c r="G86" s="98"/>
      <c r="H86" s="98"/>
      <c r="I86" s="99"/>
      <c r="J86" s="100"/>
      <c r="K86" s="312">
        <v>0.05</v>
      </c>
      <c r="L86" s="860">
        <f>N79*K86</f>
        <v>102153.10129139415</v>
      </c>
      <c r="M86" s="861"/>
      <c r="N86" s="57"/>
    </row>
    <row r="87" spans="1:14" ht="15.75" thickBot="1">
      <c r="B87" s="823" t="s">
        <v>953</v>
      </c>
      <c r="C87" s="824"/>
      <c r="D87" s="824"/>
      <c r="E87" s="824"/>
      <c r="F87" s="824"/>
      <c r="G87" s="824"/>
      <c r="H87" s="824"/>
      <c r="I87" s="824"/>
      <c r="J87" s="824"/>
      <c r="K87" s="824"/>
      <c r="L87" s="824"/>
      <c r="M87" s="825"/>
      <c r="N87" s="58">
        <f>L84+L85+L86</f>
        <v>612918.60774836491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2655980.6335762478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8.75" customHeight="1" thickBot="1">
      <c r="A31" t="s">
        <v>1845</v>
      </c>
      <c r="B31" s="86" t="s">
        <v>1112</v>
      </c>
      <c r="C31" s="87" t="s">
        <v>2107</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112</v>
      </c>
      <c r="B36" s="872" t="str">
        <f>VLOOKUP(A36,EQUIPOS!A6:D154,3,FALSE)</f>
        <v xml:space="preserve">Aspersor manual
</v>
      </c>
      <c r="C36" s="873"/>
      <c r="D36" s="873"/>
      <c r="E36" s="873"/>
      <c r="F36" s="873"/>
      <c r="G36" s="873"/>
      <c r="H36" s="874"/>
      <c r="I36" s="274"/>
      <c r="J36" s="275"/>
      <c r="K36" s="276">
        <f>VLOOKUP(A36,EQUIPOS!A6:D163,4,FALSE)</f>
        <v>3029.1231470972948</v>
      </c>
      <c r="L36" s="277"/>
      <c r="M36" s="343">
        <v>2</v>
      </c>
      <c r="N36" s="279">
        <f>K36/M36</f>
        <v>1514.5615735486474</v>
      </c>
    </row>
    <row r="37" spans="1:14">
      <c r="A37" s="119" t="s">
        <v>363</v>
      </c>
      <c r="B37" s="872" t="str">
        <f>VLOOKUP(A37,EQUIPOS!A7:D154,3,FALSE)</f>
        <v>Vibrador de concreto, Motor de 3 hp a 18.000 rpm Mangueras de 4 mt</v>
      </c>
      <c r="C37" s="873"/>
      <c r="D37" s="873"/>
      <c r="E37" s="873"/>
      <c r="F37" s="873"/>
      <c r="G37" s="873"/>
      <c r="H37" s="874"/>
      <c r="I37" s="428"/>
      <c r="J37" s="429"/>
      <c r="K37" s="276">
        <f>VLOOKUP(A37,EQUIPOS!A7:D164,4,FALSE)</f>
        <v>6082.464656963657</v>
      </c>
      <c r="L37" s="342"/>
      <c r="M37" s="343">
        <v>2</v>
      </c>
      <c r="N37" s="279">
        <f>K37/M37</f>
        <v>3041.2323284818285</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1681.7452725900498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6237.539174620526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590</v>
      </c>
      <c r="B48" s="49" t="str">
        <f>VLOOKUP(A48,MATERIALES!A5:D373,3,FALSE)</f>
        <v>Obra falsa concreto clase A y B (puntal de 3m metálico)</v>
      </c>
      <c r="C48" s="288"/>
      <c r="D48" s="288"/>
      <c r="E48" s="288"/>
      <c r="F48" s="288"/>
      <c r="G48" s="288"/>
      <c r="H48" s="288"/>
      <c r="I48" s="288"/>
      <c r="J48" s="318" t="str">
        <f>VLOOKUP(A48,MATERIALES!A4:D640,2,FALSE)</f>
        <v>m2</v>
      </c>
      <c r="K48" s="289">
        <v>4.5999999999999996</v>
      </c>
      <c r="L48" s="274"/>
      <c r="M48" s="409">
        <f>VLOOKUP(A48,MATERIALES!A5:D396,4,FALSE)</f>
        <v>54282.986369255232</v>
      </c>
      <c r="N48" s="279">
        <f>K48*M48</f>
        <v>249701.73729857404</v>
      </c>
    </row>
    <row r="49" spans="1:14">
      <c r="A49" s="167" t="s">
        <v>778</v>
      </c>
      <c r="B49" s="49"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5733.9656128865845</v>
      </c>
      <c r="N49" s="279">
        <f>K49*M49</f>
        <v>5733.9656128865845</v>
      </c>
    </row>
    <row r="50" spans="1:14">
      <c r="A50" s="167" t="s">
        <v>830</v>
      </c>
      <c r="B50" s="49" t="str">
        <f>VLOOKUP(A50,MATERIALES!A6:D373,3,FALSE)</f>
        <v>Concreto Resistencia  35 (Mpa)</v>
      </c>
      <c r="C50" s="432"/>
      <c r="D50" s="432"/>
      <c r="E50" s="432"/>
      <c r="F50" s="432"/>
      <c r="G50" s="432"/>
      <c r="H50" s="432"/>
      <c r="I50" s="432"/>
      <c r="J50" s="319" t="str">
        <f>VLOOKUP(A50,MATERIALES!A6:D642,2,FALSE)</f>
        <v>m3</v>
      </c>
      <c r="K50" s="404">
        <v>1</v>
      </c>
      <c r="L50" s="428"/>
      <c r="M50" s="409">
        <f>VLOOKUP(A50,MATERIALES!A6:D398,4,FALSE)</f>
        <v>532156.66311354004</v>
      </c>
      <c r="N50" s="279">
        <f>K50*M50</f>
        <v>532156.66311354004</v>
      </c>
    </row>
    <row r="51" spans="1:14">
      <c r="A51" s="167" t="s">
        <v>873</v>
      </c>
      <c r="B51" s="49" t="str">
        <f>VLOOKUP(A51,MATERIALES!A6:D373,3,FALSE)</f>
        <v>FORMALETA (Depende para que sea el Concreto)</v>
      </c>
      <c r="C51" s="432"/>
      <c r="D51" s="432"/>
      <c r="E51" s="432"/>
      <c r="F51" s="432"/>
      <c r="G51" s="432"/>
      <c r="H51" s="432"/>
      <c r="I51" s="432"/>
      <c r="J51" s="319" t="str">
        <f>VLOOKUP(A51,MATERIALES!A6:D643,2,FALSE)</f>
        <v>m2</v>
      </c>
      <c r="K51" s="404">
        <v>4.5999999999999996</v>
      </c>
      <c r="L51" s="428"/>
      <c r="M51" s="409">
        <f>VLOOKUP(A51,MATERIALES!A6:D399,4,FALSE)</f>
        <v>17884.769870062126</v>
      </c>
      <c r="N51" s="279">
        <f>K51*M51</f>
        <v>82269.941402285767</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869862.3074272864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1239</v>
      </c>
      <c r="B60" s="52" t="str">
        <f>VLOOKUP(A60,TRANSPORTE!A2:D117,3,FALSE)</f>
        <v>Transporte de concreto</v>
      </c>
      <c r="C60" s="324"/>
      <c r="D60" s="324"/>
      <c r="E60" s="324"/>
      <c r="F60" s="324"/>
      <c r="G60" s="324"/>
      <c r="H60" s="318" t="s">
        <v>339</v>
      </c>
      <c r="I60" s="286">
        <v>1</v>
      </c>
      <c r="J60" s="293">
        <v>1</v>
      </c>
      <c r="K60" s="286">
        <f>I60*J60</f>
        <v>1</v>
      </c>
      <c r="L60" s="910">
        <f>VLOOKUP(A60,TRANSPORTE!A2:D117,4,FALSE)</f>
        <v>1573.7011422899911</v>
      </c>
      <c r="M60" s="911"/>
      <c r="N60" s="294">
        <f>K60*L60</f>
        <v>1573.7011422899911</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1573.7011422899911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8" t="s">
        <v>15</v>
      </c>
      <c r="B71" s="55" t="str">
        <f>VLOOKUP(A71,'MANO DE OBRA'!A8:D68,3,FALSE)</f>
        <v>Obrero (6)</v>
      </c>
      <c r="C71" s="53"/>
      <c r="D71" s="53"/>
      <c r="E71" s="53"/>
      <c r="F71" s="53"/>
      <c r="G71" s="53"/>
      <c r="H71" s="53"/>
      <c r="I71" s="299">
        <f>K71/J71*100</f>
        <v>175560</v>
      </c>
      <c r="J71" s="300">
        <v>185</v>
      </c>
      <c r="K71" s="301">
        <f>VLOOKUP(A71,'MANO DE OBRA'!A8:D99,4,FALSE)</f>
        <v>324786</v>
      </c>
      <c r="L71" s="56"/>
      <c r="M71" s="441">
        <v>16</v>
      </c>
      <c r="N71" s="402">
        <f>K71/M71</f>
        <v>20299.125</v>
      </c>
      <c r="O71" s="112"/>
    </row>
    <row r="72" spans="1:15">
      <c r="A72" s="168" t="s">
        <v>32</v>
      </c>
      <c r="B72" s="55" t="str">
        <f>VLOOKUP(A72,'MANO DE OBRA'!A8:D69,3,FALSE)</f>
        <v>Oficial (2)</v>
      </c>
      <c r="C72" s="53"/>
      <c r="D72" s="53"/>
      <c r="E72" s="53"/>
      <c r="F72" s="53"/>
      <c r="G72" s="53"/>
      <c r="H72" s="53"/>
      <c r="I72" s="299">
        <f>K72/J72*100</f>
        <v>115336.47958314378</v>
      </c>
      <c r="J72" s="300">
        <v>185</v>
      </c>
      <c r="K72" s="301">
        <f>VLOOKUP(A72,'MANO DE OBRA'!A8:D100,4,FALSE)</f>
        <v>213372.48722881597</v>
      </c>
      <c r="L72" s="56"/>
      <c r="M72" s="441">
        <v>16</v>
      </c>
      <c r="N72" s="402">
        <f>K72/M72</f>
        <v>13335.780451800998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33634.905451800994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911308.45319599798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182261.6906391996</v>
      </c>
      <c r="M84" s="859"/>
      <c r="N84" s="57"/>
    </row>
    <row r="85" spans="1:14">
      <c r="B85" s="95" t="s">
        <v>973</v>
      </c>
      <c r="C85" s="96"/>
      <c r="D85" s="96"/>
      <c r="E85" s="96"/>
      <c r="F85" s="96"/>
      <c r="G85" s="96"/>
      <c r="H85" s="96"/>
      <c r="I85" s="93"/>
      <c r="J85" s="94"/>
      <c r="K85" s="311">
        <v>0.05</v>
      </c>
      <c r="L85" s="858">
        <f>N79*K85</f>
        <v>45565.4226597999</v>
      </c>
      <c r="M85" s="859"/>
      <c r="N85" s="57"/>
    </row>
    <row r="86" spans="1:14" ht="15.75" thickBot="1">
      <c r="B86" s="97" t="s">
        <v>974</v>
      </c>
      <c r="C86" s="98"/>
      <c r="D86" s="98"/>
      <c r="E86" s="98"/>
      <c r="F86" s="98"/>
      <c r="G86" s="98"/>
      <c r="H86" s="98"/>
      <c r="I86" s="99"/>
      <c r="J86" s="100"/>
      <c r="K86" s="312">
        <v>0.05</v>
      </c>
      <c r="L86" s="860">
        <f>N79*K86</f>
        <v>45565.4226597999</v>
      </c>
      <c r="M86" s="861"/>
      <c r="N86" s="57"/>
    </row>
    <row r="87" spans="1:14" ht="15.75" thickBot="1">
      <c r="B87" s="823" t="s">
        <v>953</v>
      </c>
      <c r="C87" s="824"/>
      <c r="D87" s="824"/>
      <c r="E87" s="824"/>
      <c r="F87" s="824"/>
      <c r="G87" s="824"/>
      <c r="H87" s="824"/>
      <c r="I87" s="824"/>
      <c r="J87" s="824"/>
      <c r="K87" s="824"/>
      <c r="L87" s="824"/>
      <c r="M87" s="825"/>
      <c r="N87" s="58">
        <f>L84+L85+L86</f>
        <v>273392.53595879942</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1184700.9891547975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22.5" customHeight="1" thickBot="1">
      <c r="A31" t="s">
        <v>1845</v>
      </c>
      <c r="B31" s="86" t="s">
        <v>1113</v>
      </c>
      <c r="C31" s="87" t="s">
        <v>2108</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112</v>
      </c>
      <c r="B36" s="872" t="str">
        <f>VLOOKUP(A36,EQUIPOS!A6:D154,3,FALSE)</f>
        <v xml:space="preserve">Aspersor manual
</v>
      </c>
      <c r="C36" s="873"/>
      <c r="D36" s="873"/>
      <c r="E36" s="873"/>
      <c r="F36" s="873"/>
      <c r="G36" s="873"/>
      <c r="H36" s="874"/>
      <c r="I36" s="274"/>
      <c r="J36" s="275"/>
      <c r="K36" s="276">
        <f>VLOOKUP(A36,EQUIPOS!A6:D163,4,FALSE)</f>
        <v>3029.1231470972948</v>
      </c>
      <c r="L36" s="277"/>
      <c r="M36" s="343">
        <v>2</v>
      </c>
      <c r="N36" s="279">
        <f>K36/M36</f>
        <v>1514.5615735486474</v>
      </c>
    </row>
    <row r="37" spans="1:14">
      <c r="A37" s="119" t="s">
        <v>363</v>
      </c>
      <c r="B37" s="872" t="str">
        <f>VLOOKUP(A37,EQUIPOS!A7:D154,3,FALSE)</f>
        <v>Vibrador de concreto, Motor de 3 hp a 18.000 rpm Mangueras de 4 mt</v>
      </c>
      <c r="C37" s="873"/>
      <c r="D37" s="873"/>
      <c r="E37" s="873"/>
      <c r="F37" s="873"/>
      <c r="G37" s="873"/>
      <c r="H37" s="874"/>
      <c r="I37" s="428"/>
      <c r="J37" s="429"/>
      <c r="K37" s="276">
        <f>VLOOKUP(A37,EQUIPOS!A7:D164,4,FALSE)</f>
        <v>6082.464656963657</v>
      </c>
      <c r="L37" s="342"/>
      <c r="M37" s="343">
        <v>2</v>
      </c>
      <c r="N37" s="279">
        <f>K37/M37</f>
        <v>3041.2323284818285</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1348.350761295025</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5904.1446633255009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590</v>
      </c>
      <c r="B48" s="49" t="str">
        <f>VLOOKUP(A48,MATERIALES!A5:D373,3,FALSE)</f>
        <v>Obra falsa concreto clase A y B (puntal de 3m metálico)</v>
      </c>
      <c r="C48" s="288"/>
      <c r="D48" s="288"/>
      <c r="E48" s="288"/>
      <c r="F48" s="288"/>
      <c r="G48" s="288"/>
      <c r="H48" s="288"/>
      <c r="I48" s="288"/>
      <c r="J48" s="318" t="str">
        <f>VLOOKUP(A48,MATERIALES!A4:D640,2,FALSE)</f>
        <v>m2</v>
      </c>
      <c r="K48" s="289">
        <v>4.5999999999999996</v>
      </c>
      <c r="L48" s="274"/>
      <c r="M48" s="409">
        <f>VLOOKUP(A48,MATERIALES!A5:D396,4,FALSE)</f>
        <v>54282.986369255232</v>
      </c>
      <c r="N48" s="279">
        <f>K48*M48</f>
        <v>249701.73729857404</v>
      </c>
    </row>
    <row r="49" spans="1:14">
      <c r="A49" s="167" t="s">
        <v>778</v>
      </c>
      <c r="B49" s="49"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5733.9656128865845</v>
      </c>
      <c r="N49" s="279">
        <f>K49*M49</f>
        <v>5733.9656128865845</v>
      </c>
    </row>
    <row r="50" spans="1:14">
      <c r="A50" s="167" t="s">
        <v>831</v>
      </c>
      <c r="B50" s="49" t="str">
        <f>VLOOKUP(A50,MATERIALES!A6:D373,3,FALSE)</f>
        <v>Concreto Resistencia  32 (Mpa)</v>
      </c>
      <c r="C50" s="432"/>
      <c r="D50" s="432"/>
      <c r="E50" s="432"/>
      <c r="F50" s="432"/>
      <c r="G50" s="432"/>
      <c r="H50" s="432"/>
      <c r="I50" s="432"/>
      <c r="J50" s="319" t="str">
        <f>VLOOKUP(A50,MATERIALES!A6:D642,2,FALSE)</f>
        <v>m3</v>
      </c>
      <c r="K50" s="404">
        <v>1</v>
      </c>
      <c r="L50" s="428"/>
      <c r="M50" s="409">
        <f>VLOOKUP(A50,MATERIALES!A6:D398,4,FALSE)</f>
        <v>506815.86963194294</v>
      </c>
      <c r="N50" s="279">
        <f>K50*M50</f>
        <v>506815.86963194294</v>
      </c>
    </row>
    <row r="51" spans="1:14">
      <c r="A51" s="167" t="s">
        <v>873</v>
      </c>
      <c r="B51" s="49" t="str">
        <f>VLOOKUP(A51,MATERIALES!A6:D373,3,FALSE)</f>
        <v>FORMALETA (Depende para que sea el Concreto)</v>
      </c>
      <c r="C51" s="432"/>
      <c r="D51" s="432"/>
      <c r="E51" s="432"/>
      <c r="F51" s="432"/>
      <c r="G51" s="432"/>
      <c r="H51" s="432"/>
      <c r="I51" s="432"/>
      <c r="J51" s="319" t="str">
        <f>VLOOKUP(A51,MATERIALES!A6:D643,2,FALSE)</f>
        <v>m2</v>
      </c>
      <c r="K51" s="404">
        <v>4.5999999999999996</v>
      </c>
      <c r="L51" s="428"/>
      <c r="M51" s="409">
        <f>VLOOKUP(A51,MATERIALES!A6:D399,4,FALSE)</f>
        <v>17884.769870062126</v>
      </c>
      <c r="N51" s="279">
        <f>K51*M51</f>
        <v>82269.941402285767</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844521.51394568942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1239</v>
      </c>
      <c r="B60" s="52" t="str">
        <f>VLOOKUP(A60,TRANSPORTE!A2:D117,3,FALSE)</f>
        <v>Transporte de concreto</v>
      </c>
      <c r="C60" s="324"/>
      <c r="D60" s="324"/>
      <c r="E60" s="324"/>
      <c r="F60" s="324"/>
      <c r="G60" s="324"/>
      <c r="H60" s="318" t="s">
        <v>339</v>
      </c>
      <c r="I60" s="286">
        <v>1</v>
      </c>
      <c r="J60" s="293">
        <v>1</v>
      </c>
      <c r="K60" s="286">
        <f>I60*J60</f>
        <v>1</v>
      </c>
      <c r="L60" s="910">
        <f>VLOOKUP(A60,TRANSPORTE!A2:D117,4,FALSE)</f>
        <v>1573.7011422899911</v>
      </c>
      <c r="M60" s="911"/>
      <c r="N60" s="294">
        <f>K60*L60</f>
        <v>1573.7011422899911</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1573.7011422899911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8" t="s">
        <v>15</v>
      </c>
      <c r="B71" s="55" t="str">
        <f>VLOOKUP(A71,'MANO DE OBRA'!A8:D68,3,FALSE)</f>
        <v>Obrero (6)</v>
      </c>
      <c r="C71" s="53"/>
      <c r="D71" s="53"/>
      <c r="E71" s="53"/>
      <c r="F71" s="53"/>
      <c r="G71" s="53"/>
      <c r="H71" s="53"/>
      <c r="I71" s="299">
        <f>K71/J71*100</f>
        <v>175560</v>
      </c>
      <c r="J71" s="300">
        <v>185</v>
      </c>
      <c r="K71" s="301">
        <f>VLOOKUP(A71,'MANO DE OBRA'!A8:D99,4,FALSE)</f>
        <v>324786</v>
      </c>
      <c r="L71" s="56"/>
      <c r="M71" s="441">
        <v>16</v>
      </c>
      <c r="N71" s="402">
        <f>K71/M71</f>
        <v>20299.125</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16</v>
      </c>
      <c r="N72" s="402">
        <f>K72/M72</f>
        <v>6667.890225900499</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26967.015225900497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878966.37497720541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175793.27499544108</v>
      </c>
      <c r="M84" s="859"/>
      <c r="N84" s="57"/>
    </row>
    <row r="85" spans="1:14">
      <c r="B85" s="95" t="s">
        <v>973</v>
      </c>
      <c r="C85" s="96"/>
      <c r="D85" s="96"/>
      <c r="E85" s="96"/>
      <c r="F85" s="96"/>
      <c r="G85" s="96"/>
      <c r="H85" s="96"/>
      <c r="I85" s="93"/>
      <c r="J85" s="94"/>
      <c r="K85" s="311">
        <v>0.05</v>
      </c>
      <c r="L85" s="858">
        <f>N79*K85</f>
        <v>43948.318748860271</v>
      </c>
      <c r="M85" s="859"/>
      <c r="N85" s="57"/>
    </row>
    <row r="86" spans="1:14" ht="15.75" thickBot="1">
      <c r="B86" s="97" t="s">
        <v>974</v>
      </c>
      <c r="C86" s="98"/>
      <c r="D86" s="98"/>
      <c r="E86" s="98"/>
      <c r="F86" s="98"/>
      <c r="G86" s="98"/>
      <c r="H86" s="98"/>
      <c r="I86" s="99"/>
      <c r="J86" s="100"/>
      <c r="K86" s="312">
        <v>0.05</v>
      </c>
      <c r="L86" s="860">
        <f>N79*K86</f>
        <v>43948.318748860271</v>
      </c>
      <c r="M86" s="861"/>
      <c r="N86" s="57"/>
    </row>
    <row r="87" spans="1:14" ht="15.75" thickBot="1">
      <c r="B87" s="823" t="s">
        <v>953</v>
      </c>
      <c r="C87" s="824"/>
      <c r="D87" s="824"/>
      <c r="E87" s="824"/>
      <c r="F87" s="824"/>
      <c r="G87" s="824"/>
      <c r="H87" s="824"/>
      <c r="I87" s="824"/>
      <c r="J87" s="824"/>
      <c r="K87" s="824"/>
      <c r="L87" s="824"/>
      <c r="M87" s="825"/>
      <c r="N87" s="58">
        <f>L84+L85+L86</f>
        <v>263689.91249316162</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1142656.287470367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20.25" customHeight="1" thickBot="1">
      <c r="A31" t="s">
        <v>1845</v>
      </c>
      <c r="B31" s="86" t="s">
        <v>1114</v>
      </c>
      <c r="C31" s="87" t="s">
        <v>2109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112</v>
      </c>
      <c r="B36" s="872" t="str">
        <f>VLOOKUP(A36,EQUIPOS!A6:D154,3,FALSE)</f>
        <v xml:space="preserve">Aspersor manual
</v>
      </c>
      <c r="C36" s="873"/>
      <c r="D36" s="873"/>
      <c r="E36" s="873"/>
      <c r="F36" s="873"/>
      <c r="G36" s="873"/>
      <c r="H36" s="874"/>
      <c r="I36" s="274"/>
      <c r="J36" s="275"/>
      <c r="K36" s="276">
        <f>VLOOKUP(A36,EQUIPOS!A6:D163,4,FALSE)</f>
        <v>3029.1231470972948</v>
      </c>
      <c r="L36" s="277"/>
      <c r="M36" s="343">
        <v>2</v>
      </c>
      <c r="N36" s="279">
        <f>K36/M36</f>
        <v>1514.5615735486474</v>
      </c>
    </row>
    <row r="37" spans="1:14">
      <c r="A37" s="119" t="s">
        <v>363</v>
      </c>
      <c r="B37" s="872" t="str">
        <f>VLOOKUP(A37,EQUIPOS!A7:D154,3,FALSE)</f>
        <v>Vibrador de concreto, Motor de 3 hp a 18.000 rpm Mangueras de 4 mt</v>
      </c>
      <c r="C37" s="873"/>
      <c r="D37" s="873"/>
      <c r="E37" s="873"/>
      <c r="F37" s="873"/>
      <c r="G37" s="873"/>
      <c r="H37" s="874"/>
      <c r="I37" s="428"/>
      <c r="J37" s="429"/>
      <c r="K37" s="276">
        <f>VLOOKUP(A37,EQUIPOS!A7:D164,4,FALSE)</f>
        <v>6082.464656963657</v>
      </c>
      <c r="L37" s="342"/>
      <c r="M37" s="343">
        <v>2</v>
      </c>
      <c r="N37" s="279">
        <f>K37/M37</f>
        <v>3041.2323284818285</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1348.350761295025</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5904.1446633255009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829</v>
      </c>
      <c r="B48" s="49" t="str">
        <f>VLOOKUP(A48,MATERIALES!A5:D373,3,FALSE)</f>
        <v>Concreto Resistencia  28 (Mpa)</v>
      </c>
      <c r="C48" s="288"/>
      <c r="D48" s="288"/>
      <c r="E48" s="288"/>
      <c r="F48" s="288"/>
      <c r="G48" s="288"/>
      <c r="H48" s="288"/>
      <c r="I48" s="288"/>
      <c r="J48" s="318" t="str">
        <f>VLOOKUP(A48,MATERIALES!A4:D640,2,FALSE)</f>
        <v>m3</v>
      </c>
      <c r="K48" s="289">
        <v>1</v>
      </c>
      <c r="L48" s="274"/>
      <c r="M48" s="409">
        <f>VLOOKUP(A48,MATERIALES!A5:D396,4,FALSE)</f>
        <v>481475.07615034579</v>
      </c>
      <c r="N48" s="279">
        <f>K48*M48</f>
        <v>481475.07615034579</v>
      </c>
    </row>
    <row r="49" spans="1:14">
      <c r="A49" s="167" t="s">
        <v>778</v>
      </c>
      <c r="B49" s="49"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5733.9656128865845</v>
      </c>
      <c r="N49" s="279">
        <f>K49*M49</f>
        <v>5733.9656128865845</v>
      </c>
    </row>
    <row r="50" spans="1:14">
      <c r="A50" s="167" t="s">
        <v>873</v>
      </c>
      <c r="B50" s="49" t="str">
        <f>VLOOKUP(A50,MATERIALES!A6:D373,3,FALSE)</f>
        <v>FORMALETA (Depende para que sea el Concreto)</v>
      </c>
      <c r="C50" s="432"/>
      <c r="D50" s="432"/>
      <c r="E50" s="432"/>
      <c r="F50" s="432"/>
      <c r="G50" s="432"/>
      <c r="H50" s="432"/>
      <c r="I50" s="432"/>
      <c r="J50" s="319" t="str">
        <f>VLOOKUP(A50,MATERIALES!A6:D642,2,FALSE)</f>
        <v>m2</v>
      </c>
      <c r="K50" s="404">
        <v>4.5999999999999996</v>
      </c>
      <c r="L50" s="428"/>
      <c r="M50" s="409">
        <f>VLOOKUP(A50,MATERIALES!A6:D398,4,FALSE)</f>
        <v>17884.769870062126</v>
      </c>
      <c r="N50" s="279">
        <f>K50*M50</f>
        <v>82269.941402285767</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569478.98316551815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1239</v>
      </c>
      <c r="B60" s="52" t="str">
        <f>VLOOKUP(A60,TRANSPORTE!A2:D117,3,FALSE)</f>
        <v>Transporte de concreto</v>
      </c>
      <c r="C60" s="324"/>
      <c r="D60" s="324"/>
      <c r="E60" s="324"/>
      <c r="F60" s="324"/>
      <c r="G60" s="324"/>
      <c r="H60" s="318" t="s">
        <v>339</v>
      </c>
      <c r="I60" s="286">
        <v>1</v>
      </c>
      <c r="J60" s="293">
        <v>1</v>
      </c>
      <c r="K60" s="286">
        <f>I60*J60</f>
        <v>1</v>
      </c>
      <c r="L60" s="910">
        <f>VLOOKUP(A60,TRANSPORTE!A2:D117,4,FALSE)</f>
        <v>1573.7011422899911</v>
      </c>
      <c r="M60" s="911"/>
      <c r="N60" s="294">
        <f>K60*L60</f>
        <v>1573.7011422899911</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1573.7011422899911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8" t="s">
        <v>15</v>
      </c>
      <c r="B71" s="55" t="str">
        <f>VLOOKUP(A71,'MANO DE OBRA'!A8:D68,3,FALSE)</f>
        <v>Obrero (6)</v>
      </c>
      <c r="C71" s="53"/>
      <c r="D71" s="53"/>
      <c r="E71" s="53"/>
      <c r="F71" s="53"/>
      <c r="G71" s="53"/>
      <c r="H71" s="53"/>
      <c r="I71" s="299">
        <f>K71/J71*100</f>
        <v>175560</v>
      </c>
      <c r="J71" s="300">
        <v>185</v>
      </c>
      <c r="K71" s="301">
        <f>VLOOKUP(A71,'MANO DE OBRA'!A8:D99,4,FALSE)</f>
        <v>324786</v>
      </c>
      <c r="L71" s="56"/>
      <c r="M71" s="441">
        <v>16</v>
      </c>
      <c r="N71" s="402">
        <f>K71/M71</f>
        <v>20299.125</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16</v>
      </c>
      <c r="N72" s="402">
        <f>K72/M72</f>
        <v>6667.890225900499</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26967.015225900497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603923.84419703414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120784.76883940684</v>
      </c>
      <c r="M84" s="859"/>
      <c r="N84" s="57"/>
    </row>
    <row r="85" spans="1:14">
      <c r="B85" s="95" t="s">
        <v>973</v>
      </c>
      <c r="C85" s="96"/>
      <c r="D85" s="96"/>
      <c r="E85" s="96"/>
      <c r="F85" s="96"/>
      <c r="G85" s="96"/>
      <c r="H85" s="96"/>
      <c r="I85" s="93"/>
      <c r="J85" s="94"/>
      <c r="K85" s="311">
        <v>0.05</v>
      </c>
      <c r="L85" s="858">
        <f>N79*K85</f>
        <v>30196.19220985171</v>
      </c>
      <c r="M85" s="859"/>
      <c r="N85" s="57"/>
    </row>
    <row r="86" spans="1:14" ht="15.75" thickBot="1">
      <c r="B86" s="97" t="s">
        <v>974</v>
      </c>
      <c r="C86" s="98"/>
      <c r="D86" s="98"/>
      <c r="E86" s="98"/>
      <c r="F86" s="98"/>
      <c r="G86" s="98"/>
      <c r="H86" s="98"/>
      <c r="I86" s="99"/>
      <c r="J86" s="100"/>
      <c r="K86" s="312">
        <v>0.05</v>
      </c>
      <c r="L86" s="860">
        <f>N79*K86</f>
        <v>30196.19220985171</v>
      </c>
      <c r="M86" s="861"/>
      <c r="N86" s="57"/>
    </row>
    <row r="87" spans="1:14" ht="15.75" thickBot="1">
      <c r="B87" s="823" t="s">
        <v>953</v>
      </c>
      <c r="C87" s="824"/>
      <c r="D87" s="824"/>
      <c r="E87" s="824"/>
      <c r="F87" s="824"/>
      <c r="G87" s="824"/>
      <c r="H87" s="824"/>
      <c r="I87" s="824"/>
      <c r="J87" s="824"/>
      <c r="K87" s="824"/>
      <c r="L87" s="824"/>
      <c r="M87" s="825"/>
      <c r="N87" s="58">
        <f>L84+L85+L86</f>
        <v>181177.15325911023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785100.99745614431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1115</v>
      </c>
      <c r="C31" s="87" t="s">
        <v>2110</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112</v>
      </c>
      <c r="B36" s="872" t="str">
        <f>VLOOKUP(A36,EQUIPOS!A6:D154,3,FALSE)</f>
        <v xml:space="preserve">Aspersor manual
</v>
      </c>
      <c r="C36" s="873"/>
      <c r="D36" s="873"/>
      <c r="E36" s="873"/>
      <c r="F36" s="873"/>
      <c r="G36" s="873"/>
      <c r="H36" s="874"/>
      <c r="I36" s="274"/>
      <c r="J36" s="275"/>
      <c r="K36" s="276">
        <f>VLOOKUP(A36,EQUIPOS!A6:D163,4,FALSE)</f>
        <v>3029.1231470972948</v>
      </c>
      <c r="L36" s="277"/>
      <c r="M36" s="343">
        <v>2</v>
      </c>
      <c r="N36" s="279">
        <f>K36/M36</f>
        <v>1514.5615735486474</v>
      </c>
    </row>
    <row r="37" spans="1:14">
      <c r="A37" s="119" t="s">
        <v>363</v>
      </c>
      <c r="B37" s="872" t="str">
        <f>VLOOKUP(A37,EQUIPOS!A7:D154,3,FALSE)</f>
        <v>Vibrador de concreto, Motor de 3 hp a 18.000 rpm Mangueras de 4 mt</v>
      </c>
      <c r="C37" s="873"/>
      <c r="D37" s="873"/>
      <c r="E37" s="873"/>
      <c r="F37" s="873"/>
      <c r="G37" s="873"/>
      <c r="H37" s="874"/>
      <c r="I37" s="428"/>
      <c r="J37" s="429"/>
      <c r="K37" s="276">
        <f>VLOOKUP(A37,EQUIPOS!A7:D164,4,FALSE)</f>
        <v>6082.464656963657</v>
      </c>
      <c r="L37" s="342"/>
      <c r="M37" s="343">
        <v>2</v>
      </c>
      <c r="N37" s="279">
        <f>K37/M37</f>
        <v>3041.2323284818285</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1348.350761295025</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5904.1446633255009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832</v>
      </c>
      <c r="B48" s="49" t="str">
        <f>VLOOKUP(A48,MATERIALES!A5:D373,3,FALSE)</f>
        <v>Concreto Resistencia  21 (Mpa)</v>
      </c>
      <c r="C48" s="288"/>
      <c r="D48" s="288"/>
      <c r="E48" s="288"/>
      <c r="F48" s="288"/>
      <c r="G48" s="288"/>
      <c r="H48" s="288"/>
      <c r="I48" s="288"/>
      <c r="J48" s="318" t="str">
        <f>VLOOKUP(A48,MATERIALES!A4:D640,2,FALSE)</f>
        <v>m3</v>
      </c>
      <c r="K48" s="289">
        <v>1</v>
      </c>
      <c r="L48" s="274"/>
      <c r="M48" s="409">
        <f>VLOOKUP(A48,MATERIALES!A5:D396,4,FALSE)</f>
        <v>430793.48918715148</v>
      </c>
      <c r="N48" s="279">
        <f>K48*M48</f>
        <v>430793.48918715148</v>
      </c>
    </row>
    <row r="49" spans="1:14">
      <c r="A49" s="167" t="s">
        <v>778</v>
      </c>
      <c r="B49" s="49"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5733.9656128865845</v>
      </c>
      <c r="N49" s="279">
        <f>K49*M49</f>
        <v>5733.9656128865845</v>
      </c>
    </row>
    <row r="50" spans="1:14">
      <c r="A50" s="167"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4.5999999999999996</v>
      </c>
      <c r="L50" s="428"/>
      <c r="M50" s="409">
        <f>VLOOKUP(A50,MATERIALES!A6:D398,4,FALSE)</f>
        <v>8259.5119036286906</v>
      </c>
      <c r="N50" s="279">
        <f>K50*M50</f>
        <v>37993.754756691975</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474521.20955673006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1239</v>
      </c>
      <c r="B60" s="52" t="str">
        <f>VLOOKUP(A60,TRANSPORTE!A2:D117,3,FALSE)</f>
        <v>Transporte de concreto</v>
      </c>
      <c r="C60" s="324"/>
      <c r="D60" s="324"/>
      <c r="E60" s="324"/>
      <c r="F60" s="324"/>
      <c r="G60" s="324"/>
      <c r="H60" s="318" t="s">
        <v>339</v>
      </c>
      <c r="I60" s="286">
        <v>1</v>
      </c>
      <c r="J60" s="293">
        <v>1</v>
      </c>
      <c r="K60" s="286">
        <f>I60*J60</f>
        <v>1</v>
      </c>
      <c r="L60" s="910">
        <f>VLOOKUP(A60,TRANSPORTE!A2:D117,4,FALSE)</f>
        <v>1573.7011422899911</v>
      </c>
      <c r="M60" s="911"/>
      <c r="N60" s="294">
        <f>K60*L60</f>
        <v>1573.7011422899911</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1573.7011422899911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8" t="s">
        <v>15</v>
      </c>
      <c r="B71" s="55" t="str">
        <f>VLOOKUP(A71,'MANO DE OBRA'!A8:D68,3,FALSE)</f>
        <v>Obrero (6)</v>
      </c>
      <c r="C71" s="53"/>
      <c r="D71" s="53"/>
      <c r="E71" s="53"/>
      <c r="F71" s="53"/>
      <c r="G71" s="53"/>
      <c r="H71" s="53"/>
      <c r="I71" s="299">
        <f>K71/J71*100</f>
        <v>175560</v>
      </c>
      <c r="J71" s="300">
        <v>185</v>
      </c>
      <c r="K71" s="301">
        <f>VLOOKUP(A71,'MANO DE OBRA'!A8:D99,4,FALSE)</f>
        <v>324786</v>
      </c>
      <c r="L71" s="56"/>
      <c r="M71" s="441">
        <v>16</v>
      </c>
      <c r="N71" s="402">
        <f>K71/M71</f>
        <v>20299.125</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16</v>
      </c>
      <c r="N72" s="402">
        <f>K72/M72</f>
        <v>6667.890225900499</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26967.015225900497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508966.07058824605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101793.21411764922</v>
      </c>
      <c r="M84" s="859"/>
      <c r="N84" s="57"/>
    </row>
    <row r="85" spans="1:14">
      <c r="B85" s="95" t="s">
        <v>973</v>
      </c>
      <c r="C85" s="96"/>
      <c r="D85" s="96"/>
      <c r="E85" s="96"/>
      <c r="F85" s="96"/>
      <c r="G85" s="96"/>
      <c r="H85" s="96"/>
      <c r="I85" s="93"/>
      <c r="J85" s="94"/>
      <c r="K85" s="311">
        <v>0.05</v>
      </c>
      <c r="L85" s="858">
        <f>N79*K85</f>
        <v>25448.303529412304</v>
      </c>
      <c r="M85" s="859"/>
      <c r="N85" s="57"/>
    </row>
    <row r="86" spans="1:14" ht="15.75" thickBot="1">
      <c r="B86" s="97" t="s">
        <v>974</v>
      </c>
      <c r="C86" s="98"/>
      <c r="D86" s="98"/>
      <c r="E86" s="98"/>
      <c r="F86" s="98"/>
      <c r="G86" s="98"/>
      <c r="H86" s="98"/>
      <c r="I86" s="99"/>
      <c r="J86" s="100"/>
      <c r="K86" s="312">
        <v>0.05</v>
      </c>
      <c r="L86" s="860">
        <f>N79*K86</f>
        <v>25448.303529412304</v>
      </c>
      <c r="M86" s="861"/>
      <c r="N86" s="57"/>
    </row>
    <row r="87" spans="1:14" ht="15.75" thickBot="1">
      <c r="B87" s="823" t="s">
        <v>953</v>
      </c>
      <c r="C87" s="824"/>
      <c r="D87" s="824"/>
      <c r="E87" s="824"/>
      <c r="F87" s="824"/>
      <c r="G87" s="824"/>
      <c r="H87" s="824"/>
      <c r="I87" s="824"/>
      <c r="J87" s="824"/>
      <c r="K87" s="824"/>
      <c r="L87" s="824"/>
      <c r="M87" s="825"/>
      <c r="N87" s="58">
        <f>L84+L85+L86</f>
        <v>152689.82117647384</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661655.89176471985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ht="25.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1116</v>
      </c>
      <c r="C31" s="87" t="s">
        <v>2111</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257</v>
      </c>
      <c r="B36" s="872" t="str">
        <f>VLOOKUP(A36,EQUIPOS!A6:D154,3,FALSE)</f>
        <v>Mezcladora de concreto 1 bulto</v>
      </c>
      <c r="C36" s="873"/>
      <c r="D36" s="873"/>
      <c r="E36" s="873"/>
      <c r="F36" s="873"/>
      <c r="G36" s="873"/>
      <c r="H36" s="874"/>
      <c r="I36" s="274"/>
      <c r="J36" s="275"/>
      <c r="K36" s="276">
        <f>VLOOKUP(A36,EQUIPOS!A6:D163,4,FALSE)</f>
        <v>8433.6694823445669</v>
      </c>
      <c r="L36" s="277"/>
      <c r="M36" s="343">
        <v>1</v>
      </c>
      <c r="N36" s="279">
        <f>K36/M36</f>
        <v>8433.6694823445669</v>
      </c>
    </row>
    <row r="37" spans="1:14">
      <c r="A37" s="119" t="s">
        <v>363</v>
      </c>
      <c r="B37" s="872" t="str">
        <f>VLOOKUP(A37,EQUIPOS!A7:D154,3,FALSE)</f>
        <v>Vibrador de concreto, Motor de 3 hp a 18.000 rpm Mangueras de 4 mt</v>
      </c>
      <c r="C37" s="873"/>
      <c r="D37" s="873"/>
      <c r="E37" s="873"/>
      <c r="F37" s="873"/>
      <c r="G37" s="873"/>
      <c r="H37" s="874"/>
      <c r="I37" s="428"/>
      <c r="J37" s="429"/>
      <c r="K37" s="276">
        <f>VLOOKUP(A37,EQUIPOS!A7:D164,4,FALSE)</f>
        <v>6082.464656963657</v>
      </c>
      <c r="L37" s="342"/>
      <c r="M37" s="343">
        <v>1</v>
      </c>
      <c r="N37" s="279">
        <f>K37/M37</f>
        <v>6082.464656963657</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N81*M41</f>
        <v>3373.3390225900498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17889.473161898273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757</v>
      </c>
      <c r="B48" s="49" t="str">
        <f>VLOOKUP(A48,MATERIALES!A5:D373,3,FALSE)</f>
        <v>Agregado para concreto hidráulico</v>
      </c>
      <c r="C48" s="288"/>
      <c r="D48" s="288"/>
      <c r="E48" s="288"/>
      <c r="F48" s="288"/>
      <c r="G48" s="288"/>
      <c r="H48" s="288"/>
      <c r="I48" s="288"/>
      <c r="J48" s="318" t="str">
        <f>VLOOKUP(A48,MATERIALES!A4:D640,2,FALSE)</f>
        <v>m3</v>
      </c>
      <c r="K48" s="289">
        <v>0.95</v>
      </c>
      <c r="L48" s="274"/>
      <c r="M48" s="409">
        <f>VLOOKUP(A48,MATERIALES!A5:D396,4,FALSE)</f>
        <v>69208.049424530021</v>
      </c>
      <c r="N48" s="279">
        <f>K48*M48</f>
        <v>65747.646953303512</v>
      </c>
    </row>
    <row r="49" spans="1:14">
      <c r="A49" s="167" t="s">
        <v>774</v>
      </c>
      <c r="B49" s="49" t="str">
        <f>VLOOKUP(A49,MATERIALES!A6:D373,3,FALSE)</f>
        <v>Agua</v>
      </c>
      <c r="C49" s="432"/>
      <c r="D49" s="432"/>
      <c r="E49" s="432"/>
      <c r="F49" s="432"/>
      <c r="G49" s="432"/>
      <c r="H49" s="432"/>
      <c r="I49" s="432"/>
      <c r="J49" s="319" t="str">
        <f>VLOOKUP(A49,MATERIALES!A5:D641,2,FALSE)</f>
        <v>lt</v>
      </c>
      <c r="K49" s="404">
        <v>170</v>
      </c>
      <c r="L49" s="428"/>
      <c r="M49" s="409">
        <f>VLOOKUP(A49,MATERIALES!A6:D397,4,FALSE)</f>
        <v>65.035526800225909</v>
      </c>
      <c r="N49" s="279">
        <f>K49*M49</f>
        <v>11056.039556038404</v>
      </c>
    </row>
    <row r="50" spans="1:14">
      <c r="A50" s="167" t="s">
        <v>802</v>
      </c>
      <c r="B50" s="49" t="str">
        <f>VLOOKUP(A50,MATERIALES!A6:D373,3,FALSE)</f>
        <v>Arena lavada</v>
      </c>
      <c r="C50" s="432"/>
      <c r="D50" s="432"/>
      <c r="E50" s="432"/>
      <c r="F50" s="432"/>
      <c r="G50" s="432"/>
      <c r="H50" s="432"/>
      <c r="I50" s="432"/>
      <c r="J50" s="319" t="str">
        <f>VLOOKUP(A50,MATERIALES!A6:D642,2,FALSE)</f>
        <v>m3</v>
      </c>
      <c r="K50" s="404">
        <v>0.55000000000000004</v>
      </c>
      <c r="L50" s="428"/>
      <c r="M50" s="409">
        <f>VLOOKUP(A50,MATERIALES!A6:D398,4,FALSE)</f>
        <v>46246.948103914794</v>
      </c>
      <c r="N50" s="279">
        <f>K50*M50</f>
        <v>25435.821457153139</v>
      </c>
    </row>
    <row r="51" spans="1:14">
      <c r="A51" s="167" t="s">
        <v>804</v>
      </c>
      <c r="B51" s="49" t="str">
        <f>VLOOKUP(A51,MATERIALES!A6:D373,3,FALSE)</f>
        <v>Cemento gris</v>
      </c>
      <c r="C51" s="432"/>
      <c r="D51" s="432"/>
      <c r="E51" s="432"/>
      <c r="F51" s="432"/>
      <c r="G51" s="432"/>
      <c r="H51" s="432"/>
      <c r="I51" s="432"/>
      <c r="J51" s="319" t="str">
        <f>VLOOKUP(A51,MATERIALES!A6:D643,2,FALSE)</f>
        <v>kg</v>
      </c>
      <c r="K51" s="404">
        <v>300</v>
      </c>
      <c r="L51" s="428"/>
      <c r="M51" s="409">
        <f>VLOOKUP(A51,MATERIALES!A6:D399,4,FALSE)</f>
        <v>542.54638844099486</v>
      </c>
      <c r="N51" s="279">
        <f>K51*M51</f>
        <v>162763.91653229846</v>
      </c>
    </row>
    <row r="52" spans="1:14">
      <c r="A52" s="167" t="s">
        <v>867</v>
      </c>
      <c r="B52" s="49" t="str">
        <f>VLOOKUP(A52,MATERIALES!A7:D373,3,FALSE)</f>
        <v>Formaleta (gaviones, juntas de bordillos, juntas de cunetas, muros, concretos clase D,E, F y G)</v>
      </c>
      <c r="C52" s="432"/>
      <c r="D52" s="432"/>
      <c r="E52" s="432"/>
      <c r="F52" s="432"/>
      <c r="G52" s="432"/>
      <c r="H52" s="432"/>
      <c r="I52" s="432"/>
      <c r="J52" s="319" t="str">
        <f>VLOOKUP(A52,MATERIALES!A6:D644,2,FALSE)</f>
        <v>m2</v>
      </c>
      <c r="K52" s="404">
        <v>3.1</v>
      </c>
      <c r="L52" s="428"/>
      <c r="M52" s="409">
        <f>VLOOKUP(A52,MATERIALES!A7:D400,4,FALSE)</f>
        <v>8259.5119036286906</v>
      </c>
      <c r="N52" s="279">
        <f>K52*M52</f>
        <v>25604.48690124894</v>
      </c>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c r="A57" s="167"/>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3" t="s">
        <v>953</v>
      </c>
      <c r="C59" s="824"/>
      <c r="D59" s="824"/>
      <c r="E59" s="824"/>
      <c r="F59" s="824"/>
      <c r="G59" s="824"/>
      <c r="H59" s="824"/>
      <c r="I59" s="824"/>
      <c r="J59" s="824"/>
      <c r="K59" s="824"/>
      <c r="L59" s="824"/>
      <c r="M59" s="825"/>
      <c r="N59" s="401">
        <f>SUM(N48:N58)</f>
        <v>290607.91140004247</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1229</v>
      </c>
      <c r="B64" s="52" t="str">
        <f>VLOOKUP(A64,TRANSPORTE!A2:D117,3,FALSE)</f>
        <v>Transporte de arena</v>
      </c>
      <c r="C64" s="324"/>
      <c r="D64" s="324"/>
      <c r="E64" s="324"/>
      <c r="F64" s="324"/>
      <c r="G64" s="324"/>
      <c r="H64" s="318" t="s">
        <v>339</v>
      </c>
      <c r="I64" s="286">
        <v>0.55000000000000004</v>
      </c>
      <c r="J64" s="293">
        <v>1</v>
      </c>
      <c r="K64" s="286">
        <f>I64*J64</f>
        <v>0.55000000000000004</v>
      </c>
      <c r="L64" s="910">
        <f>VLOOKUP(A64,TRANSPORTE!A2:D117,4,FALSE)</f>
        <v>1131.4191219078368</v>
      </c>
      <c r="M64" s="911"/>
      <c r="N64" s="294">
        <f>K64*L64</f>
        <v>622.28051704931033</v>
      </c>
    </row>
    <row r="65" spans="1:15">
      <c r="A65" t="s">
        <v>1281</v>
      </c>
      <c r="B65" s="52" t="str">
        <f>VLOOKUP(A65,TRANSPORTE!A3:D117,3,FALSE)</f>
        <v>Transporte de material triturado</v>
      </c>
      <c r="C65" s="53"/>
      <c r="D65" s="53"/>
      <c r="E65" s="53"/>
      <c r="F65" s="53"/>
      <c r="G65" s="53"/>
      <c r="H65" s="318" t="s">
        <v>339</v>
      </c>
      <c r="I65" s="286">
        <v>0.95</v>
      </c>
      <c r="J65" s="293">
        <v>1</v>
      </c>
      <c r="K65" s="286">
        <f>I65*J65</f>
        <v>0.95</v>
      </c>
      <c r="L65" s="910">
        <f>VLOOKUP(A65,TRANSPORTE!A3:D117,4,FALSE)</f>
        <v>1131.4191219078368</v>
      </c>
      <c r="M65" s="911"/>
      <c r="N65" s="294">
        <f>K65*L65</f>
        <v>1074.8481658124449</v>
      </c>
    </row>
    <row r="66" spans="1:15">
      <c r="B66" s="52"/>
      <c r="C66" s="53"/>
      <c r="D66" s="53"/>
      <c r="E66" s="53"/>
      <c r="F66" s="53"/>
      <c r="G66" s="53"/>
      <c r="H66" s="318"/>
      <c r="I66" s="286"/>
      <c r="J66" s="293"/>
      <c r="K66" s="286"/>
      <c r="L66" s="910"/>
      <c r="M66" s="911"/>
      <c r="N66" s="294"/>
    </row>
    <row r="67" spans="1:15">
      <c r="B67" s="52"/>
      <c r="C67" s="53"/>
      <c r="D67" s="53"/>
      <c r="E67" s="53"/>
      <c r="F67" s="53"/>
      <c r="G67" s="53"/>
      <c r="H67" s="318"/>
      <c r="I67" s="286"/>
      <c r="J67" s="293"/>
      <c r="K67" s="286"/>
      <c r="L67" s="910"/>
      <c r="M67" s="911"/>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1697.1286828617554</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s="168"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441">
        <v>8</v>
      </c>
      <c r="N75" s="402">
        <f>K75/M75</f>
        <v>54131</v>
      </c>
      <c r="O75" s="112"/>
    </row>
    <row r="76" spans="1:15">
      <c r="A76" s="168"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441">
        <v>8</v>
      </c>
      <c r="N76" s="402">
        <f>K76/M76</f>
        <v>13335.780451800998</v>
      </c>
    </row>
    <row r="77" spans="1:15">
      <c r="B77" s="55"/>
      <c r="C77" s="53"/>
      <c r="D77" s="53"/>
      <c r="E77" s="53"/>
      <c r="F77" s="53"/>
      <c r="G77" s="53"/>
      <c r="H77" s="53"/>
      <c r="I77" s="299"/>
      <c r="J77" s="300"/>
      <c r="K77" s="301"/>
      <c r="L77" s="56"/>
      <c r="M77" s="439"/>
      <c r="N77" s="402"/>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67466.780451800994</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N43+N59+N70+N81</f>
        <v>377661.2936966035</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75532.258739320707</v>
      </c>
      <c r="M88" s="859"/>
      <c r="N88" s="57"/>
    </row>
    <row r="89" spans="1:14">
      <c r="B89" s="95" t="s">
        <v>973</v>
      </c>
      <c r="C89" s="96"/>
      <c r="D89" s="96"/>
      <c r="E89" s="96"/>
      <c r="F89" s="96"/>
      <c r="G89" s="96"/>
      <c r="H89" s="96"/>
      <c r="I89" s="93"/>
      <c r="J89" s="94"/>
      <c r="K89" s="311">
        <v>0.05</v>
      </c>
      <c r="L89" s="858">
        <f>N83*K89</f>
        <v>18883.064684830177</v>
      </c>
      <c r="M89" s="859"/>
      <c r="N89" s="57"/>
    </row>
    <row r="90" spans="1:14" ht="15.75" thickBot="1">
      <c r="B90" s="97" t="s">
        <v>974</v>
      </c>
      <c r="C90" s="98"/>
      <c r="D90" s="98"/>
      <c r="E90" s="98"/>
      <c r="F90" s="98"/>
      <c r="G90" s="98"/>
      <c r="H90" s="98"/>
      <c r="I90" s="99"/>
      <c r="J90" s="100"/>
      <c r="K90" s="312">
        <v>0.05</v>
      </c>
      <c r="L90" s="860">
        <f>N83*K90</f>
        <v>18883.064684830177</v>
      </c>
      <c r="M90" s="861"/>
      <c r="N90" s="57"/>
    </row>
    <row r="91" spans="1:14" ht="15.75" thickBot="1">
      <c r="B91" s="823" t="s">
        <v>953</v>
      </c>
      <c r="C91" s="824"/>
      <c r="D91" s="824"/>
      <c r="E91" s="824"/>
      <c r="F91" s="824"/>
      <c r="G91" s="824"/>
      <c r="H91" s="824"/>
      <c r="I91" s="824"/>
      <c r="J91" s="824"/>
      <c r="K91" s="824"/>
      <c r="L91" s="824"/>
      <c r="M91" s="825"/>
      <c r="N91" s="58">
        <f>L88+L89+L90</f>
        <v>113298.38810898105</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490959.68180558458</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1117</v>
      </c>
      <c r="C31" s="87" t="s">
        <v>2112</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257</v>
      </c>
      <c r="B36" s="872" t="str">
        <f>VLOOKUP(A36,EQUIPOS!A6:D154,3,FALSE)</f>
        <v>Mezcladora de concreto 1 bulto</v>
      </c>
      <c r="C36" s="873"/>
      <c r="D36" s="873"/>
      <c r="E36" s="873"/>
      <c r="F36" s="873"/>
      <c r="G36" s="873"/>
      <c r="H36" s="874"/>
      <c r="I36" s="274"/>
      <c r="J36" s="275"/>
      <c r="K36" s="276">
        <f>VLOOKUP(A36,EQUIPOS!A6:D163,4,FALSE)</f>
        <v>8433.6694823445669</v>
      </c>
      <c r="L36" s="277"/>
      <c r="M36" s="343">
        <v>1</v>
      </c>
      <c r="N36" s="279">
        <f>K36/M36</f>
        <v>8433.6694823445669</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N81*M41</f>
        <v>3373.3390225900498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11807.008504934616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757</v>
      </c>
      <c r="B48" s="49" t="str">
        <f>VLOOKUP(A48,MATERIALES!A5:D373,3,FALSE)</f>
        <v>Agregado para concreto hidráulico</v>
      </c>
      <c r="C48" s="288"/>
      <c r="D48" s="288"/>
      <c r="E48" s="288"/>
      <c r="F48" s="288"/>
      <c r="G48" s="288"/>
      <c r="H48" s="288"/>
      <c r="I48" s="288"/>
      <c r="J48" s="318" t="str">
        <f>VLOOKUP(A48,MATERIALES!A4:D640,2,FALSE)</f>
        <v>m3</v>
      </c>
      <c r="K48" s="289">
        <v>0.84</v>
      </c>
      <c r="L48" s="274"/>
      <c r="M48" s="409">
        <f>VLOOKUP(A48,MATERIALES!A5:D396,4,FALSE)</f>
        <v>69208.049424530021</v>
      </c>
      <c r="N48" s="279">
        <f>K48*M48</f>
        <v>58134.761516605213</v>
      </c>
    </row>
    <row r="49" spans="1:14">
      <c r="A49" s="167" t="s">
        <v>774</v>
      </c>
      <c r="B49" s="49" t="str">
        <f>VLOOKUP(A49,MATERIALES!A6:D373,3,FALSE)</f>
        <v>Agua</v>
      </c>
      <c r="C49" s="432"/>
      <c r="D49" s="432"/>
      <c r="E49" s="432"/>
      <c r="F49" s="432"/>
      <c r="G49" s="432"/>
      <c r="H49" s="432"/>
      <c r="I49" s="432"/>
      <c r="J49" s="319" t="str">
        <f>VLOOKUP(A49,MATERIALES!A5:D641,2,FALSE)</f>
        <v>lt</v>
      </c>
      <c r="K49" s="404">
        <v>185</v>
      </c>
      <c r="L49" s="428"/>
      <c r="M49" s="409">
        <f>VLOOKUP(A49,MATERIALES!A6:D397,4,FALSE)</f>
        <v>65.035526800225909</v>
      </c>
      <c r="N49" s="279">
        <f>K49*M49</f>
        <v>12031.572458041794</v>
      </c>
    </row>
    <row r="50" spans="1:14">
      <c r="A50" s="167" t="s">
        <v>802</v>
      </c>
      <c r="B50" s="49" t="str">
        <f>VLOOKUP(A50,MATERIALES!A6:D373,3,FALSE)</f>
        <v>Arena lavada</v>
      </c>
      <c r="C50" s="432"/>
      <c r="D50" s="432"/>
      <c r="E50" s="432"/>
      <c r="F50" s="432"/>
      <c r="G50" s="432"/>
      <c r="H50" s="432"/>
      <c r="I50" s="432"/>
      <c r="J50" s="319" t="str">
        <f>VLOOKUP(A50,MATERIALES!A6:D642,2,FALSE)</f>
        <v>m3</v>
      </c>
      <c r="K50" s="404">
        <v>0.63</v>
      </c>
      <c r="L50" s="428"/>
      <c r="M50" s="409">
        <f>VLOOKUP(A50,MATERIALES!A6:D398,4,FALSE)</f>
        <v>46246.948103914794</v>
      </c>
      <c r="N50" s="279">
        <f>K50*M50</f>
        <v>29135.577305466319</v>
      </c>
    </row>
    <row r="51" spans="1:14">
      <c r="A51" s="167" t="s">
        <v>804</v>
      </c>
      <c r="B51" s="49" t="str">
        <f>VLOOKUP(A51,MATERIALES!A6:D373,3,FALSE)</f>
        <v>Cemento gris</v>
      </c>
      <c r="C51" s="432"/>
      <c r="D51" s="432"/>
      <c r="E51" s="432"/>
      <c r="F51" s="432"/>
      <c r="G51" s="432"/>
      <c r="H51" s="432"/>
      <c r="I51" s="432"/>
      <c r="J51" s="319" t="str">
        <f>VLOOKUP(A51,MATERIALES!A6:D643,2,FALSE)</f>
        <v>kg</v>
      </c>
      <c r="K51" s="404">
        <v>260</v>
      </c>
      <c r="L51" s="428"/>
      <c r="M51" s="409">
        <f>VLOOKUP(A51,MATERIALES!A6:D399,4,FALSE)</f>
        <v>542.54638844099486</v>
      </c>
      <c r="N51" s="279">
        <f>K51*M51</f>
        <v>141062.06099465868</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c r="A57" s="167"/>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3" t="s">
        <v>953</v>
      </c>
      <c r="C59" s="824"/>
      <c r="D59" s="824"/>
      <c r="E59" s="824"/>
      <c r="F59" s="824"/>
      <c r="G59" s="824"/>
      <c r="H59" s="824"/>
      <c r="I59" s="824"/>
      <c r="J59" s="824"/>
      <c r="K59" s="824"/>
      <c r="L59" s="824"/>
      <c r="M59" s="825"/>
      <c r="N59" s="401">
        <f>SUM(N48:N58)</f>
        <v>240363.97227477201</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1229</v>
      </c>
      <c r="B64" s="52" t="str">
        <f>VLOOKUP(A64,TRANSPORTE!A2:D117,3,FALSE)</f>
        <v>Transporte de arena</v>
      </c>
      <c r="C64" s="324"/>
      <c r="D64" s="324"/>
      <c r="E64" s="324"/>
      <c r="F64" s="324"/>
      <c r="G64" s="324"/>
      <c r="H64" s="318" t="s">
        <v>339</v>
      </c>
      <c r="I64" s="286">
        <v>0.63</v>
      </c>
      <c r="J64" s="293">
        <v>1</v>
      </c>
      <c r="K64" s="286">
        <f>I64*J64</f>
        <v>0.63</v>
      </c>
      <c r="L64" s="910">
        <f>VLOOKUP(A64,TRANSPORTE!A2:D117,4,FALSE)</f>
        <v>1131.4191219078368</v>
      </c>
      <c r="M64" s="911"/>
      <c r="N64" s="294">
        <f>K64*L64</f>
        <v>712.79404680193716</v>
      </c>
    </row>
    <row r="65" spans="1:15">
      <c r="A65" t="s">
        <v>1281</v>
      </c>
      <c r="B65" s="52" t="str">
        <f>VLOOKUP(A65,TRANSPORTE!A3:D117,3,FALSE)</f>
        <v>Transporte de material triturado</v>
      </c>
      <c r="C65" s="53"/>
      <c r="D65" s="53"/>
      <c r="E65" s="53"/>
      <c r="F65" s="53"/>
      <c r="G65" s="53"/>
      <c r="H65" s="318" t="s">
        <v>339</v>
      </c>
      <c r="I65" s="286">
        <v>0.84</v>
      </c>
      <c r="J65" s="293">
        <v>1</v>
      </c>
      <c r="K65" s="286">
        <f>I65*J65</f>
        <v>0.84</v>
      </c>
      <c r="L65" s="910">
        <f>VLOOKUP(A65,TRANSPORTE!A3:D117,4,FALSE)</f>
        <v>1131.4191219078368</v>
      </c>
      <c r="M65" s="911"/>
      <c r="N65" s="294">
        <f>K65*L65</f>
        <v>950.39206240258295</v>
      </c>
    </row>
    <row r="66" spans="1:15">
      <c r="B66" s="52"/>
      <c r="C66" s="53"/>
      <c r="D66" s="53"/>
      <c r="E66" s="53"/>
      <c r="F66" s="53"/>
      <c r="G66" s="53"/>
      <c r="H66" s="318"/>
      <c r="I66" s="286"/>
      <c r="J66" s="293"/>
      <c r="K66" s="286"/>
      <c r="L66" s="910"/>
      <c r="M66" s="911"/>
      <c r="N66" s="294"/>
    </row>
    <row r="67" spans="1:15">
      <c r="B67" s="52"/>
      <c r="C67" s="53"/>
      <c r="D67" s="53"/>
      <c r="E67" s="53"/>
      <c r="F67" s="53"/>
      <c r="G67" s="53"/>
      <c r="H67" s="318"/>
      <c r="I67" s="286"/>
      <c r="J67" s="293"/>
      <c r="K67" s="286"/>
      <c r="L67" s="910"/>
      <c r="M67" s="911"/>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1663.1861092045201</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s="168"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441">
        <v>8</v>
      </c>
      <c r="N75" s="402">
        <f>K75/M75</f>
        <v>54131</v>
      </c>
      <c r="O75" s="112"/>
    </row>
    <row r="76" spans="1:15">
      <c r="A76" s="168"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441">
        <v>8</v>
      </c>
      <c r="N76" s="402">
        <f>K76/M76</f>
        <v>13335.780451800998</v>
      </c>
    </row>
    <row r="77" spans="1:15">
      <c r="B77" s="55"/>
      <c r="C77" s="53"/>
      <c r="D77" s="53"/>
      <c r="E77" s="53"/>
      <c r="F77" s="53"/>
      <c r="G77" s="53"/>
      <c r="H77" s="53"/>
      <c r="I77" s="299"/>
      <c r="J77" s="300"/>
      <c r="K77" s="301"/>
      <c r="L77" s="56"/>
      <c r="M77" s="439"/>
      <c r="N77" s="402"/>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67466.780451800994</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N43+N59+N70+N81</f>
        <v>321300.94734071213</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64260.189468142431</v>
      </c>
      <c r="M88" s="859"/>
      <c r="N88" s="57"/>
    </row>
    <row r="89" spans="1:14">
      <c r="B89" s="95" t="s">
        <v>973</v>
      </c>
      <c r="C89" s="96"/>
      <c r="D89" s="96"/>
      <c r="E89" s="96"/>
      <c r="F89" s="96"/>
      <c r="G89" s="96"/>
      <c r="H89" s="96"/>
      <c r="I89" s="93"/>
      <c r="J89" s="94"/>
      <c r="K89" s="311">
        <v>0.05</v>
      </c>
      <c r="L89" s="858">
        <f>N83*K89</f>
        <v>16065.047367035608</v>
      </c>
      <c r="M89" s="859"/>
      <c r="N89" s="57"/>
    </row>
    <row r="90" spans="1:14" ht="15.75" thickBot="1">
      <c r="B90" s="97" t="s">
        <v>974</v>
      </c>
      <c r="C90" s="98"/>
      <c r="D90" s="98"/>
      <c r="E90" s="98"/>
      <c r="F90" s="98"/>
      <c r="G90" s="98"/>
      <c r="H90" s="98"/>
      <c r="I90" s="99"/>
      <c r="J90" s="100"/>
      <c r="K90" s="312">
        <v>0.05</v>
      </c>
      <c r="L90" s="860">
        <f>N83*K90</f>
        <v>16065.047367035608</v>
      </c>
      <c r="M90" s="861"/>
      <c r="N90" s="57"/>
    </row>
    <row r="91" spans="1:14" ht="15.75" thickBot="1">
      <c r="B91" s="823" t="s">
        <v>953</v>
      </c>
      <c r="C91" s="824"/>
      <c r="D91" s="824"/>
      <c r="E91" s="824"/>
      <c r="F91" s="824"/>
      <c r="G91" s="824"/>
      <c r="H91" s="824"/>
      <c r="I91" s="824"/>
      <c r="J91" s="824"/>
      <c r="K91" s="824"/>
      <c r="L91" s="824"/>
      <c r="M91" s="825"/>
      <c r="N91" s="58">
        <f>L88+L89+L90</f>
        <v>96390.284202213661</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417691.23154292582</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1118</v>
      </c>
      <c r="C31" s="87" t="s">
        <v>2113</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257</v>
      </c>
      <c r="B36" s="872" t="str">
        <f>VLOOKUP(A36,EQUIPOS!A6:D154,3,FALSE)</f>
        <v>Mezcladora de concreto 1 bulto</v>
      </c>
      <c r="C36" s="873"/>
      <c r="D36" s="873"/>
      <c r="E36" s="873"/>
      <c r="F36" s="873"/>
      <c r="G36" s="873"/>
      <c r="H36" s="874"/>
      <c r="I36" s="274"/>
      <c r="J36" s="275"/>
      <c r="K36" s="276">
        <f>VLOOKUP(A36,EQUIPOS!A6:D163,4,FALSE)</f>
        <v>8433.6694823445669</v>
      </c>
      <c r="L36" s="277"/>
      <c r="M36" s="343">
        <v>1</v>
      </c>
      <c r="N36" s="279">
        <f>K36/M36</f>
        <v>8433.6694823445669</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N81*M41</f>
        <v>2698.6712180720406</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11132.340700416607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757</v>
      </c>
      <c r="B48" s="49" t="str">
        <f>VLOOKUP(A48,MATERIALES!A5:D373,3,FALSE)</f>
        <v>Agregado para concreto hidráulico</v>
      </c>
      <c r="C48" s="288"/>
      <c r="D48" s="288"/>
      <c r="E48" s="288"/>
      <c r="F48" s="288"/>
      <c r="G48" s="288"/>
      <c r="H48" s="288"/>
      <c r="I48" s="288"/>
      <c r="J48" s="318" t="str">
        <f>VLOOKUP(A48,MATERIALES!A4:D640,2,FALSE)</f>
        <v>m3</v>
      </c>
      <c r="K48" s="289">
        <v>0.504</v>
      </c>
      <c r="L48" s="274"/>
      <c r="M48" s="409">
        <f>VLOOKUP(A48,MATERIALES!A5:D396,4,FALSE)</f>
        <v>69208.049424530021</v>
      </c>
      <c r="N48" s="279">
        <f>K48*M48</f>
        <v>34880.856909963128</v>
      </c>
    </row>
    <row r="49" spans="1:14">
      <c r="A49" s="167" t="s">
        <v>774</v>
      </c>
      <c r="B49" s="49" t="str">
        <f>VLOOKUP(A49,MATERIALES!A6:D373,3,FALSE)</f>
        <v>Agua</v>
      </c>
      <c r="C49" s="432"/>
      <c r="D49" s="432"/>
      <c r="E49" s="432"/>
      <c r="F49" s="432"/>
      <c r="G49" s="432"/>
      <c r="H49" s="432"/>
      <c r="I49" s="432"/>
      <c r="J49" s="319" t="str">
        <f>VLOOKUP(A49,MATERIALES!A5:D641,2,FALSE)</f>
        <v>lt</v>
      </c>
      <c r="K49" s="404">
        <v>111</v>
      </c>
      <c r="L49" s="428"/>
      <c r="M49" s="409">
        <f>VLOOKUP(A49,MATERIALES!A6:D397,4,FALSE)</f>
        <v>65.035526800225909</v>
      </c>
      <c r="N49" s="279">
        <f>K49*M49</f>
        <v>7218.943474825076</v>
      </c>
    </row>
    <row r="50" spans="1:14">
      <c r="A50" s="167" t="s">
        <v>598</v>
      </c>
      <c r="B50" s="49" t="str">
        <f>VLOOKUP(A50,MATERIALES!A6:D373,3,FALSE)</f>
        <v>Piedra para concreto ciclópeo (rajón o canto rodado)</v>
      </c>
      <c r="C50" s="432"/>
      <c r="D50" s="432"/>
      <c r="E50" s="432"/>
      <c r="F50" s="432"/>
      <c r="G50" s="432"/>
      <c r="H50" s="432"/>
      <c r="I50" s="432"/>
      <c r="J50" s="319" t="str">
        <f>VLOOKUP(A50,MATERIALES!A6:D642,2,FALSE)</f>
        <v>m3</v>
      </c>
      <c r="K50" s="404">
        <v>0.4</v>
      </c>
      <c r="L50" s="428"/>
      <c r="M50" s="409">
        <f>VLOOKUP(A50,MATERIALES!A6:D398,4,FALSE)</f>
        <v>43161.911286416595</v>
      </c>
      <c r="N50" s="279">
        <f>K50*M50</f>
        <v>17264.764514566639</v>
      </c>
    </row>
    <row r="51" spans="1:14">
      <c r="A51" s="167" t="s">
        <v>802</v>
      </c>
      <c r="B51" s="49" t="str">
        <f>VLOOKUP(A51,MATERIALES!A6:D373,3,FALSE)</f>
        <v>Arena lavada</v>
      </c>
      <c r="C51" s="432"/>
      <c r="D51" s="432"/>
      <c r="E51" s="432"/>
      <c r="F51" s="432"/>
      <c r="G51" s="432"/>
      <c r="H51" s="432"/>
      <c r="I51" s="432"/>
      <c r="J51" s="319" t="str">
        <f>VLOOKUP(A51,MATERIALES!A6:D643,2,FALSE)</f>
        <v>m3</v>
      </c>
      <c r="K51" s="404">
        <v>0.378</v>
      </c>
      <c r="L51" s="428"/>
      <c r="M51" s="409">
        <f>VLOOKUP(A51,MATERIALES!A6:D399,4,FALSE)</f>
        <v>46246.948103914794</v>
      </c>
      <c r="N51" s="279">
        <f>K51*M51</f>
        <v>17481.346383279793</v>
      </c>
    </row>
    <row r="52" spans="1:14">
      <c r="A52" s="167" t="s">
        <v>804</v>
      </c>
      <c r="B52" s="49" t="str">
        <f>VLOOKUP(A52,MATERIALES!A7:D373,3,FALSE)</f>
        <v>Cemento gris</v>
      </c>
      <c r="C52" s="432"/>
      <c r="D52" s="432"/>
      <c r="E52" s="432"/>
      <c r="F52" s="432"/>
      <c r="G52" s="432"/>
      <c r="H52" s="432"/>
      <c r="I52" s="432"/>
      <c r="J52" s="319" t="str">
        <f>VLOOKUP(A52,MATERIALES!A6:D644,2,FALSE)</f>
        <v>kg</v>
      </c>
      <c r="K52" s="404">
        <v>156</v>
      </c>
      <c r="L52" s="428"/>
      <c r="M52" s="409">
        <f>VLOOKUP(A52,MATERIALES!A7:D400,4,FALSE)</f>
        <v>542.54638844099486</v>
      </c>
      <c r="N52" s="279">
        <f>K52*M52</f>
        <v>84637.236596795192</v>
      </c>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c r="A57" s="167"/>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3" t="s">
        <v>953</v>
      </c>
      <c r="C59" s="824"/>
      <c r="D59" s="824"/>
      <c r="E59" s="824"/>
      <c r="F59" s="824"/>
      <c r="G59" s="824"/>
      <c r="H59" s="824"/>
      <c r="I59" s="824"/>
      <c r="J59" s="824"/>
      <c r="K59" s="824"/>
      <c r="L59" s="824"/>
      <c r="M59" s="825"/>
      <c r="N59" s="401">
        <f>SUM(N48:N58)</f>
        <v>161483.14787942983</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1229</v>
      </c>
      <c r="B64" s="52" t="str">
        <f>VLOOKUP(A64,TRANSPORTE!A2:D117,3,FALSE)</f>
        <v>Transporte de arena</v>
      </c>
      <c r="C64" s="324"/>
      <c r="D64" s="324"/>
      <c r="E64" s="324"/>
      <c r="F64" s="324"/>
      <c r="G64" s="324"/>
      <c r="H64" s="318" t="s">
        <v>339</v>
      </c>
      <c r="I64" s="286">
        <v>0.378</v>
      </c>
      <c r="J64" s="293">
        <v>1</v>
      </c>
      <c r="K64" s="286">
        <f>I64*J64</f>
        <v>0.378</v>
      </c>
      <c r="L64" s="910">
        <f>VLOOKUP(A64,TRANSPORTE!A2:D117,4,FALSE)</f>
        <v>1131.4191219078368</v>
      </c>
      <c r="M64" s="911"/>
      <c r="N64" s="294">
        <f>K64*L64</f>
        <v>427.67642808116233</v>
      </c>
    </row>
    <row r="65" spans="1:15">
      <c r="A65" t="s">
        <v>1281</v>
      </c>
      <c r="B65" s="52" t="str">
        <f>VLOOKUP(A65,TRANSPORTE!A3:D117,3,FALSE)</f>
        <v>Transporte de material triturado</v>
      </c>
      <c r="C65" s="53"/>
      <c r="D65" s="53"/>
      <c r="E65" s="53"/>
      <c r="F65" s="53"/>
      <c r="G65" s="53"/>
      <c r="H65" s="318" t="s">
        <v>339</v>
      </c>
      <c r="I65" s="286">
        <v>0.504</v>
      </c>
      <c r="J65" s="293">
        <v>1</v>
      </c>
      <c r="K65" s="286">
        <f>I65*J65</f>
        <v>0.504</v>
      </c>
      <c r="L65" s="910">
        <f>VLOOKUP(A65,TRANSPORTE!A3:D117,4,FALSE)</f>
        <v>1131.4191219078368</v>
      </c>
      <c r="M65" s="911"/>
      <c r="N65" s="294">
        <f>K65*L65</f>
        <v>570.23523744154977</v>
      </c>
    </row>
    <row r="66" spans="1:15">
      <c r="A66" t="s">
        <v>1308</v>
      </c>
      <c r="B66" s="52" t="str">
        <f>VLOOKUP(A66,TRANSPORTE!A3:D117,3,FALSE)</f>
        <v>Transporte de piedra para Ciclópeo</v>
      </c>
      <c r="C66" s="53"/>
      <c r="D66" s="53"/>
      <c r="E66" s="53"/>
      <c r="F66" s="53"/>
      <c r="G66" s="53"/>
      <c r="H66" s="318" t="s">
        <v>339</v>
      </c>
      <c r="I66" s="286">
        <v>0.4</v>
      </c>
      <c r="J66" s="293">
        <v>1</v>
      </c>
      <c r="K66" s="286">
        <f>I66*J66</f>
        <v>0.4</v>
      </c>
      <c r="L66" s="910">
        <f>VLOOKUP(A66,TRANSPORTE!A3:D117,4,FALSE)</f>
        <v>1409.1310881943059</v>
      </c>
      <c r="M66" s="911"/>
      <c r="N66" s="294">
        <f>K66*L66</f>
        <v>563.65243527772236</v>
      </c>
    </row>
    <row r="67" spans="1:15">
      <c r="B67" s="52"/>
      <c r="C67" s="53"/>
      <c r="D67" s="53"/>
      <c r="E67" s="53"/>
      <c r="F67" s="53"/>
      <c r="G67" s="53"/>
      <c r="H67" s="318"/>
      <c r="I67" s="286"/>
      <c r="J67" s="293"/>
      <c r="K67" s="286"/>
      <c r="L67" s="910"/>
      <c r="M67" s="911"/>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1561.5641008004345</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s="168"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441">
        <v>10</v>
      </c>
      <c r="N75" s="402">
        <f>K75/M75</f>
        <v>43304.800000000003</v>
      </c>
      <c r="O75" s="112"/>
    </row>
    <row r="76" spans="1:15">
      <c r="A76" s="168"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441">
        <v>10</v>
      </c>
      <c r="N76" s="402">
        <f>K76/M76</f>
        <v>10668.624361440798</v>
      </c>
    </row>
    <row r="77" spans="1:15">
      <c r="B77" s="55"/>
      <c r="C77" s="53"/>
      <c r="D77" s="53"/>
      <c r="E77" s="53"/>
      <c r="F77" s="53"/>
      <c r="G77" s="53"/>
      <c r="H77" s="53"/>
      <c r="I77" s="299"/>
      <c r="J77" s="300"/>
      <c r="K77" s="301"/>
      <c r="L77" s="56"/>
      <c r="M77" s="439"/>
      <c r="N77" s="402"/>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53973.424361440804</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N43+N59+N70+N81</f>
        <v>228150.4770420877</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45630.095408417546</v>
      </c>
      <c r="M88" s="859"/>
      <c r="N88" s="57"/>
    </row>
    <row r="89" spans="1:14">
      <c r="B89" s="95" t="s">
        <v>973</v>
      </c>
      <c r="C89" s="96"/>
      <c r="D89" s="96"/>
      <c r="E89" s="96"/>
      <c r="F89" s="96"/>
      <c r="G89" s="96"/>
      <c r="H89" s="96"/>
      <c r="I89" s="93"/>
      <c r="J89" s="94"/>
      <c r="K89" s="311">
        <v>0.05</v>
      </c>
      <c r="L89" s="858">
        <f>N83*K89</f>
        <v>11407.523852104387</v>
      </c>
      <c r="M89" s="859"/>
      <c r="N89" s="57"/>
    </row>
    <row r="90" spans="1:14" ht="15.75" thickBot="1">
      <c r="B90" s="97" t="s">
        <v>974</v>
      </c>
      <c r="C90" s="98"/>
      <c r="D90" s="98"/>
      <c r="E90" s="98"/>
      <c r="F90" s="98"/>
      <c r="G90" s="98"/>
      <c r="H90" s="98"/>
      <c r="I90" s="99"/>
      <c r="J90" s="100"/>
      <c r="K90" s="312">
        <v>0.05</v>
      </c>
      <c r="L90" s="860">
        <f>N83*K90</f>
        <v>11407.523852104387</v>
      </c>
      <c r="M90" s="861"/>
      <c r="N90" s="57"/>
    </row>
    <row r="91" spans="1:14" ht="15.75" thickBot="1">
      <c r="B91" s="823" t="s">
        <v>953</v>
      </c>
      <c r="C91" s="824"/>
      <c r="D91" s="824"/>
      <c r="E91" s="824"/>
      <c r="F91" s="824"/>
      <c r="G91" s="824"/>
      <c r="H91" s="824"/>
      <c r="I91" s="824"/>
      <c r="J91" s="824"/>
      <c r="K91" s="824"/>
      <c r="L91" s="824"/>
      <c r="M91" s="825"/>
      <c r="N91" s="58">
        <f>L88+L89+L90</f>
        <v>68445.14311262632</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296595.62015471404</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1119</v>
      </c>
      <c r="C31" s="87" t="s">
        <v>2232</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363</v>
      </c>
      <c r="B36" s="872" t="str">
        <f>VLOOKUP(A36,EQUIPOS!A6:D154,3,FALSE)</f>
        <v>Vibrador de concreto, Motor de 3 hp a 18.000 rpm Mangueras de 4 mt</v>
      </c>
      <c r="C36" s="873"/>
      <c r="D36" s="873"/>
      <c r="E36" s="873"/>
      <c r="F36" s="873"/>
      <c r="G36" s="873"/>
      <c r="H36" s="874"/>
      <c r="I36" s="274"/>
      <c r="J36" s="275"/>
      <c r="K36" s="276">
        <f>VLOOKUP(A36,EQUIPOS!A6:D163,4,FALSE)</f>
        <v>6082.464656963657</v>
      </c>
      <c r="L36" s="277"/>
      <c r="M36" s="343">
        <v>1</v>
      </c>
      <c r="N36" s="279">
        <f>K36/M36</f>
        <v>6082.464656963657</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0.02</v>
      </c>
      <c r="N41" s="351">
        <f>N78*M41</f>
        <v>1582.8190800847531</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7665.2837370484103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745</v>
      </c>
      <c r="B48" s="49" t="str">
        <f>VLOOKUP(A48,MATERIALES!A5:D373,3,FALSE)</f>
        <v>Acero PDR-60</v>
      </c>
      <c r="C48" s="288"/>
      <c r="D48" s="288"/>
      <c r="E48" s="288"/>
      <c r="F48" s="288"/>
      <c r="G48" s="288"/>
      <c r="H48" s="288"/>
      <c r="I48" s="288"/>
      <c r="J48" s="318" t="str">
        <f>VLOOKUP(A48,MATERIALES!A4:D640,2,FALSE)</f>
        <v>kg</v>
      </c>
      <c r="K48" s="289">
        <v>34.112000000000002</v>
      </c>
      <c r="L48" s="274"/>
      <c r="M48" s="409">
        <f>VLOOKUP(A48,MATERIALES!A5:D396,4,FALSE)</f>
        <v>3371.0081391450435</v>
      </c>
      <c r="N48" s="279">
        <f>K48*M48</f>
        <v>114991.82964251573</v>
      </c>
    </row>
    <row r="49" spans="1:14">
      <c r="A49" s="167" t="s">
        <v>608</v>
      </c>
      <c r="B49" s="49" t="str">
        <f>VLOOKUP(A49,MATERIALES!A6:D373,3,FALSE)</f>
        <v>Pintura anticorrosiva</v>
      </c>
      <c r="C49" s="432"/>
      <c r="D49" s="432"/>
      <c r="E49" s="432"/>
      <c r="F49" s="432"/>
      <c r="G49" s="432"/>
      <c r="H49" s="432"/>
      <c r="I49" s="432"/>
      <c r="J49" s="319" t="str">
        <f>VLOOKUP(A49,MATERIALES!A5:D641,2,FALSE)</f>
        <v>gal</v>
      </c>
      <c r="K49" s="404">
        <v>0.15</v>
      </c>
      <c r="L49" s="428"/>
      <c r="M49" s="409">
        <f>VLOOKUP(A49,MATERIALES!A6:D397,4,FALSE)</f>
        <v>34230.977354778464</v>
      </c>
      <c r="N49" s="279">
        <f>K49*M49</f>
        <v>5134.6466032167691</v>
      </c>
    </row>
    <row r="50" spans="1:14">
      <c r="A50" s="167" t="s">
        <v>832</v>
      </c>
      <c r="B50" s="49" t="str">
        <f>VLOOKUP(A50,MATERIALES!A6:D373,3,FALSE)</f>
        <v>Concreto Resistencia  21 (Mpa)</v>
      </c>
      <c r="C50" s="432"/>
      <c r="D50" s="432"/>
      <c r="E50" s="432"/>
      <c r="F50" s="432"/>
      <c r="G50" s="432"/>
      <c r="H50" s="432"/>
      <c r="I50" s="432"/>
      <c r="J50" s="319" t="str">
        <f>VLOOKUP(A50,MATERIALES!A6:D642,2,FALSE)</f>
        <v>m3</v>
      </c>
      <c r="K50" s="404">
        <v>0.126</v>
      </c>
      <c r="L50" s="428"/>
      <c r="M50" s="409">
        <f>VLOOKUP(A50,MATERIALES!A6:D398,4,FALSE)</f>
        <v>430793.48918715148</v>
      </c>
      <c r="N50" s="279">
        <f>K50*M50</f>
        <v>54279.979637581091</v>
      </c>
    </row>
    <row r="51" spans="1:14">
      <c r="A51" s="167" t="s">
        <v>869</v>
      </c>
      <c r="B51" s="49" t="str">
        <f>VLOOKUP(A51,MATERIALES!A6:D373,3,FALSE)</f>
        <v>Formaleta para baranda de concreto</v>
      </c>
      <c r="C51" s="432"/>
      <c r="D51" s="432"/>
      <c r="E51" s="432"/>
      <c r="F51" s="432"/>
      <c r="G51" s="432"/>
      <c r="H51" s="432"/>
      <c r="I51" s="432"/>
      <c r="J51" s="319" t="str">
        <f>VLOOKUP(A51,MATERIALES!A6:D643,2,FALSE)</f>
        <v>m</v>
      </c>
      <c r="K51" s="404">
        <v>1</v>
      </c>
      <c r="L51" s="428"/>
      <c r="M51" s="409">
        <f>VLOOKUP(A51,MATERIALES!A6:D399,4,FALSE)</f>
        <v>25645.676068222416</v>
      </c>
      <c r="N51" s="279">
        <f>K51*M51</f>
        <v>25645.676068222416</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200052.13195153599</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9" t="s">
        <v>961</v>
      </c>
      <c r="M60" s="888"/>
      <c r="N60" s="82" t="s">
        <v>951</v>
      </c>
    </row>
    <row r="61" spans="1:14">
      <c r="A61" t="s">
        <v>1239</v>
      </c>
      <c r="B61" s="52" t="str">
        <f>VLOOKUP(A61,TRANSPORTE!A3:D117,3,FALSE)</f>
        <v>Transporte de concreto</v>
      </c>
      <c r="C61" s="324"/>
      <c r="D61" s="324"/>
      <c r="E61" s="324"/>
      <c r="F61" s="324"/>
      <c r="G61" s="324"/>
      <c r="H61" s="318" t="s">
        <v>339</v>
      </c>
      <c r="I61" s="286">
        <v>0.126</v>
      </c>
      <c r="J61" s="293">
        <v>1</v>
      </c>
      <c r="K61" s="286">
        <f>I61*J61</f>
        <v>0.126</v>
      </c>
      <c r="L61" s="910">
        <f>VLOOKUP(A61,TRANSPORTE!A3:D117,4,FALSE)</f>
        <v>1573.7011422899911</v>
      </c>
      <c r="M61" s="911"/>
      <c r="N61" s="294">
        <f>K61*L61</f>
        <v>198.28634392853888</v>
      </c>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901"/>
      <c r="M66" s="902"/>
      <c r="N66" s="133"/>
    </row>
    <row r="67" spans="1:15" ht="15.75" thickBot="1">
      <c r="B67" s="912" t="s">
        <v>953</v>
      </c>
      <c r="C67" s="866"/>
      <c r="D67" s="866"/>
      <c r="E67" s="866"/>
      <c r="F67" s="866"/>
      <c r="G67" s="866"/>
      <c r="H67" s="866"/>
      <c r="I67" s="866"/>
      <c r="J67" s="866"/>
      <c r="K67" s="866"/>
      <c r="L67" s="866"/>
      <c r="M67" s="867"/>
      <c r="N67" s="110">
        <f>N61+N62+N63+N64+N65</f>
        <v>198.28634392853888</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2" t="s">
        <v>963</v>
      </c>
      <c r="C71" s="863"/>
      <c r="D71" s="863"/>
      <c r="E71" s="863"/>
      <c r="F71" s="863"/>
      <c r="G71" s="863"/>
      <c r="H71" s="863"/>
      <c r="I71" s="79" t="s">
        <v>964</v>
      </c>
      <c r="J71" s="81" t="s">
        <v>1410</v>
      </c>
      <c r="K71" s="80" t="s">
        <v>966</v>
      </c>
      <c r="L71" s="864" t="s">
        <v>950</v>
      </c>
      <c r="M71" s="977"/>
      <c r="N71" s="104" t="s">
        <v>951</v>
      </c>
    </row>
    <row r="72" spans="1:15">
      <c r="A72" s="168" t="s">
        <v>9</v>
      </c>
      <c r="B72" s="55" t="str">
        <f>VLOOKUP(A72,'MANO DE OBRA'!A8:D68,3,FALSE)</f>
        <v>Obrero (3)</v>
      </c>
      <c r="C72" s="53"/>
      <c r="D72" s="53"/>
      <c r="E72" s="53"/>
      <c r="F72" s="53"/>
      <c r="G72" s="53"/>
      <c r="H72" s="53"/>
      <c r="I72" s="299">
        <f>K72/J72*100</f>
        <v>87780</v>
      </c>
      <c r="J72" s="300">
        <v>185</v>
      </c>
      <c r="K72" s="301">
        <f>VLOOKUP(A72,'MANO DE OBRA'!A8:D99,4,FALSE)</f>
        <v>162393</v>
      </c>
      <c r="L72" s="56"/>
      <c r="M72" s="438">
        <v>3.4</v>
      </c>
      <c r="N72" s="402">
        <f>K72/M72</f>
        <v>47762.647058823532</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3.4</v>
      </c>
      <c r="N73" s="402">
        <f>K73/M73</f>
        <v>31378.306945414115</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9"/>
      <c r="C77" s="900"/>
      <c r="D77" s="900"/>
      <c r="E77" s="900"/>
      <c r="F77" s="900"/>
      <c r="G77" s="900"/>
      <c r="H77" s="900"/>
      <c r="I77" s="132"/>
      <c r="J77" s="132"/>
      <c r="K77" s="132"/>
      <c r="L77" s="913"/>
      <c r="M77" s="913"/>
      <c r="N77" s="51"/>
    </row>
    <row r="78" spans="1:15" ht="15.75" thickBot="1">
      <c r="B78" s="912" t="s">
        <v>953</v>
      </c>
      <c r="C78" s="866"/>
      <c r="D78" s="866"/>
      <c r="E78" s="866"/>
      <c r="F78" s="866"/>
      <c r="G78" s="866"/>
      <c r="H78" s="866"/>
      <c r="I78" s="866"/>
      <c r="J78" s="866"/>
      <c r="K78" s="866"/>
      <c r="L78" s="866"/>
      <c r="M78" s="867"/>
      <c r="N78" s="308">
        <f>SUM(N72:N77)</f>
        <v>79140.954004237647</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287056.65603675059</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8" t="s">
        <v>969</v>
      </c>
      <c r="C84" s="869"/>
      <c r="D84" s="869"/>
      <c r="E84" s="869"/>
      <c r="F84" s="869"/>
      <c r="G84" s="869"/>
      <c r="H84" s="869"/>
      <c r="I84" s="321"/>
      <c r="J84" s="341"/>
      <c r="K84" s="309" t="s">
        <v>970</v>
      </c>
      <c r="L84" s="870" t="s">
        <v>971</v>
      </c>
      <c r="M84" s="871"/>
      <c r="N84" s="310"/>
    </row>
    <row r="85" spans="1:14">
      <c r="B85" s="856" t="s">
        <v>972</v>
      </c>
      <c r="C85" s="857"/>
      <c r="D85" s="857"/>
      <c r="E85" s="857"/>
      <c r="F85" s="857"/>
      <c r="G85" s="857"/>
      <c r="H85" s="857"/>
      <c r="I85" s="93"/>
      <c r="J85" s="94"/>
      <c r="K85" s="311">
        <v>0.2</v>
      </c>
      <c r="L85" s="858">
        <f>N80*K85</f>
        <v>57411.331207350122</v>
      </c>
      <c r="M85" s="859"/>
      <c r="N85" s="57"/>
    </row>
    <row r="86" spans="1:14">
      <c r="B86" s="95" t="s">
        <v>973</v>
      </c>
      <c r="C86" s="96"/>
      <c r="D86" s="96"/>
      <c r="E86" s="96"/>
      <c r="F86" s="96"/>
      <c r="G86" s="96"/>
      <c r="H86" s="96"/>
      <c r="I86" s="93"/>
      <c r="J86" s="94"/>
      <c r="K86" s="311">
        <v>0.05</v>
      </c>
      <c r="L86" s="858">
        <f>N80*K86</f>
        <v>14352.83280183753</v>
      </c>
      <c r="M86" s="859"/>
      <c r="N86" s="57"/>
    </row>
    <row r="87" spans="1:14" ht="15.75" thickBot="1">
      <c r="B87" s="97" t="s">
        <v>974</v>
      </c>
      <c r="C87" s="98"/>
      <c r="D87" s="98"/>
      <c r="E87" s="98"/>
      <c r="F87" s="98"/>
      <c r="G87" s="98"/>
      <c r="H87" s="98"/>
      <c r="I87" s="99"/>
      <c r="J87" s="100"/>
      <c r="K87" s="312">
        <v>0.05</v>
      </c>
      <c r="L87" s="860">
        <f>N80*K87</f>
        <v>14352.83280183753</v>
      </c>
      <c r="M87" s="861"/>
      <c r="N87" s="57"/>
    </row>
    <row r="88" spans="1:14" ht="15.75" thickBot="1">
      <c r="B88" s="823" t="s">
        <v>953</v>
      </c>
      <c r="C88" s="824"/>
      <c r="D88" s="824"/>
      <c r="E88" s="824"/>
      <c r="F88" s="824"/>
      <c r="G88" s="824"/>
      <c r="H88" s="824"/>
      <c r="I88" s="824"/>
      <c r="J88" s="824"/>
      <c r="K88" s="824"/>
      <c r="L88" s="824"/>
      <c r="M88" s="825"/>
      <c r="N88" s="58">
        <f>L85+L86+L87</f>
        <v>86116.996811025179</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373173.65284777578</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1659</v>
      </c>
      <c r="C31" s="87" t="s">
        <v>1660</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363</v>
      </c>
      <c r="B36" s="872" t="str">
        <f>VLOOKUP(A36,EQUIPOS!A6:D154,3,FALSE)</f>
        <v>Vibrador de concreto, Motor de 3 hp a 18.000 rpm Mangueras de 4 mt</v>
      </c>
      <c r="C36" s="873"/>
      <c r="D36" s="873"/>
      <c r="E36" s="873"/>
      <c r="F36" s="873"/>
      <c r="G36" s="873"/>
      <c r="H36" s="874"/>
      <c r="I36" s="274"/>
      <c r="J36" s="275"/>
      <c r="K36" s="276">
        <f>VLOOKUP(A36,EQUIPOS!A6:D163,4,FALSE)</f>
        <v>6082.464656963657</v>
      </c>
      <c r="L36" s="277"/>
      <c r="M36" s="343">
        <v>1</v>
      </c>
      <c r="N36" s="279">
        <f>K36/M36</f>
        <v>6082.464656963657</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0.02</v>
      </c>
      <c r="N41" s="351">
        <f>N78*M41</f>
        <v>1582.8190800847531</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7665.2837370484103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745</v>
      </c>
      <c r="B48" s="49" t="str">
        <f>VLOOKUP(A48,MATERIALES!A5:D373,3,FALSE)</f>
        <v>Acero PDR-60</v>
      </c>
      <c r="C48" s="288"/>
      <c r="D48" s="288"/>
      <c r="E48" s="288"/>
      <c r="F48" s="288"/>
      <c r="G48" s="288"/>
      <c r="H48" s="288"/>
      <c r="I48" s="288"/>
      <c r="J48" s="318" t="str">
        <f>VLOOKUP(A48,MATERIALES!A4:D640,2,FALSE)</f>
        <v>kg</v>
      </c>
      <c r="K48" s="289">
        <v>34.112000000000002</v>
      </c>
      <c r="L48" s="274"/>
      <c r="M48" s="409">
        <f>VLOOKUP(A48,MATERIALES!A5:D396,4,FALSE)</f>
        <v>3371.0081391450435</v>
      </c>
      <c r="N48" s="279">
        <f>K48*M48</f>
        <v>114991.82964251573</v>
      </c>
    </row>
    <row r="49" spans="1:14">
      <c r="A49" s="167" t="s">
        <v>608</v>
      </c>
      <c r="B49" s="49" t="str">
        <f>VLOOKUP(A49,MATERIALES!A6:D373,3,FALSE)</f>
        <v>Pintura anticorrosiva</v>
      </c>
      <c r="C49" s="432"/>
      <c r="D49" s="432"/>
      <c r="E49" s="432"/>
      <c r="F49" s="432"/>
      <c r="G49" s="432"/>
      <c r="H49" s="432"/>
      <c r="I49" s="432"/>
      <c r="J49" s="319" t="str">
        <f>VLOOKUP(A49,MATERIALES!A5:D641,2,FALSE)</f>
        <v>gal</v>
      </c>
      <c r="K49" s="404">
        <v>0.15</v>
      </c>
      <c r="L49" s="428"/>
      <c r="M49" s="409">
        <f>VLOOKUP(A49,MATERIALES!A6:D397,4,FALSE)</f>
        <v>34230.977354778464</v>
      </c>
      <c r="N49" s="279">
        <f>K49*M49</f>
        <v>5134.6466032167691</v>
      </c>
    </row>
    <row r="50" spans="1:14">
      <c r="A50" s="167" t="s">
        <v>1661</v>
      </c>
      <c r="B50" s="49" t="str">
        <f>VLOOKUP(A50,MATERIALES!A6:D373,3,FALSE)</f>
        <v>Concreto Resistencia  28 (Mpa)</v>
      </c>
      <c r="C50" s="432"/>
      <c r="D50" s="432"/>
      <c r="E50" s="432"/>
      <c r="F50" s="432"/>
      <c r="G50" s="432"/>
      <c r="H50" s="432"/>
      <c r="I50" s="432"/>
      <c r="J50" s="319" t="str">
        <f>VLOOKUP(A50,MATERIALES!A6:D642,2,FALSE)</f>
        <v>m3</v>
      </c>
      <c r="K50" s="404">
        <v>0.126</v>
      </c>
      <c r="L50" s="428"/>
      <c r="M50" s="409">
        <f>VLOOKUP(A50,MATERIALES!A6:D398,4,FALSE)</f>
        <v>481475.07615034579</v>
      </c>
      <c r="N50" s="279">
        <f>K50*M50</f>
        <v>60665.859594943569</v>
      </c>
    </row>
    <row r="51" spans="1:14">
      <c r="A51" s="167" t="s">
        <v>869</v>
      </c>
      <c r="B51" s="49" t="str">
        <f>VLOOKUP(A51,MATERIALES!A6:D373,3,FALSE)</f>
        <v>Formaleta para baranda de concreto</v>
      </c>
      <c r="C51" s="432"/>
      <c r="D51" s="432"/>
      <c r="E51" s="432"/>
      <c r="F51" s="432"/>
      <c r="G51" s="432"/>
      <c r="H51" s="432"/>
      <c r="I51" s="432"/>
      <c r="J51" s="319" t="str">
        <f>VLOOKUP(A51,MATERIALES!A6:D643,2,FALSE)</f>
        <v>m</v>
      </c>
      <c r="K51" s="404">
        <v>1</v>
      </c>
      <c r="L51" s="428"/>
      <c r="M51" s="409">
        <f>VLOOKUP(A51,MATERIALES!A6:D399,4,FALSE)</f>
        <v>25645.676068222416</v>
      </c>
      <c r="N51" s="279">
        <f>K51*M51</f>
        <v>25645.676068222416</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206438.01190889848</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9" t="s">
        <v>961</v>
      </c>
      <c r="M60" s="888"/>
      <c r="N60" s="82" t="s">
        <v>951</v>
      </c>
    </row>
    <row r="61" spans="1:14">
      <c r="A61" t="s">
        <v>1239</v>
      </c>
      <c r="B61" s="52" t="str">
        <f>VLOOKUP(A61,TRANSPORTE!A3:D117,3,FALSE)</f>
        <v>Transporte de concreto</v>
      </c>
      <c r="C61" s="324"/>
      <c r="D61" s="324"/>
      <c r="E61" s="324"/>
      <c r="F61" s="324"/>
      <c r="G61" s="324"/>
      <c r="H61" s="318" t="s">
        <v>339</v>
      </c>
      <c r="I61" s="420">
        <v>0.126</v>
      </c>
      <c r="J61" s="293">
        <v>1</v>
      </c>
      <c r="K61" s="420">
        <f>I61*J61</f>
        <v>0.126</v>
      </c>
      <c r="L61" s="910">
        <f>VLOOKUP(A61,TRANSPORTE!A3:D117,4,FALSE)</f>
        <v>1573.7011422899911</v>
      </c>
      <c r="M61" s="911"/>
      <c r="N61" s="294">
        <f>K61*L61</f>
        <v>198.28634392853888</v>
      </c>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901"/>
      <c r="M66" s="902"/>
      <c r="N66" s="133"/>
    </row>
    <row r="67" spans="1:15" ht="15.75" thickBot="1">
      <c r="B67" s="912" t="s">
        <v>953</v>
      </c>
      <c r="C67" s="866"/>
      <c r="D67" s="866"/>
      <c r="E67" s="866"/>
      <c r="F67" s="866"/>
      <c r="G67" s="866"/>
      <c r="H67" s="866"/>
      <c r="I67" s="866"/>
      <c r="J67" s="866"/>
      <c r="K67" s="866"/>
      <c r="L67" s="866"/>
      <c r="M67" s="867"/>
      <c r="N67" s="110">
        <f>N61+N62+N63+N64+N65</f>
        <v>198.28634392853888</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2" t="s">
        <v>963</v>
      </c>
      <c r="C71" s="863"/>
      <c r="D71" s="863"/>
      <c r="E71" s="863"/>
      <c r="F71" s="863"/>
      <c r="G71" s="863"/>
      <c r="H71" s="863"/>
      <c r="I71" s="79" t="s">
        <v>964</v>
      </c>
      <c r="J71" s="81" t="s">
        <v>1410</v>
      </c>
      <c r="K71" s="80" t="s">
        <v>966</v>
      </c>
      <c r="L71" s="864" t="s">
        <v>950</v>
      </c>
      <c r="M71" s="977"/>
      <c r="N71" s="104" t="s">
        <v>951</v>
      </c>
    </row>
    <row r="72" spans="1:15">
      <c r="A72" s="168" t="s">
        <v>9</v>
      </c>
      <c r="B72" s="55" t="str">
        <f>VLOOKUP(A72,'MANO DE OBRA'!A8:D68,3,FALSE)</f>
        <v>Obrero (3)</v>
      </c>
      <c r="C72" s="53"/>
      <c r="D72" s="53"/>
      <c r="E72" s="53"/>
      <c r="F72" s="53"/>
      <c r="G72" s="53"/>
      <c r="H72" s="53"/>
      <c r="I72" s="299">
        <f>K72/J72*100</f>
        <v>87780</v>
      </c>
      <c r="J72" s="300">
        <v>185</v>
      </c>
      <c r="K72" s="301">
        <f>VLOOKUP(A72,'MANO DE OBRA'!A8:D99,4,FALSE)</f>
        <v>162393</v>
      </c>
      <c r="L72" s="56"/>
      <c r="M72" s="438">
        <v>3.4</v>
      </c>
      <c r="N72" s="402">
        <f>K72/M72</f>
        <v>47762.647058823532</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3.4</v>
      </c>
      <c r="N73" s="402">
        <f>K73/M73</f>
        <v>31378.306945414115</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9"/>
      <c r="C77" s="900"/>
      <c r="D77" s="900"/>
      <c r="E77" s="900"/>
      <c r="F77" s="900"/>
      <c r="G77" s="900"/>
      <c r="H77" s="900"/>
      <c r="I77" s="132"/>
      <c r="J77" s="132"/>
      <c r="K77" s="132"/>
      <c r="L77" s="913"/>
      <c r="M77" s="913"/>
      <c r="N77" s="133"/>
    </row>
    <row r="78" spans="1:15" ht="15.75" thickBot="1">
      <c r="B78" s="912" t="s">
        <v>953</v>
      </c>
      <c r="C78" s="866"/>
      <c r="D78" s="866"/>
      <c r="E78" s="866"/>
      <c r="F78" s="866"/>
      <c r="G78" s="866"/>
      <c r="H78" s="866"/>
      <c r="I78" s="866"/>
      <c r="J78" s="866"/>
      <c r="K78" s="866"/>
      <c r="L78" s="866"/>
      <c r="M78" s="867"/>
      <c r="N78" s="467">
        <f>SUM(N72:N77)</f>
        <v>79140.954004237647</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293442.53599411307</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8" t="s">
        <v>969</v>
      </c>
      <c r="C84" s="869"/>
      <c r="D84" s="869"/>
      <c r="E84" s="869"/>
      <c r="F84" s="869"/>
      <c r="G84" s="869"/>
      <c r="H84" s="869"/>
      <c r="I84" s="321"/>
      <c r="J84" s="341"/>
      <c r="K84" s="309" t="s">
        <v>970</v>
      </c>
      <c r="L84" s="870" t="s">
        <v>971</v>
      </c>
      <c r="M84" s="871"/>
      <c r="N84" s="310"/>
    </row>
    <row r="85" spans="1:14">
      <c r="B85" s="856" t="s">
        <v>972</v>
      </c>
      <c r="C85" s="857"/>
      <c r="D85" s="857"/>
      <c r="E85" s="857"/>
      <c r="F85" s="857"/>
      <c r="G85" s="857"/>
      <c r="H85" s="857"/>
      <c r="I85" s="93"/>
      <c r="J85" s="94"/>
      <c r="K85" s="311">
        <v>0.2</v>
      </c>
      <c r="L85" s="858">
        <f>N80*K85</f>
        <v>58688.507198822619</v>
      </c>
      <c r="M85" s="859"/>
      <c r="N85" s="57"/>
    </row>
    <row r="86" spans="1:14">
      <c r="B86" s="95" t="s">
        <v>973</v>
      </c>
      <c r="C86" s="96"/>
      <c r="D86" s="96"/>
      <c r="E86" s="96"/>
      <c r="F86" s="96"/>
      <c r="G86" s="96"/>
      <c r="H86" s="96"/>
      <c r="I86" s="93"/>
      <c r="J86" s="94"/>
      <c r="K86" s="311">
        <v>0.05</v>
      </c>
      <c r="L86" s="858">
        <f>N80*K86</f>
        <v>14672.126799705655</v>
      </c>
      <c r="M86" s="859"/>
      <c r="N86" s="57"/>
    </row>
    <row r="87" spans="1:14" ht="15.75" thickBot="1">
      <c r="B87" s="97" t="s">
        <v>974</v>
      </c>
      <c r="C87" s="98"/>
      <c r="D87" s="98"/>
      <c r="E87" s="98"/>
      <c r="F87" s="98"/>
      <c r="G87" s="98"/>
      <c r="H87" s="98"/>
      <c r="I87" s="99"/>
      <c r="J87" s="100"/>
      <c r="K87" s="312">
        <v>0.05</v>
      </c>
      <c r="L87" s="860">
        <f>N80*K87</f>
        <v>14672.126799705655</v>
      </c>
      <c r="M87" s="861"/>
      <c r="N87" s="57"/>
    </row>
    <row r="88" spans="1:14" ht="15.75" thickBot="1">
      <c r="B88" s="823" t="s">
        <v>953</v>
      </c>
      <c r="C88" s="824"/>
      <c r="D88" s="824"/>
      <c r="E88" s="824"/>
      <c r="F88" s="824"/>
      <c r="G88" s="824"/>
      <c r="H88" s="824"/>
      <c r="I88" s="824"/>
      <c r="J88" s="824"/>
      <c r="K88" s="824"/>
      <c r="L88" s="824"/>
      <c r="M88" s="825"/>
      <c r="N88" s="58">
        <f>L85+L86+L87</f>
        <v>88032.760798233925</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381475.29679234698</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1662</v>
      </c>
      <c r="C31" s="87" t="s">
        <v>2121</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156</v>
      </c>
      <c r="B36" s="872" t="str">
        <f>VLOOKUP(A36,EQUIPOS!A6:D154,3,FALSE)</f>
        <v>Cizalla manual de 90 cm.</v>
      </c>
      <c r="C36" s="873"/>
      <c r="D36" s="873"/>
      <c r="E36" s="873"/>
      <c r="F36" s="873"/>
      <c r="G36" s="873"/>
      <c r="H36" s="874"/>
      <c r="I36" s="274"/>
      <c r="J36" s="275"/>
      <c r="K36" s="276">
        <f>VLOOKUP(A36,EQUIPOS!A6:D163,4,FALSE)</f>
        <v>865.46375631351282</v>
      </c>
      <c r="L36" s="277"/>
      <c r="M36" s="343">
        <v>37.5</v>
      </c>
      <c r="N36" s="279">
        <f>K36/M36</f>
        <v>23.079033501693676</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0.02</v>
      </c>
      <c r="N41" s="351">
        <f>N78*M41</f>
        <v>16.081724361440799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39.160757863134478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745</v>
      </c>
      <c r="B48" s="49" t="str">
        <f>VLOOKUP(A48,MATERIALES!A5:D373,3,FALSE)</f>
        <v>Acero PDR-60</v>
      </c>
      <c r="C48" s="288"/>
      <c r="D48" s="288"/>
      <c r="E48" s="288"/>
      <c r="F48" s="288"/>
      <c r="G48" s="288"/>
      <c r="H48" s="288"/>
      <c r="I48" s="275"/>
      <c r="J48" s="231" t="str">
        <f>VLOOKUP(A48,MATERIALES!A4:D640,2,FALSE)</f>
        <v>kg</v>
      </c>
      <c r="K48" s="289">
        <v>1.05</v>
      </c>
      <c r="L48" s="274"/>
      <c r="M48" s="409">
        <f>VLOOKUP(A48,MATERIALES!A5:D396,4,FALSE)</f>
        <v>3371.0081391450435</v>
      </c>
      <c r="N48" s="279">
        <f>K48*M48</f>
        <v>3539.5585461022956</v>
      </c>
    </row>
    <row r="49" spans="1:14">
      <c r="A49" s="167" t="s">
        <v>898</v>
      </c>
      <c r="B49" s="49" t="str">
        <f>VLOOKUP(A49,MATERIALES!A6:D373,3,FALSE)</f>
        <v>Alambre Negro Para Amarre</v>
      </c>
      <c r="C49" s="432"/>
      <c r="D49" s="432"/>
      <c r="E49" s="432"/>
      <c r="F49" s="432"/>
      <c r="G49" s="432"/>
      <c r="H49" s="432"/>
      <c r="I49" s="432"/>
      <c r="J49" s="318" t="str">
        <f>VLOOKUP(A49,MATERIALES!A5:D641,2,FALSE)</f>
        <v>kg</v>
      </c>
      <c r="K49" s="404">
        <v>0.03</v>
      </c>
      <c r="L49" s="428"/>
      <c r="M49" s="409">
        <f>VLOOKUP(A49,MATERIALES!A6:D397,4,FALSE)</f>
        <v>4673.4758378435536</v>
      </c>
      <c r="N49" s="279">
        <f>K49*M49</f>
        <v>140.2042751353066</v>
      </c>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3679.7628212376021</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9" t="s">
        <v>961</v>
      </c>
      <c r="M60" s="888"/>
      <c r="N60" s="82" t="s">
        <v>951</v>
      </c>
    </row>
    <row r="61" spans="1:14">
      <c r="A61" t="s">
        <v>1222</v>
      </c>
      <c r="B61" s="52" t="str">
        <f>VLOOKUP(A61,TRANSPORTE!A3:D117,3,FALSE)</f>
        <v>Transporte de acero</v>
      </c>
      <c r="C61" s="324"/>
      <c r="D61" s="324"/>
      <c r="E61" s="324"/>
      <c r="F61" s="324"/>
      <c r="G61" s="324"/>
      <c r="H61" s="318" t="s">
        <v>2044</v>
      </c>
      <c r="I61" s="286">
        <v>1.05</v>
      </c>
      <c r="J61" s="293">
        <v>1</v>
      </c>
      <c r="K61" s="286">
        <f>I61*J61</f>
        <v>1.05</v>
      </c>
      <c r="L61" s="910">
        <f>VLOOKUP(A61,TRANSPORTE!A3:D117,4,FALSE)</f>
        <v>1131.4191219078368</v>
      </c>
      <c r="M61" s="911"/>
      <c r="N61" s="294">
        <f>K61*L61</f>
        <v>1187.9900780032287</v>
      </c>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901"/>
      <c r="M66" s="902"/>
      <c r="N66" s="133"/>
    </row>
    <row r="67" spans="1:15" ht="15.75" thickBot="1">
      <c r="B67" s="912" t="s">
        <v>953</v>
      </c>
      <c r="C67" s="866"/>
      <c r="D67" s="866"/>
      <c r="E67" s="866"/>
      <c r="F67" s="866"/>
      <c r="G67" s="866"/>
      <c r="H67" s="866"/>
      <c r="I67" s="866"/>
      <c r="J67" s="866"/>
      <c r="K67" s="866"/>
      <c r="L67" s="866"/>
      <c r="M67" s="867"/>
      <c r="N67" s="110">
        <f>N61+N62+N63+N64+N65</f>
        <v>1187.9900780032287</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2" t="s">
        <v>963</v>
      </c>
      <c r="C71" s="863"/>
      <c r="D71" s="863"/>
      <c r="E71" s="863"/>
      <c r="F71" s="863"/>
      <c r="G71" s="863"/>
      <c r="H71" s="863"/>
      <c r="I71" s="79" t="s">
        <v>964</v>
      </c>
      <c r="J71" s="81" t="s">
        <v>1410</v>
      </c>
      <c r="K71" s="80" t="s">
        <v>966</v>
      </c>
      <c r="L71" s="864" t="s">
        <v>950</v>
      </c>
      <c r="M71" s="865"/>
      <c r="N71" s="104" t="s">
        <v>951</v>
      </c>
    </row>
    <row r="72" spans="1:15">
      <c r="A72" s="168" t="s">
        <v>6</v>
      </c>
      <c r="B72" s="55" t="str">
        <f>VLOOKUP(A72,'MANO DE OBRA'!A8:D68,3,FALSE)</f>
        <v xml:space="preserve">Obrero </v>
      </c>
      <c r="C72" s="53"/>
      <c r="D72" s="53"/>
      <c r="E72" s="53"/>
      <c r="F72" s="53"/>
      <c r="G72" s="53"/>
      <c r="H72" s="53"/>
      <c r="I72" s="299">
        <f>K72/J72*100</f>
        <v>29260.000000000004</v>
      </c>
      <c r="J72" s="300">
        <v>185</v>
      </c>
      <c r="K72" s="301">
        <f>VLOOKUP(A72,'MANO DE OBRA'!A8:D99,4,FALSE)</f>
        <v>54131</v>
      </c>
      <c r="L72" s="56"/>
      <c r="M72" s="441">
        <v>200</v>
      </c>
      <c r="N72" s="402">
        <f>K72/M72</f>
        <v>270.65499999999997</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200</v>
      </c>
      <c r="N73" s="402">
        <f>K73/M73</f>
        <v>533.43121807203988</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9"/>
      <c r="C77" s="900"/>
      <c r="D77" s="900"/>
      <c r="E77" s="900"/>
      <c r="F77" s="900"/>
      <c r="G77" s="900"/>
      <c r="H77" s="900"/>
      <c r="I77" s="132"/>
      <c r="J77" s="132"/>
      <c r="K77" s="132"/>
      <c r="L77" s="913"/>
      <c r="M77" s="913"/>
      <c r="N77" s="51"/>
    </row>
    <row r="78" spans="1:15" ht="15.75" thickBot="1">
      <c r="B78" s="912" t="s">
        <v>953</v>
      </c>
      <c r="C78" s="866"/>
      <c r="D78" s="866"/>
      <c r="E78" s="866"/>
      <c r="F78" s="866"/>
      <c r="G78" s="866"/>
      <c r="H78" s="866"/>
      <c r="I78" s="866"/>
      <c r="J78" s="866"/>
      <c r="K78" s="866"/>
      <c r="L78" s="866"/>
      <c r="M78" s="867"/>
      <c r="N78" s="308">
        <f>SUM(N72:N77)</f>
        <v>804.08621807203986</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5710.9998751760049</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8" t="s">
        <v>969</v>
      </c>
      <c r="C84" s="869"/>
      <c r="D84" s="869"/>
      <c r="E84" s="869"/>
      <c r="F84" s="869"/>
      <c r="G84" s="869"/>
      <c r="H84" s="869"/>
      <c r="I84" s="321"/>
      <c r="J84" s="341"/>
      <c r="K84" s="309" t="s">
        <v>970</v>
      </c>
      <c r="L84" s="870" t="s">
        <v>971</v>
      </c>
      <c r="M84" s="871"/>
      <c r="N84" s="310"/>
    </row>
    <row r="85" spans="1:14">
      <c r="B85" s="856" t="s">
        <v>972</v>
      </c>
      <c r="C85" s="857"/>
      <c r="D85" s="857"/>
      <c r="E85" s="857"/>
      <c r="F85" s="857"/>
      <c r="G85" s="857"/>
      <c r="H85" s="857"/>
      <c r="I85" s="93"/>
      <c r="J85" s="94"/>
      <c r="K85" s="311">
        <v>0.2</v>
      </c>
      <c r="L85" s="858">
        <f>N80*K85</f>
        <v>1142.1999750352011</v>
      </c>
      <c r="M85" s="859"/>
      <c r="N85" s="57"/>
    </row>
    <row r="86" spans="1:14">
      <c r="B86" s="95" t="s">
        <v>973</v>
      </c>
      <c r="C86" s="96"/>
      <c r="D86" s="96"/>
      <c r="E86" s="96"/>
      <c r="F86" s="96"/>
      <c r="G86" s="96"/>
      <c r="H86" s="96"/>
      <c r="I86" s="93"/>
      <c r="J86" s="94"/>
      <c r="K86" s="311">
        <v>0.05</v>
      </c>
      <c r="L86" s="858">
        <f>N80*K86</f>
        <v>285.54999375880027</v>
      </c>
      <c r="M86" s="859"/>
      <c r="N86" s="57"/>
    </row>
    <row r="87" spans="1:14" ht="15.75" thickBot="1">
      <c r="B87" s="97" t="s">
        <v>974</v>
      </c>
      <c r="C87" s="98"/>
      <c r="D87" s="98"/>
      <c r="E87" s="98"/>
      <c r="F87" s="98"/>
      <c r="G87" s="98"/>
      <c r="H87" s="98"/>
      <c r="I87" s="99"/>
      <c r="J87" s="100"/>
      <c r="K87" s="312">
        <v>0.05</v>
      </c>
      <c r="L87" s="860">
        <f>N80*K87</f>
        <v>285.54999375880027</v>
      </c>
      <c r="M87" s="861"/>
      <c r="N87" s="57"/>
    </row>
    <row r="88" spans="1:14" ht="15.75" thickBot="1">
      <c r="B88" s="823" t="s">
        <v>953</v>
      </c>
      <c r="C88" s="824"/>
      <c r="D88" s="824"/>
      <c r="E88" s="824"/>
      <c r="F88" s="824"/>
      <c r="G88" s="824"/>
      <c r="H88" s="824"/>
      <c r="I88" s="824"/>
      <c r="J88" s="824"/>
      <c r="K88" s="824"/>
      <c r="L88" s="824"/>
      <c r="M88" s="825"/>
      <c r="N88" s="58">
        <f>L85+L86+L87</f>
        <v>1713.2999625528014</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7424.2998377288059</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1663</v>
      </c>
      <c r="C31" s="87" t="s">
        <v>2122</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156</v>
      </c>
      <c r="B36" s="872" t="str">
        <f>VLOOKUP(A36,EQUIPOS!A6:D154,3,FALSE)</f>
        <v>Cizalla manual de 90 cm.</v>
      </c>
      <c r="C36" s="873"/>
      <c r="D36" s="873"/>
      <c r="E36" s="873"/>
      <c r="F36" s="873"/>
      <c r="G36" s="873"/>
      <c r="H36" s="874"/>
      <c r="I36" s="274"/>
      <c r="J36" s="275"/>
      <c r="K36" s="276">
        <f>VLOOKUP(A36,EQUIPOS!A6:D163,4,FALSE)</f>
        <v>865.46375631351282</v>
      </c>
      <c r="L36" s="277"/>
      <c r="M36" s="343">
        <v>37.5</v>
      </c>
      <c r="N36" s="279">
        <f>K36/M36</f>
        <v>23.079033501693676</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0.02</v>
      </c>
      <c r="N41" s="351">
        <f>N78*M41</f>
        <v>16.081724361440799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39.160757863134478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743</v>
      </c>
      <c r="B48" s="49" t="str">
        <f>VLOOKUP(A48,MATERIALES!A5:D373,3,FALSE)</f>
        <v>Acero A-40</v>
      </c>
      <c r="C48" s="288"/>
      <c r="D48" s="288"/>
      <c r="E48" s="288"/>
      <c r="F48" s="288"/>
      <c r="G48" s="288"/>
      <c r="H48" s="288"/>
      <c r="I48" s="288"/>
      <c r="J48" s="318" t="str">
        <f>VLOOKUP(A48,MATERIALES!A4:D640,2,FALSE)</f>
        <v>kg</v>
      </c>
      <c r="K48" s="289">
        <v>1.05</v>
      </c>
      <c r="L48" s="274"/>
      <c r="M48" s="409">
        <f>VLOOKUP(A48,MATERIALES!A5:D396,4,FALSE)</f>
        <v>3436.0436659452689</v>
      </c>
      <c r="N48" s="279">
        <f>K48*M48</f>
        <v>3607.8458492425325</v>
      </c>
    </row>
    <row r="49" spans="1:14">
      <c r="A49" s="167" t="s">
        <v>898</v>
      </c>
      <c r="B49" s="49" t="str">
        <f>VLOOKUP(A49,MATERIALES!A6:D373,3,FALSE)</f>
        <v>Alambre Negro Para Amarre</v>
      </c>
      <c r="C49" s="432"/>
      <c r="D49" s="432"/>
      <c r="E49" s="432"/>
      <c r="F49" s="432"/>
      <c r="G49" s="432"/>
      <c r="H49" s="432"/>
      <c r="I49" s="432"/>
      <c r="J49" s="319" t="str">
        <f>VLOOKUP(A49,MATERIALES!A5:D641,2,FALSE)</f>
        <v>kg</v>
      </c>
      <c r="K49" s="404">
        <v>0.03</v>
      </c>
      <c r="L49" s="428"/>
      <c r="M49" s="409">
        <f>VLOOKUP(A49,MATERIALES!A6:D397,4,FALSE)</f>
        <v>4673.4758378435536</v>
      </c>
      <c r="N49" s="279">
        <f>K49*M49</f>
        <v>140.2042751353066</v>
      </c>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3748.050124377839</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9" t="s">
        <v>961</v>
      </c>
      <c r="M60" s="888"/>
      <c r="N60" s="82" t="s">
        <v>951</v>
      </c>
    </row>
    <row r="61" spans="1:14">
      <c r="A61" t="s">
        <v>1222</v>
      </c>
      <c r="B61" s="52" t="str">
        <f>VLOOKUP(A61,TRANSPORTE!A3:D117,3,FALSE)</f>
        <v>Transporte de acero</v>
      </c>
      <c r="C61" s="324"/>
      <c r="D61" s="324"/>
      <c r="E61" s="324"/>
      <c r="F61" s="324"/>
      <c r="G61" s="324"/>
      <c r="H61" s="318" t="s">
        <v>2044</v>
      </c>
      <c r="I61" s="286">
        <v>1.05</v>
      </c>
      <c r="J61" s="293">
        <v>1</v>
      </c>
      <c r="K61" s="286">
        <f>I61*J61</f>
        <v>1.05</v>
      </c>
      <c r="L61" s="910">
        <f>VLOOKUP(A61,TRANSPORTE!A3:D117,4,FALSE)</f>
        <v>1131.4191219078368</v>
      </c>
      <c r="M61" s="911"/>
      <c r="N61" s="294">
        <f>K61*L61</f>
        <v>1187.9900780032287</v>
      </c>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901"/>
      <c r="M66" s="902"/>
      <c r="N66" s="133"/>
    </row>
    <row r="67" spans="1:15" ht="15.75" thickBot="1">
      <c r="B67" s="912" t="s">
        <v>953</v>
      </c>
      <c r="C67" s="866"/>
      <c r="D67" s="866"/>
      <c r="E67" s="866"/>
      <c r="F67" s="866"/>
      <c r="G67" s="866"/>
      <c r="H67" s="866"/>
      <c r="I67" s="866"/>
      <c r="J67" s="866"/>
      <c r="K67" s="866"/>
      <c r="L67" s="866"/>
      <c r="M67" s="867"/>
      <c r="N67" s="110">
        <f>N61+N62+N63+N64+N65</f>
        <v>1187.9900780032287</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2" t="s">
        <v>963</v>
      </c>
      <c r="C71" s="863"/>
      <c r="D71" s="863"/>
      <c r="E71" s="863"/>
      <c r="F71" s="863"/>
      <c r="G71" s="863"/>
      <c r="H71" s="863"/>
      <c r="I71" s="79" t="s">
        <v>964</v>
      </c>
      <c r="J71" s="81" t="s">
        <v>1410</v>
      </c>
      <c r="K71" s="80" t="s">
        <v>966</v>
      </c>
      <c r="L71" s="864" t="s">
        <v>950</v>
      </c>
      <c r="M71" s="865"/>
      <c r="N71" s="104" t="s">
        <v>951</v>
      </c>
    </row>
    <row r="72" spans="1:15">
      <c r="A72" s="168" t="s">
        <v>6</v>
      </c>
      <c r="B72" s="55" t="str">
        <f>VLOOKUP(A72,'MANO DE OBRA'!A8:D68,3,FALSE)</f>
        <v xml:space="preserve">Obrero </v>
      </c>
      <c r="C72" s="53"/>
      <c r="D72" s="53"/>
      <c r="E72" s="53"/>
      <c r="F72" s="53"/>
      <c r="G72" s="53"/>
      <c r="H72" s="53"/>
      <c r="I72" s="299">
        <f>K72/J72*100</f>
        <v>29260.000000000004</v>
      </c>
      <c r="J72" s="300">
        <v>185</v>
      </c>
      <c r="K72" s="301">
        <f>VLOOKUP(A72,'MANO DE OBRA'!A8:D99,4,FALSE)</f>
        <v>54131</v>
      </c>
      <c r="L72" s="56"/>
      <c r="M72" s="441">
        <v>200</v>
      </c>
      <c r="N72" s="402">
        <f>K72/M72</f>
        <v>270.65499999999997</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200</v>
      </c>
      <c r="N73" s="402">
        <f>K73/M73</f>
        <v>533.43121807203988</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9"/>
      <c r="C77" s="900"/>
      <c r="D77" s="900"/>
      <c r="E77" s="900"/>
      <c r="F77" s="900"/>
      <c r="G77" s="900"/>
      <c r="H77" s="900"/>
      <c r="I77" s="132"/>
      <c r="J77" s="132"/>
      <c r="K77" s="132"/>
      <c r="L77" s="913"/>
      <c r="M77" s="913"/>
      <c r="N77" s="51"/>
    </row>
    <row r="78" spans="1:15" ht="15.75" thickBot="1">
      <c r="B78" s="912" t="s">
        <v>953</v>
      </c>
      <c r="C78" s="866"/>
      <c r="D78" s="866"/>
      <c r="E78" s="866"/>
      <c r="F78" s="866"/>
      <c r="G78" s="866"/>
      <c r="H78" s="866"/>
      <c r="I78" s="866"/>
      <c r="J78" s="866"/>
      <c r="K78" s="866"/>
      <c r="L78" s="866"/>
      <c r="M78" s="867"/>
      <c r="N78" s="308">
        <f>SUM(N72:N77)</f>
        <v>804.08621807203986</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5779.2871783162418</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8" t="s">
        <v>969</v>
      </c>
      <c r="C84" s="869"/>
      <c r="D84" s="869"/>
      <c r="E84" s="869"/>
      <c r="F84" s="869"/>
      <c r="G84" s="869"/>
      <c r="H84" s="869"/>
      <c r="I84" s="321"/>
      <c r="J84" s="341"/>
      <c r="K84" s="309" t="s">
        <v>970</v>
      </c>
      <c r="L84" s="870" t="s">
        <v>971</v>
      </c>
      <c r="M84" s="871"/>
      <c r="N84" s="310"/>
    </row>
    <row r="85" spans="1:14">
      <c r="B85" s="856" t="s">
        <v>972</v>
      </c>
      <c r="C85" s="857"/>
      <c r="D85" s="857"/>
      <c r="E85" s="857"/>
      <c r="F85" s="857"/>
      <c r="G85" s="857"/>
      <c r="H85" s="857"/>
      <c r="I85" s="93"/>
      <c r="J85" s="94"/>
      <c r="K85" s="311">
        <v>0.2</v>
      </c>
      <c r="L85" s="858">
        <f>N80*K85</f>
        <v>1155.8574356632485</v>
      </c>
      <c r="M85" s="859"/>
      <c r="N85" s="57"/>
    </row>
    <row r="86" spans="1:14">
      <c r="B86" s="95" t="s">
        <v>973</v>
      </c>
      <c r="C86" s="96"/>
      <c r="D86" s="96"/>
      <c r="E86" s="96"/>
      <c r="F86" s="96"/>
      <c r="G86" s="96"/>
      <c r="H86" s="96"/>
      <c r="I86" s="93"/>
      <c r="J86" s="94"/>
      <c r="K86" s="311">
        <v>0.05</v>
      </c>
      <c r="L86" s="858">
        <f>N80*K86</f>
        <v>288.96435891581211</v>
      </c>
      <c r="M86" s="859"/>
      <c r="N86" s="57"/>
    </row>
    <row r="87" spans="1:14" ht="15.75" thickBot="1">
      <c r="B87" s="97" t="s">
        <v>974</v>
      </c>
      <c r="C87" s="98"/>
      <c r="D87" s="98"/>
      <c r="E87" s="98"/>
      <c r="F87" s="98"/>
      <c r="G87" s="98"/>
      <c r="H87" s="98"/>
      <c r="I87" s="99"/>
      <c r="J87" s="100"/>
      <c r="K87" s="312">
        <v>0.05</v>
      </c>
      <c r="L87" s="860">
        <f>N80*K87</f>
        <v>288.96435891581211</v>
      </c>
      <c r="M87" s="861"/>
      <c r="N87" s="57"/>
    </row>
    <row r="88" spans="1:14" ht="15.75" thickBot="1">
      <c r="B88" s="823" t="s">
        <v>953</v>
      </c>
      <c r="C88" s="824"/>
      <c r="D88" s="824"/>
      <c r="E88" s="824"/>
      <c r="F88" s="824"/>
      <c r="G88" s="824"/>
      <c r="H88" s="824"/>
      <c r="I88" s="824"/>
      <c r="J88" s="824"/>
      <c r="K88" s="824"/>
      <c r="L88" s="824"/>
      <c r="M88" s="825"/>
      <c r="N88" s="58">
        <f>L85+L86+L87</f>
        <v>1733.7861534948729</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7513.0733318111143</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1120</v>
      </c>
      <c r="C31" s="87" t="s">
        <v>2123</v>
      </c>
      <c r="D31" s="88"/>
      <c r="E31" s="88"/>
      <c r="F31" s="88"/>
      <c r="G31" s="88"/>
      <c r="H31" s="88"/>
      <c r="I31" s="88"/>
      <c r="J31" s="88"/>
      <c r="K31" s="460"/>
      <c r="L31" s="313" t="s">
        <v>1664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123</v>
      </c>
      <c r="B36" s="872" t="str">
        <f>VLOOKUP(A36,EQUIPOS!A6:D154,3,FALSE)</f>
        <v>Bomba de inyección de lechada</v>
      </c>
      <c r="C36" s="873"/>
      <c r="D36" s="873"/>
      <c r="E36" s="873"/>
      <c r="F36" s="873"/>
      <c r="G36" s="873"/>
      <c r="H36" s="874"/>
      <c r="I36" s="274"/>
      <c r="J36" s="275"/>
      <c r="K36" s="276">
        <f>VLOOKUP(A36,EQUIPOS!A6:D163,4,FALSE)</f>
        <v>18937.171239336149</v>
      </c>
      <c r="L36" s="277"/>
      <c r="M36" s="343">
        <v>670</v>
      </c>
      <c r="N36" s="279">
        <f>K36/M36</f>
        <v>28.26443468557634</v>
      </c>
    </row>
    <row r="37" spans="1:14">
      <c r="A37" s="119" t="s">
        <v>125</v>
      </c>
      <c r="B37" s="872" t="str">
        <f>VLOOKUP(A37,EQUIPOS!A7:D154,3,FALSE)</f>
        <v>Bomba para gato de tensionamiento</v>
      </c>
      <c r="C37" s="873"/>
      <c r="D37" s="873"/>
      <c r="E37" s="873"/>
      <c r="F37" s="873"/>
      <c r="G37" s="873"/>
      <c r="H37" s="874"/>
      <c r="I37" s="428"/>
      <c r="J37" s="429"/>
      <c r="K37" s="276">
        <f>VLOOKUP(A37,EQUIPOS!A7:D164,4,FALSE)</f>
        <v>44901.083928741529</v>
      </c>
      <c r="L37" s="342"/>
      <c r="M37" s="343">
        <v>670</v>
      </c>
      <c r="N37" s="279">
        <f>K37/M37</f>
        <v>67.016543177226168</v>
      </c>
    </row>
    <row r="38" spans="1:14">
      <c r="A38" s="119" t="s">
        <v>240</v>
      </c>
      <c r="B38" s="872" t="str">
        <f>VLOOKUP(A38,EQUIPOS!A8:D154,3,FALSE)</f>
        <v>Gato para tensionamiento, fuerza Max 200 ton, área de tensión 314 cm2.</v>
      </c>
      <c r="C38" s="873"/>
      <c r="D38" s="873"/>
      <c r="E38" s="873"/>
      <c r="F38" s="873"/>
      <c r="G38" s="873"/>
      <c r="H38" s="874"/>
      <c r="I38" s="335"/>
      <c r="J38" s="337"/>
      <c r="K38" s="276">
        <f>VLOOKUP(A38,EQUIPOS!A8:D165,4,FALSE)</f>
        <v>151590.09817429419</v>
      </c>
      <c r="L38" s="430"/>
      <c r="M38" s="431">
        <v>670</v>
      </c>
      <c r="N38" s="279">
        <f>K38/M38</f>
        <v>226.25387787208089</v>
      </c>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0.02</v>
      </c>
      <c r="N41" s="351">
        <f>N78*M41</f>
        <v>6.4163654810271034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327.95122121591055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432</v>
      </c>
      <c r="B48" s="49" t="str">
        <f>VLOOKUP(A48,MATERIALES!A5:D373,3,FALSE)</f>
        <v>Anclajes o Cuñas para el tensionamiento</v>
      </c>
      <c r="C48" s="288"/>
      <c r="D48" s="288"/>
      <c r="E48" s="288"/>
      <c r="F48" s="288"/>
      <c r="G48" s="288"/>
      <c r="H48" s="288"/>
      <c r="I48" s="288"/>
      <c r="J48" s="318" t="str">
        <f>VLOOKUP(A48,MATERIALES!A4:D640,2,FALSE)</f>
        <v>u</v>
      </c>
      <c r="K48" s="289">
        <v>4.0000000000000001E-3</v>
      </c>
      <c r="L48" s="274"/>
      <c r="M48" s="409">
        <f>VLOOKUP(A48,MATERIALES!A5:D396,4,FALSE)</f>
        <v>15424.259106120246</v>
      </c>
      <c r="N48" s="279">
        <f t="shared" ref="N48:N53" si="0">K48*M48</f>
        <v>61.697036424480984</v>
      </c>
    </row>
    <row r="49" spans="1:14">
      <c r="A49" s="167" t="s">
        <v>445</v>
      </c>
      <c r="B49" s="49" t="str">
        <f>VLOOKUP(A49,MATERIALES!A6:D373,3,FALSE)</f>
        <v>Ductos para tensionimiento</v>
      </c>
      <c r="C49" s="432"/>
      <c r="D49" s="432"/>
      <c r="E49" s="432"/>
      <c r="F49" s="432"/>
      <c r="G49" s="432"/>
      <c r="H49" s="432"/>
      <c r="I49" s="432"/>
      <c r="J49" s="319" t="str">
        <f>VLOOKUP(A49,MATERIALES!A5:D641,2,FALSE)</f>
        <v>m</v>
      </c>
      <c r="K49" s="404">
        <v>4.0000000000000001E-3</v>
      </c>
      <c r="L49" s="428"/>
      <c r="M49" s="409">
        <f>VLOOKUP(A49,MATERIALES!A6:D397,4,FALSE)</f>
        <v>14383.69067731663</v>
      </c>
      <c r="N49" s="279">
        <f t="shared" si="0"/>
        <v>57.534762709266523</v>
      </c>
    </row>
    <row r="50" spans="1:14">
      <c r="A50" s="167" t="s">
        <v>483</v>
      </c>
      <c r="B50" s="49" t="str">
        <f>VLOOKUP(A50,MATERIALES!A6:D373,3,FALSE)</f>
        <v>Lechada para ductos (tensionamiento)</v>
      </c>
      <c r="C50" s="432"/>
      <c r="D50" s="432"/>
      <c r="E50" s="432"/>
      <c r="F50" s="432"/>
      <c r="G50" s="432"/>
      <c r="H50" s="432"/>
      <c r="I50" s="432"/>
      <c r="J50" s="319" t="str">
        <f>VLOOKUP(A50,MATERIALES!A6:D642,2,FALSE)</f>
        <v>lt</v>
      </c>
      <c r="K50" s="404">
        <v>0.02</v>
      </c>
      <c r="L50" s="428"/>
      <c r="M50" s="409">
        <f>VLOOKUP(A50,MATERIALES!A6:D398,4,FALSE)</f>
        <v>1083.9254466704319</v>
      </c>
      <c r="N50" s="279">
        <f t="shared" si="0"/>
        <v>21.67850893340864</v>
      </c>
    </row>
    <row r="51" spans="1:14">
      <c r="A51" s="167" t="s">
        <v>691</v>
      </c>
      <c r="B51" s="49" t="str">
        <f>VLOOKUP(A51,MATERIALES!A6:D373,3,FALSE)</f>
        <v>Torón de tensionmiento 1/2´´ o 5/8´´</v>
      </c>
      <c r="C51" s="432"/>
      <c r="D51" s="432"/>
      <c r="E51" s="432"/>
      <c r="F51" s="432"/>
      <c r="G51" s="432"/>
      <c r="H51" s="432"/>
      <c r="I51" s="432"/>
      <c r="J51" s="319" t="str">
        <f>VLOOKUP(A51,MATERIALES!A6:D643,2,FALSE)</f>
        <v>kg</v>
      </c>
      <c r="K51" s="404">
        <v>8.5000000000000006E-2</v>
      </c>
      <c r="L51" s="428"/>
      <c r="M51" s="409">
        <f>VLOOKUP(A51,MATERIALES!A6:D399,4,FALSE)</f>
        <v>5051.092581484213</v>
      </c>
      <c r="N51" s="279">
        <f t="shared" si="0"/>
        <v>429.34286942615813</v>
      </c>
    </row>
    <row r="52" spans="1:14">
      <c r="A52" s="167" t="s">
        <v>702</v>
      </c>
      <c r="B52" s="49" t="str">
        <f>VLOOKUP(A52,MATERIALES!A7:D373,3,FALSE)</f>
        <v>Trompetas de 12 torones (tensionamiento)</v>
      </c>
      <c r="C52" s="432"/>
      <c r="D52" s="432"/>
      <c r="E52" s="432"/>
      <c r="F52" s="432"/>
      <c r="G52" s="432"/>
      <c r="H52" s="432"/>
      <c r="I52" s="432"/>
      <c r="J52" s="319" t="str">
        <f>VLOOKUP(A52,MATERIALES!A6:D644,2,FALSE)</f>
        <v>kg</v>
      </c>
      <c r="K52" s="404">
        <v>1E-3</v>
      </c>
      <c r="L52" s="428"/>
      <c r="M52" s="409">
        <f>VLOOKUP(A52,MATERIALES!A7:D400,4,FALSE)</f>
        <v>68211.428358970268</v>
      </c>
      <c r="N52" s="279">
        <f t="shared" si="0"/>
        <v>68.211428358970267</v>
      </c>
    </row>
    <row r="53" spans="1:14">
      <c r="A53" s="167" t="s">
        <v>898</v>
      </c>
      <c r="B53" s="49" t="str">
        <f>VLOOKUP(A53,MATERIALES!A8:D373,3,FALSE)</f>
        <v>Alambre Negro Para Amarre</v>
      </c>
      <c r="C53" s="432"/>
      <c r="D53" s="432"/>
      <c r="E53" s="432"/>
      <c r="F53" s="432"/>
      <c r="G53" s="432"/>
      <c r="H53" s="432"/>
      <c r="I53" s="432"/>
      <c r="J53" s="319" t="str">
        <f>VLOOKUP(A53,MATERIALES!A7:D645,2,FALSE)</f>
        <v>kg</v>
      </c>
      <c r="K53" s="404">
        <v>0.02</v>
      </c>
      <c r="L53" s="428"/>
      <c r="M53" s="409">
        <f>VLOOKUP(A53,MATERIALES!A8:D401,4,FALSE)</f>
        <v>4673.4758378435536</v>
      </c>
      <c r="N53" s="279">
        <f t="shared" si="0"/>
        <v>93.469516756871073</v>
      </c>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731.93412260915557</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9" t="s">
        <v>961</v>
      </c>
      <c r="M60" s="888"/>
      <c r="N60" s="82" t="s">
        <v>951</v>
      </c>
    </row>
    <row r="61" spans="1:14">
      <c r="B61" s="52"/>
      <c r="C61" s="324"/>
      <c r="D61" s="324"/>
      <c r="E61" s="324"/>
      <c r="F61" s="324"/>
      <c r="G61" s="324"/>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901"/>
      <c r="M66" s="902"/>
      <c r="N66" s="133"/>
    </row>
    <row r="67" spans="1:15" ht="15.75" thickBot="1">
      <c r="B67" s="912" t="s">
        <v>953</v>
      </c>
      <c r="C67" s="866"/>
      <c r="D67" s="866"/>
      <c r="E67" s="866"/>
      <c r="F67" s="866"/>
      <c r="G67" s="866"/>
      <c r="H67" s="866"/>
      <c r="I67" s="866"/>
      <c r="J67" s="866"/>
      <c r="K67" s="866"/>
      <c r="L67" s="866"/>
      <c r="M67" s="867"/>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2" t="s">
        <v>963</v>
      </c>
      <c r="C71" s="863"/>
      <c r="D71" s="863"/>
      <c r="E71" s="863"/>
      <c r="F71" s="863"/>
      <c r="G71" s="863"/>
      <c r="H71" s="863"/>
      <c r="I71" s="79" t="s">
        <v>964</v>
      </c>
      <c r="J71" s="81" t="s">
        <v>1410</v>
      </c>
      <c r="K71" s="80" t="s">
        <v>966</v>
      </c>
      <c r="L71" s="864" t="s">
        <v>950</v>
      </c>
      <c r="M71" s="865"/>
      <c r="N71" s="104" t="s">
        <v>951</v>
      </c>
    </row>
    <row r="72" spans="1:15">
      <c r="A72" s="168" t="s">
        <v>7</v>
      </c>
      <c r="B72" s="55" t="str">
        <f>VLOOKUP(A72,'MANO DE OBRA'!A8:D68,3,FALSE)</f>
        <v>Obrero (2)</v>
      </c>
      <c r="C72" s="53"/>
      <c r="D72" s="53"/>
      <c r="E72" s="53"/>
      <c r="F72" s="53"/>
      <c r="G72" s="53"/>
      <c r="H72" s="53"/>
      <c r="I72" s="299">
        <f>K72/J72*100</f>
        <v>58520.000000000007</v>
      </c>
      <c r="J72" s="300">
        <v>185</v>
      </c>
      <c r="K72" s="301">
        <f>VLOOKUP(A72,'MANO DE OBRA'!A8:D99,4,FALSE)</f>
        <v>108262</v>
      </c>
      <c r="L72" s="56"/>
      <c r="M72" s="441">
        <v>670</v>
      </c>
      <c r="N72" s="402">
        <f>K72/M72</f>
        <v>161.58507462686566</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670</v>
      </c>
      <c r="N73" s="402">
        <f>K73/M73</f>
        <v>159.23319942448953</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9"/>
      <c r="C77" s="900"/>
      <c r="D77" s="900"/>
      <c r="E77" s="900"/>
      <c r="F77" s="900"/>
      <c r="G77" s="900"/>
      <c r="H77" s="900"/>
      <c r="I77" s="132"/>
      <c r="J77" s="132"/>
      <c r="K77" s="132"/>
      <c r="L77" s="913"/>
      <c r="M77" s="913"/>
      <c r="N77" s="133"/>
    </row>
    <row r="78" spans="1:15" ht="15.75" thickBot="1">
      <c r="B78" s="912" t="s">
        <v>953</v>
      </c>
      <c r="C78" s="866"/>
      <c r="D78" s="866"/>
      <c r="E78" s="866"/>
      <c r="F78" s="866"/>
      <c r="G78" s="866"/>
      <c r="H78" s="866"/>
      <c r="I78" s="866"/>
      <c r="J78" s="866"/>
      <c r="K78" s="866"/>
      <c r="L78" s="866"/>
      <c r="M78" s="867"/>
      <c r="N78" s="467">
        <f>SUM(N72:N77)</f>
        <v>320.81827405135516</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1380.7036178764215</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8" t="s">
        <v>969</v>
      </c>
      <c r="C84" s="869"/>
      <c r="D84" s="869"/>
      <c r="E84" s="869"/>
      <c r="F84" s="869"/>
      <c r="G84" s="869"/>
      <c r="H84" s="869"/>
      <c r="I84" s="321"/>
      <c r="J84" s="341"/>
      <c r="K84" s="309" t="s">
        <v>970</v>
      </c>
      <c r="L84" s="870" t="s">
        <v>971</v>
      </c>
      <c r="M84" s="871"/>
      <c r="N84" s="310"/>
    </row>
    <row r="85" spans="1:14">
      <c r="B85" s="856" t="s">
        <v>972</v>
      </c>
      <c r="C85" s="857"/>
      <c r="D85" s="857"/>
      <c r="E85" s="857"/>
      <c r="F85" s="857"/>
      <c r="G85" s="857"/>
      <c r="H85" s="857"/>
      <c r="I85" s="93"/>
      <c r="J85" s="94"/>
      <c r="K85" s="311">
        <v>0.2</v>
      </c>
      <c r="L85" s="858">
        <f>N80*K85</f>
        <v>276.14072357528431</v>
      </c>
      <c r="M85" s="859"/>
      <c r="N85" s="57"/>
    </row>
    <row r="86" spans="1:14">
      <c r="B86" s="95" t="s">
        <v>973</v>
      </c>
      <c r="C86" s="96"/>
      <c r="D86" s="96"/>
      <c r="E86" s="96"/>
      <c r="F86" s="96"/>
      <c r="G86" s="96"/>
      <c r="H86" s="96"/>
      <c r="I86" s="93"/>
      <c r="J86" s="94"/>
      <c r="K86" s="311">
        <v>0.05</v>
      </c>
      <c r="L86" s="858">
        <f>N80*K86</f>
        <v>69.035180893821078</v>
      </c>
      <c r="M86" s="859"/>
      <c r="N86" s="57"/>
    </row>
    <row r="87" spans="1:14" ht="15.75" thickBot="1">
      <c r="B87" s="97" t="s">
        <v>974</v>
      </c>
      <c r="C87" s="98"/>
      <c r="D87" s="98"/>
      <c r="E87" s="98"/>
      <c r="F87" s="98"/>
      <c r="G87" s="98"/>
      <c r="H87" s="98"/>
      <c r="I87" s="99"/>
      <c r="J87" s="100"/>
      <c r="K87" s="312">
        <v>0.05</v>
      </c>
      <c r="L87" s="860">
        <f>N80*K87</f>
        <v>69.035180893821078</v>
      </c>
      <c r="M87" s="861"/>
      <c r="N87" s="57"/>
    </row>
    <row r="88" spans="1:14" ht="15.75" thickBot="1">
      <c r="B88" s="823" t="s">
        <v>953</v>
      </c>
      <c r="C88" s="824"/>
      <c r="D88" s="824"/>
      <c r="E88" s="824"/>
      <c r="F88" s="824"/>
      <c r="G88" s="824"/>
      <c r="H88" s="824"/>
      <c r="I88" s="824"/>
      <c r="J88" s="824"/>
      <c r="K88" s="824"/>
      <c r="L88" s="824"/>
      <c r="M88" s="825"/>
      <c r="N88" s="58">
        <f>L85+L86+L87</f>
        <v>414.21108536292644</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1794.914703239348</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1121</v>
      </c>
      <c r="C31" s="87" t="s">
        <v>2123</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123</v>
      </c>
      <c r="B36" s="872" t="str">
        <f>VLOOKUP(A36,EQUIPOS!A6:D154,3,FALSE)</f>
        <v>Bomba de inyección de lechada</v>
      </c>
      <c r="C36" s="873"/>
      <c r="D36" s="873"/>
      <c r="E36" s="873"/>
      <c r="F36" s="873"/>
      <c r="G36" s="873"/>
      <c r="H36" s="874"/>
      <c r="I36" s="274"/>
      <c r="J36" s="275"/>
      <c r="K36" s="276">
        <f>VLOOKUP(A36,EQUIPOS!A6:D163,4,FALSE)</f>
        <v>18937.171239336149</v>
      </c>
      <c r="L36" s="277"/>
      <c r="M36" s="343">
        <v>670</v>
      </c>
      <c r="N36" s="279">
        <f>K36/M36</f>
        <v>28.26443468557634</v>
      </c>
    </row>
    <row r="37" spans="1:14">
      <c r="A37" s="119" t="s">
        <v>125</v>
      </c>
      <c r="B37" s="872" t="str">
        <f>VLOOKUP(A37,EQUIPOS!A7:D154,3,FALSE)</f>
        <v>Bomba para gato de tensionamiento</v>
      </c>
      <c r="C37" s="873"/>
      <c r="D37" s="873"/>
      <c r="E37" s="873"/>
      <c r="F37" s="873"/>
      <c r="G37" s="873"/>
      <c r="H37" s="874"/>
      <c r="I37" s="428"/>
      <c r="J37" s="429"/>
      <c r="K37" s="276">
        <f>VLOOKUP(A37,EQUIPOS!A7:D164,4,FALSE)</f>
        <v>44901.083928741529</v>
      </c>
      <c r="L37" s="342"/>
      <c r="M37" s="343">
        <v>670</v>
      </c>
      <c r="N37" s="279">
        <f>K37/M37</f>
        <v>67.016543177226168</v>
      </c>
    </row>
    <row r="38" spans="1:14">
      <c r="A38" s="119" t="s">
        <v>240</v>
      </c>
      <c r="B38" s="872" t="str">
        <f>VLOOKUP(A38,EQUIPOS!A8:D154,3,FALSE)</f>
        <v>Gato para tensionamiento, fuerza Max 200 ton, área de tensión 314 cm2.</v>
      </c>
      <c r="C38" s="873"/>
      <c r="D38" s="873"/>
      <c r="E38" s="873"/>
      <c r="F38" s="873"/>
      <c r="G38" s="873"/>
      <c r="H38" s="874"/>
      <c r="I38" s="335"/>
      <c r="J38" s="337"/>
      <c r="K38" s="276">
        <f>VLOOKUP(A38,EQUIPOS!A8:D165,4,FALSE)</f>
        <v>151590.09817429419</v>
      </c>
      <c r="L38" s="430"/>
      <c r="M38" s="431">
        <v>670</v>
      </c>
      <c r="N38" s="279">
        <f>K38/M38</f>
        <v>226.25387787208089</v>
      </c>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0.02</v>
      </c>
      <c r="N41" s="351">
        <f>N78*M41</f>
        <v>6.4163654810271034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327.95122121591055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432</v>
      </c>
      <c r="B48" s="49" t="str">
        <f>VLOOKUP(A48,MATERIALES!A5:D373,3,FALSE)</f>
        <v>Anclajes o Cuñas para el tensionamiento</v>
      </c>
      <c r="C48" s="288"/>
      <c r="D48" s="288"/>
      <c r="E48" s="288"/>
      <c r="F48" s="288"/>
      <c r="G48" s="288"/>
      <c r="H48" s="288"/>
      <c r="I48" s="288"/>
      <c r="J48" s="318" t="str">
        <f>VLOOKUP(A48,MATERIALES!A4:D640,2,FALSE)</f>
        <v>u</v>
      </c>
      <c r="K48" s="289">
        <v>4.0000000000000001E-3</v>
      </c>
      <c r="L48" s="274"/>
      <c r="M48" s="409">
        <f>VLOOKUP(A48,MATERIALES!A5:D396,4,FALSE)</f>
        <v>15424.259106120246</v>
      </c>
      <c r="N48" s="279">
        <f t="shared" ref="N48:N53" si="0">K48*M48</f>
        <v>61.697036424480984</v>
      </c>
    </row>
    <row r="49" spans="1:14">
      <c r="A49" s="167" t="s">
        <v>445</v>
      </c>
      <c r="B49" s="49" t="str">
        <f>VLOOKUP(A49,MATERIALES!A6:D373,3,FALSE)</f>
        <v>Ductos para tensionimiento</v>
      </c>
      <c r="C49" s="432"/>
      <c r="D49" s="432"/>
      <c r="E49" s="432"/>
      <c r="F49" s="432"/>
      <c r="G49" s="432"/>
      <c r="H49" s="432"/>
      <c r="I49" s="432"/>
      <c r="J49" s="319" t="str">
        <f>VLOOKUP(A49,MATERIALES!A5:D641,2,FALSE)</f>
        <v>m</v>
      </c>
      <c r="K49" s="404">
        <v>4.0000000000000001E-3</v>
      </c>
      <c r="L49" s="428"/>
      <c r="M49" s="409">
        <f>VLOOKUP(A49,MATERIALES!A6:D397,4,FALSE)</f>
        <v>14383.69067731663</v>
      </c>
      <c r="N49" s="279">
        <f t="shared" si="0"/>
        <v>57.534762709266523</v>
      </c>
    </row>
    <row r="50" spans="1:14">
      <c r="A50" s="167" t="s">
        <v>483</v>
      </c>
      <c r="B50" s="49" t="str">
        <f>VLOOKUP(A50,MATERIALES!A6:D373,3,FALSE)</f>
        <v>Lechada para ductos (tensionamiento)</v>
      </c>
      <c r="C50" s="432"/>
      <c r="D50" s="432"/>
      <c r="E50" s="432"/>
      <c r="F50" s="432"/>
      <c r="G50" s="432"/>
      <c r="H50" s="432"/>
      <c r="I50" s="432"/>
      <c r="J50" s="319" t="str">
        <f>VLOOKUP(A50,MATERIALES!A6:D642,2,FALSE)</f>
        <v>lt</v>
      </c>
      <c r="K50" s="404">
        <v>0.02</v>
      </c>
      <c r="L50" s="428"/>
      <c r="M50" s="409">
        <f>VLOOKUP(A50,MATERIALES!A6:D398,4,FALSE)</f>
        <v>1083.9254466704319</v>
      </c>
      <c r="N50" s="279">
        <f t="shared" si="0"/>
        <v>21.67850893340864</v>
      </c>
    </row>
    <row r="51" spans="1:14">
      <c r="A51" s="167" t="s">
        <v>691</v>
      </c>
      <c r="B51" s="49" t="str">
        <f>VLOOKUP(A51,MATERIALES!A6:D373,3,FALSE)</f>
        <v>Torón de tensionmiento 1/2´´ o 5/8´´</v>
      </c>
      <c r="C51" s="432"/>
      <c r="D51" s="432"/>
      <c r="E51" s="432"/>
      <c r="F51" s="432"/>
      <c r="G51" s="432"/>
      <c r="H51" s="432"/>
      <c r="I51" s="432"/>
      <c r="J51" s="319" t="str">
        <f>VLOOKUP(A51,MATERIALES!A6:D643,2,FALSE)</f>
        <v>kg</v>
      </c>
      <c r="K51" s="404">
        <v>5.53</v>
      </c>
      <c r="L51" s="428"/>
      <c r="M51" s="409">
        <f>VLOOKUP(A51,MATERIALES!A6:D399,4,FALSE)</f>
        <v>5051.092581484213</v>
      </c>
      <c r="N51" s="279">
        <f t="shared" si="0"/>
        <v>27932.541975607699</v>
      </c>
    </row>
    <row r="52" spans="1:14">
      <c r="A52" s="167" t="s">
        <v>702</v>
      </c>
      <c r="B52" s="49" t="str">
        <f>VLOOKUP(A52,MATERIALES!A7:D373,3,FALSE)</f>
        <v>Trompetas de 12 torones (tensionamiento)</v>
      </c>
      <c r="C52" s="432"/>
      <c r="D52" s="432"/>
      <c r="E52" s="432"/>
      <c r="F52" s="432"/>
      <c r="G52" s="432"/>
      <c r="H52" s="432"/>
      <c r="I52" s="432"/>
      <c r="J52" s="319" t="str">
        <f>VLOOKUP(A52,MATERIALES!A6:D644,2,FALSE)</f>
        <v>kg</v>
      </c>
      <c r="K52" s="404">
        <v>1E-3</v>
      </c>
      <c r="L52" s="428"/>
      <c r="M52" s="409">
        <f>VLOOKUP(A52,MATERIALES!A7:D400,4,FALSE)</f>
        <v>68211.428358970268</v>
      </c>
      <c r="N52" s="279">
        <f t="shared" si="0"/>
        <v>68.211428358970267</v>
      </c>
    </row>
    <row r="53" spans="1:14">
      <c r="A53" s="167" t="s">
        <v>898</v>
      </c>
      <c r="B53" s="49" t="str">
        <f>VLOOKUP(A53,MATERIALES!A8:D373,3,FALSE)</f>
        <v>Alambre Negro Para Amarre</v>
      </c>
      <c r="C53" s="432"/>
      <c r="D53" s="432"/>
      <c r="E53" s="432"/>
      <c r="F53" s="432"/>
      <c r="G53" s="432"/>
      <c r="H53" s="432"/>
      <c r="I53" s="432"/>
      <c r="J53" s="319" t="str">
        <f>VLOOKUP(A53,MATERIALES!A7:D645,2,FALSE)</f>
        <v>kg</v>
      </c>
      <c r="K53" s="404">
        <v>0.02</v>
      </c>
      <c r="L53" s="428"/>
      <c r="M53" s="409">
        <f>VLOOKUP(A53,MATERIALES!A8:D401,4,FALSE)</f>
        <v>4673.4758378435536</v>
      </c>
      <c r="N53" s="279">
        <f t="shared" si="0"/>
        <v>93.469516756871073</v>
      </c>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28235.133228790695</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9" t="s">
        <v>961</v>
      </c>
      <c r="M60" s="888"/>
      <c r="N60" s="82" t="s">
        <v>951</v>
      </c>
    </row>
    <row r="61" spans="1:14">
      <c r="B61" s="52"/>
      <c r="C61" s="324"/>
      <c r="D61" s="324"/>
      <c r="E61" s="324"/>
      <c r="F61" s="324"/>
      <c r="G61" s="324"/>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901"/>
      <c r="M66" s="902"/>
      <c r="N66" s="133"/>
    </row>
    <row r="67" spans="1:15" ht="15.75" thickBot="1">
      <c r="B67" s="912" t="s">
        <v>953</v>
      </c>
      <c r="C67" s="866"/>
      <c r="D67" s="866"/>
      <c r="E67" s="866"/>
      <c r="F67" s="866"/>
      <c r="G67" s="866"/>
      <c r="H67" s="866"/>
      <c r="I67" s="866"/>
      <c r="J67" s="866"/>
      <c r="K67" s="866"/>
      <c r="L67" s="866"/>
      <c r="M67" s="867"/>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2" t="s">
        <v>963</v>
      </c>
      <c r="C71" s="863"/>
      <c r="D71" s="863"/>
      <c r="E71" s="863"/>
      <c r="F71" s="863"/>
      <c r="G71" s="863"/>
      <c r="H71" s="863"/>
      <c r="I71" s="79" t="s">
        <v>964</v>
      </c>
      <c r="J71" s="81" t="s">
        <v>1410</v>
      </c>
      <c r="K71" s="80" t="s">
        <v>966</v>
      </c>
      <c r="L71" s="864" t="s">
        <v>950</v>
      </c>
      <c r="M71" s="865"/>
      <c r="N71" s="104" t="s">
        <v>951</v>
      </c>
    </row>
    <row r="72" spans="1:15">
      <c r="A72" s="168" t="s">
        <v>7</v>
      </c>
      <c r="B72" s="55" t="str">
        <f>VLOOKUP(A72,'MANO DE OBRA'!A8:D68,3,FALSE)</f>
        <v>Obrero (2)</v>
      </c>
      <c r="C72" s="53"/>
      <c r="D72" s="53"/>
      <c r="E72" s="53"/>
      <c r="F72" s="53"/>
      <c r="G72" s="53"/>
      <c r="H72" s="53"/>
      <c r="I72" s="299">
        <f>K72/J72*100</f>
        <v>58520.000000000007</v>
      </c>
      <c r="J72" s="300">
        <v>185</v>
      </c>
      <c r="K72" s="301">
        <f>VLOOKUP(A72,'MANO DE OBRA'!A8:D99,4,FALSE)</f>
        <v>108262</v>
      </c>
      <c r="L72" s="56"/>
      <c r="M72" s="441">
        <v>670</v>
      </c>
      <c r="N72" s="402">
        <f>K72/M72</f>
        <v>161.58507462686566</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670</v>
      </c>
      <c r="N73" s="402">
        <f>K73/M73</f>
        <v>159.23319942448953</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9"/>
      <c r="C77" s="900"/>
      <c r="D77" s="900"/>
      <c r="E77" s="900"/>
      <c r="F77" s="900"/>
      <c r="G77" s="900"/>
      <c r="H77" s="900"/>
      <c r="I77" s="132"/>
      <c r="J77" s="132"/>
      <c r="K77" s="132"/>
      <c r="L77" s="913"/>
      <c r="M77" s="913"/>
      <c r="N77" s="51"/>
    </row>
    <row r="78" spans="1:15" ht="15.75" thickBot="1">
      <c r="B78" s="912" t="s">
        <v>953</v>
      </c>
      <c r="C78" s="866"/>
      <c r="D78" s="866"/>
      <c r="E78" s="866"/>
      <c r="F78" s="866"/>
      <c r="G78" s="866"/>
      <c r="H78" s="866"/>
      <c r="I78" s="866"/>
      <c r="J78" s="866"/>
      <c r="K78" s="866"/>
      <c r="L78" s="866"/>
      <c r="M78" s="867"/>
      <c r="N78" s="308">
        <f>SUM(N72:N77)</f>
        <v>320.81827405135516</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28883.90272405796</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8" t="s">
        <v>969</v>
      </c>
      <c r="C84" s="869"/>
      <c r="D84" s="869"/>
      <c r="E84" s="869"/>
      <c r="F84" s="869"/>
      <c r="G84" s="869"/>
      <c r="H84" s="869"/>
      <c r="I84" s="321"/>
      <c r="J84" s="341"/>
      <c r="K84" s="309" t="s">
        <v>970</v>
      </c>
      <c r="L84" s="870" t="s">
        <v>971</v>
      </c>
      <c r="M84" s="871"/>
      <c r="N84" s="310"/>
    </row>
    <row r="85" spans="1:14">
      <c r="B85" s="856" t="s">
        <v>972</v>
      </c>
      <c r="C85" s="857"/>
      <c r="D85" s="857"/>
      <c r="E85" s="857"/>
      <c r="F85" s="857"/>
      <c r="G85" s="857"/>
      <c r="H85" s="857"/>
      <c r="I85" s="93"/>
      <c r="J85" s="94"/>
      <c r="K85" s="311">
        <v>0.2</v>
      </c>
      <c r="L85" s="858">
        <f>N80*K85</f>
        <v>5776.7805448115923</v>
      </c>
      <c r="M85" s="859"/>
      <c r="N85" s="57"/>
    </row>
    <row r="86" spans="1:14">
      <c r="B86" s="95" t="s">
        <v>973</v>
      </c>
      <c r="C86" s="96"/>
      <c r="D86" s="96"/>
      <c r="E86" s="96"/>
      <c r="F86" s="96"/>
      <c r="G86" s="96"/>
      <c r="H86" s="96"/>
      <c r="I86" s="93"/>
      <c r="J86" s="94"/>
      <c r="K86" s="311">
        <v>0.05</v>
      </c>
      <c r="L86" s="858">
        <f>N80*K86</f>
        <v>1444.1951362028981</v>
      </c>
      <c r="M86" s="859"/>
      <c r="N86" s="57"/>
    </row>
    <row r="87" spans="1:14" ht="15.75" thickBot="1">
      <c r="B87" s="97" t="s">
        <v>974</v>
      </c>
      <c r="C87" s="98"/>
      <c r="D87" s="98"/>
      <c r="E87" s="98"/>
      <c r="F87" s="98"/>
      <c r="G87" s="98"/>
      <c r="H87" s="98"/>
      <c r="I87" s="99"/>
      <c r="J87" s="100"/>
      <c r="K87" s="312">
        <v>0.05</v>
      </c>
      <c r="L87" s="860">
        <f>N80*K87</f>
        <v>1444.1951362028981</v>
      </c>
      <c r="M87" s="861"/>
      <c r="N87" s="57"/>
    </row>
    <row r="88" spans="1:14" ht="15.75" thickBot="1">
      <c r="B88" s="823" t="s">
        <v>953</v>
      </c>
      <c r="C88" s="824"/>
      <c r="D88" s="824"/>
      <c r="E88" s="824"/>
      <c r="F88" s="824"/>
      <c r="G88" s="824"/>
      <c r="H88" s="824"/>
      <c r="I88" s="824"/>
      <c r="J88" s="824"/>
      <c r="K88" s="824"/>
      <c r="L88" s="824"/>
      <c r="M88" s="825"/>
      <c r="N88" s="58">
        <f>L85+L86+L87</f>
        <v>8665.1708172173876</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37549.073541275349</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7"/>
      <c r="C1" s="929"/>
      <c r="D1" s="930"/>
      <c r="E1" s="930"/>
      <c r="F1" s="930"/>
      <c r="G1" s="930"/>
      <c r="H1" s="930"/>
      <c r="I1" s="930"/>
      <c r="J1" s="931"/>
      <c r="K1" s="982" t="s">
        <v>933</v>
      </c>
      <c r="L1" s="934" t="s">
        <v>2198</v>
      </c>
      <c r="M1" s="935"/>
      <c r="N1" s="936"/>
    </row>
    <row r="2" spans="2:14">
      <c r="B2" s="918"/>
      <c r="C2" s="940" t="s">
        <v>934</v>
      </c>
      <c r="D2" s="941"/>
      <c r="E2" s="941"/>
      <c r="F2" s="941"/>
      <c r="G2" s="941"/>
      <c r="H2" s="941"/>
      <c r="I2" s="941"/>
      <c r="J2" s="942"/>
      <c r="K2" s="981"/>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81"/>
      <c r="L4" s="937"/>
      <c r="M4" s="938"/>
      <c r="N4" s="93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983" t="s">
        <v>945</v>
      </c>
      <c r="M30" s="800"/>
      <c r="N30" s="77" t="s">
        <v>946</v>
      </c>
    </row>
    <row r="31" spans="1:14" ht="15.75" customHeight="1" thickBot="1">
      <c r="A31" t="s">
        <v>1845</v>
      </c>
      <c r="B31" s="86" t="s">
        <v>1122</v>
      </c>
      <c r="C31" s="87" t="s">
        <v>2124</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8" t="s">
        <v>948</v>
      </c>
      <c r="J35" s="895"/>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958"/>
      <c r="D41" s="958"/>
      <c r="E41" s="44"/>
      <c r="F41" s="45"/>
      <c r="G41" s="45"/>
      <c r="H41" s="46"/>
      <c r="I41" s="42"/>
      <c r="J41" s="43"/>
      <c r="K41" s="286"/>
      <c r="L41" s="283"/>
      <c r="M41" s="408">
        <v>0.01</v>
      </c>
      <c r="N41" s="351">
        <f>N78*M41</f>
        <v>16.915937500000002</v>
      </c>
    </row>
    <row r="42" spans="1:14" ht="15.75" thickBot="1">
      <c r="B42" s="959"/>
      <c r="C42" s="960"/>
      <c r="D42" s="960"/>
      <c r="E42" s="960"/>
      <c r="F42" s="960"/>
      <c r="G42" s="960"/>
      <c r="H42" s="961"/>
      <c r="I42" s="882"/>
      <c r="J42" s="883"/>
      <c r="K42" s="47"/>
      <c r="L42" s="884"/>
      <c r="M42" s="962"/>
      <c r="N42" s="111"/>
    </row>
    <row r="43" spans="1:14" ht="15.75" thickBot="1">
      <c r="B43" s="823" t="s">
        <v>953</v>
      </c>
      <c r="C43" s="824"/>
      <c r="D43" s="824"/>
      <c r="E43" s="824"/>
      <c r="F43" s="824"/>
      <c r="G43" s="824"/>
      <c r="H43" s="824"/>
      <c r="I43" s="824"/>
      <c r="J43" s="824"/>
      <c r="K43" s="824"/>
      <c r="L43" s="824"/>
      <c r="M43" s="825"/>
      <c r="N43" s="401">
        <f>SUM(N36:N42)</f>
        <v>16.915937500000002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917</v>
      </c>
      <c r="B48" s="49" t="str">
        <f>VLOOKUP(A48,MATERIALES!A5:D373,3,FALSE)</f>
        <v>Almohadillas de neopreno dureza 60 (35cm*45cm*5cm con 2 laminas de 3mm)</v>
      </c>
      <c r="C48" s="288"/>
      <c r="D48" s="288"/>
      <c r="E48" s="288"/>
      <c r="F48" s="288"/>
      <c r="G48" s="288"/>
      <c r="H48" s="288"/>
      <c r="I48" s="275"/>
      <c r="J48" s="231" t="str">
        <f>VLOOKUP(A48,MATERIALES!A4:D640,2,FALSE)</f>
        <v>u</v>
      </c>
      <c r="K48" s="289">
        <v>1</v>
      </c>
      <c r="L48" s="274"/>
      <c r="M48" s="409">
        <f>VLOOKUP(A48,MATERIALES!A5:D396,4,FALSE)</f>
        <v>405171.33196540741</v>
      </c>
      <c r="N48" s="279">
        <f>K48*M48</f>
        <v>405171.33196540741</v>
      </c>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405171.33196540741</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9" t="s">
        <v>961</v>
      </c>
      <c r="M60" s="888"/>
      <c r="N60" s="82" t="s">
        <v>951</v>
      </c>
    </row>
    <row r="61" spans="1:14">
      <c r="B61" s="52"/>
      <c r="C61" s="324"/>
      <c r="D61" s="324"/>
      <c r="E61" s="324"/>
      <c r="F61" s="324"/>
      <c r="G61" s="324"/>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901"/>
      <c r="M66" s="902"/>
      <c r="N66" s="133"/>
    </row>
    <row r="67" spans="1:15" ht="15.75" thickBot="1">
      <c r="B67" s="912" t="s">
        <v>953</v>
      </c>
      <c r="C67" s="866"/>
      <c r="D67" s="866"/>
      <c r="E67" s="866"/>
      <c r="F67" s="866"/>
      <c r="G67" s="866"/>
      <c r="H67" s="866"/>
      <c r="I67" s="866"/>
      <c r="J67" s="866"/>
      <c r="K67" s="866"/>
      <c r="L67" s="866"/>
      <c r="M67" s="867"/>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2" t="s">
        <v>963</v>
      </c>
      <c r="C71" s="863"/>
      <c r="D71" s="863"/>
      <c r="E71" s="863"/>
      <c r="F71" s="863"/>
      <c r="G71" s="863"/>
      <c r="H71" s="984"/>
      <c r="I71" s="79" t="s">
        <v>964</v>
      </c>
      <c r="J71" s="81" t="s">
        <v>1410</v>
      </c>
      <c r="K71" s="80" t="s">
        <v>966</v>
      </c>
      <c r="L71" s="864" t="s">
        <v>950</v>
      </c>
      <c r="M71" s="977"/>
      <c r="N71" s="104" t="s">
        <v>951</v>
      </c>
    </row>
    <row r="72" spans="1:15">
      <c r="A72" s="168" t="s">
        <v>6</v>
      </c>
      <c r="B72" s="55" t="str">
        <f>VLOOKUP(A72,'MANO DE OBRA'!A8:D68,3,FALSE)</f>
        <v xml:space="preserve">Obrero </v>
      </c>
      <c r="C72" s="53"/>
      <c r="D72" s="53"/>
      <c r="E72" s="53"/>
      <c r="F72" s="53"/>
      <c r="G72" s="53"/>
      <c r="H72" s="53"/>
      <c r="I72" s="299">
        <f>K72/J72*100</f>
        <v>29260.000000000004</v>
      </c>
      <c r="J72" s="300">
        <v>185</v>
      </c>
      <c r="K72" s="301">
        <f>VLOOKUP(A72,'MANO DE OBRA'!A8:D99,4,FALSE)</f>
        <v>54131</v>
      </c>
      <c r="L72" s="56"/>
      <c r="M72" s="441">
        <v>32</v>
      </c>
      <c r="N72" s="402">
        <f>K72/M72</f>
        <v>1691.59375</v>
      </c>
      <c r="O72" s="112"/>
    </row>
    <row r="73" spans="1:15">
      <c r="A73" s="168"/>
      <c r="B73" s="55"/>
      <c r="C73" s="53"/>
      <c r="D73" s="53"/>
      <c r="E73" s="53"/>
      <c r="F73" s="53"/>
      <c r="G73" s="53"/>
      <c r="H73" s="53"/>
      <c r="I73" s="299"/>
      <c r="J73" s="300"/>
      <c r="K73" s="301"/>
      <c r="L73" s="56"/>
      <c r="M73" s="441"/>
      <c r="N73" s="402"/>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9"/>
      <c r="C77" s="900"/>
      <c r="D77" s="900"/>
      <c r="E77" s="900"/>
      <c r="F77" s="900"/>
      <c r="G77" s="900"/>
      <c r="H77" s="883"/>
      <c r="I77" s="132"/>
      <c r="J77" s="132"/>
      <c r="K77" s="132"/>
      <c r="L77" s="985"/>
      <c r="M77" s="885"/>
      <c r="N77" s="133"/>
    </row>
    <row r="78" spans="1:15" ht="15.75" thickBot="1">
      <c r="B78" s="912" t="s">
        <v>953</v>
      </c>
      <c r="C78" s="866"/>
      <c r="D78" s="866"/>
      <c r="E78" s="866"/>
      <c r="F78" s="866"/>
      <c r="G78" s="866"/>
      <c r="H78" s="866"/>
      <c r="I78" s="866"/>
      <c r="J78" s="866"/>
      <c r="K78" s="866"/>
      <c r="L78" s="866"/>
      <c r="M78" s="867"/>
      <c r="N78" s="467">
        <f>SUM(N72:N77)</f>
        <v>1691.59375</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406879.84165290743</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8" t="s">
        <v>969</v>
      </c>
      <c r="C84" s="869"/>
      <c r="D84" s="869"/>
      <c r="E84" s="869"/>
      <c r="F84" s="869"/>
      <c r="G84" s="869"/>
      <c r="H84" s="869"/>
      <c r="I84" s="321"/>
      <c r="J84" s="341"/>
      <c r="K84" s="309" t="s">
        <v>970</v>
      </c>
      <c r="L84" s="870" t="s">
        <v>971</v>
      </c>
      <c r="M84" s="871"/>
      <c r="N84" s="310"/>
    </row>
    <row r="85" spans="1:14">
      <c r="B85" s="856" t="s">
        <v>972</v>
      </c>
      <c r="C85" s="857"/>
      <c r="D85" s="857"/>
      <c r="E85" s="857"/>
      <c r="F85" s="857"/>
      <c r="G85" s="857"/>
      <c r="H85" s="857"/>
      <c r="I85" s="93"/>
      <c r="J85" s="94"/>
      <c r="K85" s="311">
        <v>0.2</v>
      </c>
      <c r="L85" s="858">
        <f>N80*K85</f>
        <v>81375.968330581498</v>
      </c>
      <c r="M85" s="859"/>
      <c r="N85" s="57"/>
    </row>
    <row r="86" spans="1:14">
      <c r="B86" s="95" t="s">
        <v>973</v>
      </c>
      <c r="C86" s="96"/>
      <c r="D86" s="96"/>
      <c r="E86" s="96"/>
      <c r="F86" s="96"/>
      <c r="G86" s="96"/>
      <c r="H86" s="96"/>
      <c r="I86" s="93"/>
      <c r="J86" s="94"/>
      <c r="K86" s="311">
        <v>0.05</v>
      </c>
      <c r="L86" s="858">
        <f>N80*K86</f>
        <v>20343.992082645374</v>
      </c>
      <c r="M86" s="859"/>
      <c r="N86" s="57"/>
    </row>
    <row r="87" spans="1:14" ht="15.75" thickBot="1">
      <c r="B87" s="97" t="s">
        <v>974</v>
      </c>
      <c r="C87" s="98"/>
      <c r="D87" s="98"/>
      <c r="E87" s="98"/>
      <c r="F87" s="98"/>
      <c r="G87" s="98"/>
      <c r="H87" s="98"/>
      <c r="I87" s="99"/>
      <c r="J87" s="100"/>
      <c r="K87" s="312">
        <v>0.05</v>
      </c>
      <c r="L87" s="860">
        <f>N80*K87</f>
        <v>20343.992082645374</v>
      </c>
      <c r="M87" s="861"/>
      <c r="N87" s="57"/>
    </row>
    <row r="88" spans="1:14" ht="15.75" thickBot="1">
      <c r="B88" s="823" t="s">
        <v>953</v>
      </c>
      <c r="C88" s="824"/>
      <c r="D88" s="824"/>
      <c r="E88" s="824"/>
      <c r="F88" s="824"/>
      <c r="G88" s="824"/>
      <c r="H88" s="824"/>
      <c r="I88" s="824"/>
      <c r="J88" s="824"/>
      <c r="K88" s="824"/>
      <c r="L88" s="824"/>
      <c r="M88" s="825"/>
      <c r="N88" s="58">
        <f>L85+L86+L87</f>
        <v>122063.95249587225</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528943.79414877971</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ht="15" customHeight="1">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1123</v>
      </c>
      <c r="C31" s="87" t="s">
        <v>2125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N78*M41</f>
        <v>54.131</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54.131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413</v>
      </c>
      <c r="B48" s="49" t="str">
        <f>VLOOKUP(A48,MATERIALES!A5:D373,3,FALSE)</f>
        <v>Cinta Sika PVC 0,22</v>
      </c>
      <c r="C48" s="288"/>
      <c r="D48" s="288"/>
      <c r="E48" s="288"/>
      <c r="F48" s="288"/>
      <c r="G48" s="288"/>
      <c r="H48" s="288"/>
      <c r="I48" s="275"/>
      <c r="J48" s="231" t="str">
        <f>VLOOKUP(A48,MATERIALES!A4:D640,2,FALSE)</f>
        <v>m</v>
      </c>
      <c r="K48" s="289">
        <v>1.05</v>
      </c>
      <c r="L48" s="274"/>
      <c r="M48" s="409">
        <f>VLOOKUP(A48,MATERIALES!A5:D396,4,FALSE)</f>
        <v>33905.187971851112</v>
      </c>
      <c r="N48" s="279">
        <f>K48*M48</f>
        <v>35600.447370443668</v>
      </c>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35600.447370443668</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9" t="s">
        <v>961</v>
      </c>
      <c r="M60" s="888"/>
      <c r="N60" s="82" t="s">
        <v>951</v>
      </c>
    </row>
    <row r="61" spans="1:14">
      <c r="B61" s="52"/>
      <c r="C61" s="324"/>
      <c r="D61" s="324"/>
      <c r="E61" s="324"/>
      <c r="F61" s="324"/>
      <c r="G61" s="324"/>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901"/>
      <c r="M66" s="902"/>
      <c r="N66" s="133"/>
    </row>
    <row r="67" spans="1:15" ht="15.75" thickBot="1">
      <c r="B67" s="912" t="s">
        <v>953</v>
      </c>
      <c r="C67" s="866"/>
      <c r="D67" s="866"/>
      <c r="E67" s="866"/>
      <c r="F67" s="866"/>
      <c r="G67" s="866"/>
      <c r="H67" s="866"/>
      <c r="I67" s="866"/>
      <c r="J67" s="866"/>
      <c r="K67" s="866"/>
      <c r="L67" s="866"/>
      <c r="M67" s="867"/>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2" t="s">
        <v>963</v>
      </c>
      <c r="C71" s="863"/>
      <c r="D71" s="863"/>
      <c r="E71" s="863"/>
      <c r="F71" s="863"/>
      <c r="G71" s="863"/>
      <c r="H71" s="863"/>
      <c r="I71" s="79" t="s">
        <v>964</v>
      </c>
      <c r="J71" s="81" t="s">
        <v>1410</v>
      </c>
      <c r="K71" s="80" t="s">
        <v>966</v>
      </c>
      <c r="L71" s="864" t="s">
        <v>950</v>
      </c>
      <c r="M71" s="977"/>
      <c r="N71" s="104" t="s">
        <v>951</v>
      </c>
    </row>
    <row r="72" spans="1:15">
      <c r="A72" s="168" t="s">
        <v>7</v>
      </c>
      <c r="B72" s="55" t="str">
        <f>VLOOKUP(A72,'MANO DE OBRA'!A8:D68,3,FALSE)</f>
        <v>Obrero (2)</v>
      </c>
      <c r="C72" s="53"/>
      <c r="D72" s="53"/>
      <c r="E72" s="53"/>
      <c r="F72" s="53"/>
      <c r="G72" s="53"/>
      <c r="H72" s="53"/>
      <c r="I72" s="299">
        <f>K72/J72*100</f>
        <v>58520.000000000007</v>
      </c>
      <c r="J72" s="300">
        <v>185</v>
      </c>
      <c r="K72" s="301">
        <f>VLOOKUP(A72,'MANO DE OBRA'!A8:D99,4,FALSE)</f>
        <v>108262</v>
      </c>
      <c r="L72" s="56"/>
      <c r="M72" s="438">
        <v>100</v>
      </c>
      <c r="N72" s="402">
        <f>K72/M72</f>
        <v>1082.6199999999999</v>
      </c>
      <c r="O72" s="112"/>
    </row>
    <row r="73" spans="1:15">
      <c r="A73" s="168"/>
      <c r="B73" s="55"/>
      <c r="C73" s="53"/>
      <c r="D73" s="53"/>
      <c r="E73" s="53"/>
      <c r="F73" s="53"/>
      <c r="G73" s="53"/>
      <c r="H73" s="53"/>
      <c r="I73" s="299"/>
      <c r="J73" s="300"/>
      <c r="K73" s="301"/>
      <c r="L73" s="56"/>
      <c r="M73" s="441"/>
      <c r="N73" s="402"/>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9"/>
      <c r="C77" s="900"/>
      <c r="D77" s="900"/>
      <c r="E77" s="900"/>
      <c r="F77" s="900"/>
      <c r="G77" s="900"/>
      <c r="H77" s="900"/>
      <c r="I77" s="132"/>
      <c r="J77" s="132"/>
      <c r="K77" s="132"/>
      <c r="L77" s="913"/>
      <c r="M77" s="913"/>
      <c r="N77" s="51"/>
    </row>
    <row r="78" spans="1:15" ht="15.75" thickBot="1">
      <c r="B78" s="912" t="s">
        <v>953</v>
      </c>
      <c r="C78" s="866"/>
      <c r="D78" s="866"/>
      <c r="E78" s="866"/>
      <c r="F78" s="866"/>
      <c r="G78" s="866"/>
      <c r="H78" s="866"/>
      <c r="I78" s="866"/>
      <c r="J78" s="866"/>
      <c r="K78" s="866"/>
      <c r="L78" s="866"/>
      <c r="M78" s="867"/>
      <c r="N78" s="308">
        <f>SUM(N72:N77)</f>
        <v>1082.6199999999999</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36737.198370443672</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8" t="s">
        <v>969</v>
      </c>
      <c r="C84" s="869"/>
      <c r="D84" s="869"/>
      <c r="E84" s="869"/>
      <c r="F84" s="869"/>
      <c r="G84" s="869"/>
      <c r="H84" s="869"/>
      <c r="I84" s="321"/>
      <c r="J84" s="341"/>
      <c r="K84" s="309" t="s">
        <v>970</v>
      </c>
      <c r="L84" s="870" t="s">
        <v>971</v>
      </c>
      <c r="M84" s="871"/>
      <c r="N84" s="310"/>
    </row>
    <row r="85" spans="1:14">
      <c r="B85" s="856" t="s">
        <v>972</v>
      </c>
      <c r="C85" s="857"/>
      <c r="D85" s="857"/>
      <c r="E85" s="857"/>
      <c r="F85" s="857"/>
      <c r="G85" s="857"/>
      <c r="H85" s="857"/>
      <c r="I85" s="93"/>
      <c r="J85" s="94"/>
      <c r="K85" s="311">
        <v>0.2</v>
      </c>
      <c r="L85" s="858">
        <f>N80*K85</f>
        <v>7347.439674088735</v>
      </c>
      <c r="M85" s="859"/>
      <c r="N85" s="57"/>
    </row>
    <row r="86" spans="1:14">
      <c r="B86" s="95" t="s">
        <v>973</v>
      </c>
      <c r="C86" s="96"/>
      <c r="D86" s="96"/>
      <c r="E86" s="96"/>
      <c r="F86" s="96"/>
      <c r="G86" s="96"/>
      <c r="H86" s="96"/>
      <c r="I86" s="93"/>
      <c r="J86" s="94"/>
      <c r="K86" s="311">
        <v>0.05</v>
      </c>
      <c r="L86" s="858">
        <f>N80*K86</f>
        <v>1836.8599185221838</v>
      </c>
      <c r="M86" s="859"/>
      <c r="N86" s="57"/>
    </row>
    <row r="87" spans="1:14" ht="15.75" thickBot="1">
      <c r="B87" s="97" t="s">
        <v>974</v>
      </c>
      <c r="C87" s="98"/>
      <c r="D87" s="98"/>
      <c r="E87" s="98"/>
      <c r="F87" s="98"/>
      <c r="G87" s="98"/>
      <c r="H87" s="98"/>
      <c r="I87" s="99"/>
      <c r="J87" s="100"/>
      <c r="K87" s="312">
        <v>0.05</v>
      </c>
      <c r="L87" s="860">
        <f>N80*K87</f>
        <v>1836.8599185221838</v>
      </c>
      <c r="M87" s="861"/>
      <c r="N87" s="57"/>
    </row>
    <row r="88" spans="1:14" ht="15.75" thickBot="1">
      <c r="B88" s="823" t="s">
        <v>953</v>
      </c>
      <c r="C88" s="824"/>
      <c r="D88" s="824"/>
      <c r="E88" s="824"/>
      <c r="F88" s="824"/>
      <c r="G88" s="824"/>
      <c r="H88" s="824"/>
      <c r="I88" s="824"/>
      <c r="J88" s="824"/>
      <c r="K88" s="824"/>
      <c r="L88" s="824"/>
      <c r="M88" s="825"/>
      <c r="N88" s="58">
        <f>L85+L86+L87</f>
        <v>11021.159511133101</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47758.357881576769</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58" zoomScale="75" zoomScaleNormal="75" workbookViewId="0">
      <selection activeCell="O81" sqref="O81"/>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1124</v>
      </c>
      <c r="C31" s="87" t="s">
        <v>2126</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190</v>
      </c>
      <c r="B36" s="872" t="str">
        <f>VLOOKUP(A36,EQUIPOS!A6:D154,3,FALSE)</f>
        <v>Diferencial de 3 ton</v>
      </c>
      <c r="C36" s="873"/>
      <c r="D36" s="873"/>
      <c r="E36" s="873"/>
      <c r="F36" s="873"/>
      <c r="G36" s="873"/>
      <c r="H36" s="874"/>
      <c r="I36" s="274"/>
      <c r="J36" s="275"/>
      <c r="K36" s="276">
        <f>VLOOKUP(A36,EQUIPOS!A6:D163,4,FALSE)</f>
        <v>5955.2148946334573</v>
      </c>
      <c r="L36" s="277"/>
      <c r="M36" s="343">
        <v>40</v>
      </c>
      <c r="N36" s="279">
        <f>K36/M36</f>
        <v>148.88037236583642</v>
      </c>
    </row>
    <row r="37" spans="1:14">
      <c r="A37" s="119" t="s">
        <v>195</v>
      </c>
      <c r="B37" s="872" t="str">
        <f>VLOOKUP(A37,EQUIPOS!A7:D154,3,FALSE)</f>
        <v xml:space="preserve">Equipo de oxicorte, Capacidad de corte: hasta 6´´ (152mm) </v>
      </c>
      <c r="C37" s="873"/>
      <c r="D37" s="873"/>
      <c r="E37" s="873"/>
      <c r="F37" s="873"/>
      <c r="G37" s="873"/>
      <c r="H37" s="874"/>
      <c r="I37" s="428"/>
      <c r="J37" s="429"/>
      <c r="K37" s="276">
        <f>VLOOKUP(A37,EQUIPOS!A7:D164,4,FALSE)</f>
        <v>18391.104821662146</v>
      </c>
      <c r="L37" s="342"/>
      <c r="M37" s="343">
        <v>40</v>
      </c>
      <c r="N37" s="279">
        <f t="shared" ref="N37:N43" si="0">K37/M37</f>
        <v>459.77762054155363</v>
      </c>
    </row>
    <row r="38" spans="1:14">
      <c r="A38" s="119" t="s">
        <v>204</v>
      </c>
      <c r="B38" s="872" t="str">
        <f>VLOOKUP(A38,EQUIPOS!A8:D154,3,FALSE)</f>
        <v xml:space="preserve">Equipo de soldadura 250 AMP
</v>
      </c>
      <c r="C38" s="873"/>
      <c r="D38" s="873"/>
      <c r="E38" s="873"/>
      <c r="F38" s="873"/>
      <c r="G38" s="873"/>
      <c r="H38" s="874"/>
      <c r="I38" s="428"/>
      <c r="J38" s="429"/>
      <c r="K38" s="276">
        <f>VLOOKUP(A38,EQUIPOS!A8:D165,4,FALSE)</f>
        <v>13631.054161937825</v>
      </c>
      <c r="L38" s="342"/>
      <c r="M38" s="343">
        <v>40</v>
      </c>
      <c r="N38" s="279">
        <f t="shared" si="0"/>
        <v>340.77635404844563</v>
      </c>
    </row>
    <row r="39" spans="1:14">
      <c r="A39" s="119" t="s">
        <v>208</v>
      </c>
      <c r="B39" s="872" t="str">
        <f>VLOOKUP(A39,EQUIPOS!A9:D154,3,FALSE)</f>
        <v>Equipo de soldadura 400</v>
      </c>
      <c r="C39" s="873"/>
      <c r="D39" s="873"/>
      <c r="E39" s="873"/>
      <c r="F39" s="873"/>
      <c r="G39" s="873"/>
      <c r="H39" s="874"/>
      <c r="I39" s="428"/>
      <c r="J39" s="429"/>
      <c r="K39" s="276">
        <f>VLOOKUP(A39,EQUIPOS!A9:D166,4,FALSE)</f>
        <v>14177.120579611828</v>
      </c>
      <c r="L39" s="342"/>
      <c r="M39" s="343">
        <v>40</v>
      </c>
      <c r="N39" s="279">
        <f t="shared" si="0"/>
        <v>354.42801449029571</v>
      </c>
    </row>
    <row r="40" spans="1:14">
      <c r="A40" s="119" t="s">
        <v>210</v>
      </c>
      <c r="B40" s="872" t="str">
        <f>VLOOKUP(A40,EQUIPOS!A10:D154,3,FALSE)</f>
        <v>Equipo de soldadura 600</v>
      </c>
      <c r="C40" s="873"/>
      <c r="D40" s="873"/>
      <c r="E40" s="873"/>
      <c r="F40" s="873"/>
      <c r="G40" s="873"/>
      <c r="H40" s="874"/>
      <c r="I40" s="428"/>
      <c r="J40" s="429"/>
      <c r="K40" s="276">
        <f>VLOOKUP(A40,EQUIPOS!A10:D167,4,FALSE)</f>
        <v>16876.543248113499</v>
      </c>
      <c r="L40" s="342"/>
      <c r="M40" s="343">
        <v>40</v>
      </c>
      <c r="N40" s="279">
        <f t="shared" si="0"/>
        <v>421.91358120283746</v>
      </c>
    </row>
    <row r="41" spans="1:14">
      <c r="A41" s="119" t="s">
        <v>202</v>
      </c>
      <c r="B41" s="872" t="str">
        <f>VLOOKUP(A41,EQUIPOS!A11:D155,3,FALSE)</f>
        <v xml:space="preserve">Equipo de rayos X y/o ultrasonido
</v>
      </c>
      <c r="C41" s="873"/>
      <c r="D41" s="873"/>
      <c r="E41" s="873"/>
      <c r="F41" s="873"/>
      <c r="G41" s="873"/>
      <c r="H41" s="874"/>
      <c r="I41" s="428"/>
      <c r="J41" s="429"/>
      <c r="K41" s="276">
        <f>VLOOKUP(A41,EQUIPOS!A11:D168,4,FALSE)</f>
        <v>102124.7232449945</v>
      </c>
      <c r="L41" s="342"/>
      <c r="M41" s="343">
        <v>4000</v>
      </c>
      <c r="N41" s="279">
        <f t="shared" si="0"/>
        <v>25.531180811248625</v>
      </c>
    </row>
    <row r="42" spans="1:14">
      <c r="A42" s="119" t="s">
        <v>294</v>
      </c>
      <c r="B42" s="872" t="str">
        <f>VLOOKUP(A42,EQUIPOS!A12:D156,3,FALSE)</f>
        <v>Puente grúa</v>
      </c>
      <c r="C42" s="873"/>
      <c r="D42" s="873"/>
      <c r="E42" s="873"/>
      <c r="F42" s="873"/>
      <c r="G42" s="873"/>
      <c r="H42" s="874"/>
      <c r="I42" s="428"/>
      <c r="J42" s="429"/>
      <c r="K42" s="276">
        <f>VLOOKUP(A42,EQUIPOS!A12:D169,4,FALSE)</f>
        <v>750789.8086019723</v>
      </c>
      <c r="L42" s="342"/>
      <c r="M42" s="343">
        <v>40000</v>
      </c>
      <c r="N42" s="279">
        <f t="shared" si="0"/>
        <v>18.769745215049308</v>
      </c>
    </row>
    <row r="43" spans="1:14">
      <c r="A43" s="119" t="s">
        <v>334</v>
      </c>
      <c r="B43" s="872" t="str">
        <f>VLOOKUP(A43,EQUIPOS!A13:D157,3,FALSE)</f>
        <v>Taladro industrial</v>
      </c>
      <c r="C43" s="873"/>
      <c r="D43" s="873"/>
      <c r="E43" s="873"/>
      <c r="F43" s="873"/>
      <c r="G43" s="873"/>
      <c r="H43" s="874"/>
      <c r="I43" s="428"/>
      <c r="J43" s="429"/>
      <c r="K43" s="276">
        <f>VLOOKUP(A43,EQUIPOS!A13:D170,4,FALSE)</f>
        <v>4598.2913624133425</v>
      </c>
      <c r="L43" s="342"/>
      <c r="M43" s="343">
        <v>40</v>
      </c>
      <c r="N43" s="279">
        <f t="shared" si="0"/>
        <v>114.95728406033356</v>
      </c>
    </row>
    <row r="44" spans="1:14">
      <c r="B44" s="872"/>
      <c r="C44" s="873"/>
      <c r="D44" s="873"/>
      <c r="E44" s="873"/>
      <c r="F44" s="873"/>
      <c r="G44" s="873"/>
      <c r="H44" s="874"/>
      <c r="I44" s="42"/>
      <c r="J44" s="43"/>
      <c r="K44" s="276"/>
      <c r="L44" s="283"/>
      <c r="M44" s="343"/>
      <c r="N44" s="279"/>
    </row>
    <row r="45" spans="1:14">
      <c r="B45" s="327"/>
      <c r="C45" s="328"/>
      <c r="D45" s="328"/>
      <c r="E45" s="328"/>
      <c r="F45" s="330"/>
      <c r="G45" s="330"/>
      <c r="H45" s="131"/>
      <c r="I45" s="42"/>
      <c r="J45" s="43"/>
      <c r="K45" s="276"/>
      <c r="L45" s="283"/>
      <c r="M45" s="284"/>
      <c r="N45" s="280"/>
    </row>
    <row r="46" spans="1:14">
      <c r="B46" s="880" t="s">
        <v>952</v>
      </c>
      <c r="C46" s="881"/>
      <c r="D46" s="881"/>
      <c r="E46" s="44"/>
      <c r="F46" s="45"/>
      <c r="G46" s="45"/>
      <c r="H46" s="46"/>
      <c r="I46" s="42"/>
      <c r="J46" s="43"/>
      <c r="K46" s="286"/>
      <c r="L46" s="283"/>
      <c r="M46" s="408">
        <v>0.1</v>
      </c>
      <c r="N46" s="351">
        <f>N83*M46</f>
        <v>201.60799618480041</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SUM(N36:N46)</f>
        <v>2086.6421489204008</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s="167" t="s">
        <v>460</v>
      </c>
      <c r="B53" s="49" t="str">
        <f>VLOOKUP(A53,MATERIALES!A5:D373,3,FALSE)</f>
        <v>Fundente</v>
      </c>
      <c r="C53" s="288"/>
      <c r="D53" s="288"/>
      <c r="E53" s="288"/>
      <c r="F53" s="288"/>
      <c r="G53" s="288"/>
      <c r="H53" s="288"/>
      <c r="I53" s="288"/>
      <c r="J53" s="318" t="str">
        <f>VLOOKUP(A53,MATERIALES!A7:D645,2,FALSE)</f>
        <v>kg</v>
      </c>
      <c r="K53" s="289">
        <v>5.0000000000000001E-3</v>
      </c>
      <c r="L53" s="274"/>
      <c r="M53" s="409">
        <f>VLOOKUP(A53,MATERIALES!A5:D396,4,FALSE)</f>
        <v>37081.089530595476</v>
      </c>
      <c r="N53" s="279">
        <f t="shared" ref="N53:N58" si="1">K53*M53</f>
        <v>185.40544765297739</v>
      </c>
    </row>
    <row r="54" spans="1:14">
      <c r="A54" s="167" t="s">
        <v>462</v>
      </c>
      <c r="B54" s="49" t="str">
        <f>VLOOKUP(A54,MATERIALES!A6:D373,3,FALSE)</f>
        <v>Gas propano</v>
      </c>
      <c r="C54" s="432"/>
      <c r="D54" s="432"/>
      <c r="E54" s="432"/>
      <c r="F54" s="432"/>
      <c r="G54" s="432"/>
      <c r="H54" s="432"/>
      <c r="I54" s="432"/>
      <c r="J54" s="319" t="str">
        <f>VLOOKUP(A54,MATERIALES!A8:D646,2,FALSE)</f>
        <v>kg</v>
      </c>
      <c r="K54" s="404">
        <v>5.0000000000000001E-3</v>
      </c>
      <c r="L54" s="428"/>
      <c r="M54" s="409">
        <f>VLOOKUP(A54,MATERIALES!A6:D397,4,FALSE)</f>
        <v>4234.5390247439764</v>
      </c>
      <c r="N54" s="279">
        <f t="shared" si="1"/>
        <v>21.172695123719883</v>
      </c>
    </row>
    <row r="55" spans="1:14">
      <c r="A55" s="167" t="s">
        <v>591</v>
      </c>
      <c r="B55" s="49" t="str">
        <f>VLOOKUP(A55,MATERIALES!A6:D373,3,FALSE)</f>
        <v>Oxigeno industrial</v>
      </c>
      <c r="C55" s="432"/>
      <c r="D55" s="432"/>
      <c r="E55" s="432"/>
      <c r="F55" s="432"/>
      <c r="G55" s="432"/>
      <c r="H55" s="432"/>
      <c r="I55" s="432"/>
      <c r="J55" s="319" t="str">
        <f>VLOOKUP(A55,MATERIALES!A9:D647,2,FALSE)</f>
        <v>kg</v>
      </c>
      <c r="K55" s="404">
        <v>5.0000000000000001E-3</v>
      </c>
      <c r="L55" s="428"/>
      <c r="M55" s="409">
        <f>VLOOKUP(A55,MATERIALES!A6:D398,4,FALSE)</f>
        <v>11316.181663239309</v>
      </c>
      <c r="N55" s="279">
        <f t="shared" si="1"/>
        <v>56.580908316196549</v>
      </c>
    </row>
    <row r="56" spans="1:14">
      <c r="A56" s="167" t="s">
        <v>662</v>
      </c>
      <c r="B56" s="49" t="str">
        <f>VLOOKUP(A56,MATERIALES!A6:D373,3,FALSE)</f>
        <v>Soldadura 7018</v>
      </c>
      <c r="C56" s="432"/>
      <c r="D56" s="432"/>
      <c r="E56" s="432"/>
      <c r="F56" s="432"/>
      <c r="G56" s="432"/>
      <c r="H56" s="432"/>
      <c r="I56" s="432"/>
      <c r="J56" s="319" t="str">
        <f>VLOOKUP(A56,MATERIALES!A10:D648,2,FALSE)</f>
        <v>kg</v>
      </c>
      <c r="K56" s="404">
        <v>0.01</v>
      </c>
      <c r="L56" s="428"/>
      <c r="M56" s="409">
        <f>VLOOKUP(A56,MATERIALES!A6:D399,4,FALSE)</f>
        <v>5483.1141895805831</v>
      </c>
      <c r="N56" s="279">
        <f t="shared" si="1"/>
        <v>54.831141895805835</v>
      </c>
    </row>
    <row r="57" spans="1:14">
      <c r="A57" s="167" t="s">
        <v>665</v>
      </c>
      <c r="B57" s="49" t="str">
        <f>VLOOKUP(A57,MATERIALES!A7:D373,3,FALSE)</f>
        <v>Soldadura L-70</v>
      </c>
      <c r="C57" s="432"/>
      <c r="D57" s="432"/>
      <c r="E57" s="432"/>
      <c r="F57" s="432"/>
      <c r="G57" s="432"/>
      <c r="H57" s="432"/>
      <c r="I57" s="432"/>
      <c r="J57" s="319" t="str">
        <f>VLOOKUP(A57,MATERIALES!A11:D649,2,FALSE)</f>
        <v>kg</v>
      </c>
      <c r="K57" s="404">
        <v>0.01</v>
      </c>
      <c r="L57" s="428"/>
      <c r="M57" s="409">
        <f>VLOOKUP(A57,MATERIALES!A7:D400,4,FALSE)</f>
        <v>19727.443129401861</v>
      </c>
      <c r="N57" s="279">
        <f t="shared" si="1"/>
        <v>197.27443129401863</v>
      </c>
    </row>
    <row r="58" spans="1:14">
      <c r="A58" s="167" t="s">
        <v>742</v>
      </c>
      <c r="B58" s="49" t="str">
        <f>VLOOKUP(A58,MATERIALES!A1:D372,3,FALSE)</f>
        <v>Acero A-36 para estructura metálica</v>
      </c>
      <c r="C58" s="432"/>
      <c r="D58" s="432"/>
      <c r="E58" s="432"/>
      <c r="F58" s="432"/>
      <c r="G58" s="432"/>
      <c r="H58" s="432"/>
      <c r="I58" s="432"/>
      <c r="J58" s="319" t="str">
        <f>VLOOKUP(A58,MATERIALES!A1:D650,2,FALSE)</f>
        <v>kg</v>
      </c>
      <c r="K58" s="404">
        <v>1</v>
      </c>
      <c r="L58" s="428"/>
      <c r="M58" s="409">
        <f>VLOOKUP(A58,MATERIALES!A1:D401,4,FALSE)</f>
        <v>4281.5055143482059</v>
      </c>
      <c r="N58" s="279">
        <f t="shared" si="1"/>
        <v>4281.5055143482059</v>
      </c>
    </row>
    <row r="59" spans="1:14">
      <c r="A59" s="167"/>
      <c r="B59" s="49"/>
      <c r="C59" s="432"/>
      <c r="D59" s="432"/>
      <c r="E59" s="432"/>
      <c r="F59" s="432"/>
      <c r="G59" s="432"/>
      <c r="H59" s="432"/>
      <c r="I59" s="432"/>
      <c r="J59" s="318"/>
      <c r="K59" s="404"/>
      <c r="L59" s="428"/>
      <c r="M59" s="409"/>
      <c r="N59" s="279"/>
    </row>
    <row r="60" spans="1:14" ht="15.75" thickBot="1">
      <c r="B60" s="49"/>
      <c r="C60" s="317"/>
      <c r="D60" s="317"/>
      <c r="E60" s="317"/>
      <c r="F60" s="317"/>
      <c r="G60" s="317"/>
      <c r="H60" s="317"/>
      <c r="I60" s="317"/>
      <c r="J60" s="442"/>
      <c r="K60" s="132"/>
      <c r="L60" s="332"/>
      <c r="M60" s="409"/>
      <c r="N60" s="279"/>
    </row>
    <row r="61" spans="1:14" ht="15.75" thickBot="1">
      <c r="B61" s="823" t="s">
        <v>953</v>
      </c>
      <c r="C61" s="824"/>
      <c r="D61" s="824"/>
      <c r="E61" s="824"/>
      <c r="F61" s="824"/>
      <c r="G61" s="824"/>
      <c r="H61" s="824"/>
      <c r="I61" s="824"/>
      <c r="J61" s="824"/>
      <c r="K61" s="824"/>
      <c r="L61" s="824"/>
      <c r="M61" s="825"/>
      <c r="N61" s="401">
        <f>SUM(N53:N60)</f>
        <v>4796.7701386309245</v>
      </c>
    </row>
    <row r="62" spans="1:14">
      <c r="B62" s="39"/>
      <c r="C62" s="40"/>
      <c r="D62" s="40"/>
      <c r="E62" s="40"/>
      <c r="F62" s="40"/>
      <c r="G62" s="40"/>
      <c r="H62" s="40"/>
      <c r="I62" s="40"/>
      <c r="J62" s="40"/>
      <c r="K62" s="40"/>
      <c r="L62" s="40"/>
      <c r="M62" s="40"/>
      <c r="N62" s="41"/>
    </row>
    <row r="63" spans="1:14">
      <c r="B63" s="70" t="s">
        <v>956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0" t="s">
        <v>957</v>
      </c>
      <c r="C65" s="321"/>
      <c r="D65" s="321"/>
      <c r="E65" s="321"/>
      <c r="F65" s="321"/>
      <c r="G65" s="321"/>
      <c r="H65" s="79" t="s">
        <v>945</v>
      </c>
      <c r="I65" s="80" t="s">
        <v>958</v>
      </c>
      <c r="J65" s="81" t="s">
        <v>959</v>
      </c>
      <c r="K65" s="79" t="s">
        <v>960</v>
      </c>
      <c r="L65" s="909" t="s">
        <v>961</v>
      </c>
      <c r="M65" s="888"/>
      <c r="N65" s="82" t="s">
        <v>951</v>
      </c>
    </row>
    <row r="66" spans="1:15">
      <c r="B66" s="52"/>
      <c r="C66" s="324"/>
      <c r="D66" s="324"/>
      <c r="E66" s="324"/>
      <c r="F66" s="324"/>
      <c r="G66" s="324"/>
      <c r="H66" s="318"/>
      <c r="I66" s="286"/>
      <c r="J66" s="293"/>
      <c r="K66" s="286"/>
      <c r="L66" s="910"/>
      <c r="M66" s="911"/>
      <c r="N66" s="294"/>
    </row>
    <row r="67" spans="1:15">
      <c r="B67" s="52"/>
      <c r="C67" s="53"/>
      <c r="D67" s="53"/>
      <c r="E67" s="53"/>
      <c r="F67" s="53"/>
      <c r="G67" s="53"/>
      <c r="H67" s="318"/>
      <c r="I67" s="286"/>
      <c r="J67" s="293"/>
      <c r="K67" s="286"/>
      <c r="L67" s="910"/>
      <c r="M67" s="911"/>
      <c r="N67" s="294"/>
    </row>
    <row r="68" spans="1:15">
      <c r="B68" s="52"/>
      <c r="C68" s="53"/>
      <c r="D68" s="53"/>
      <c r="E68" s="53"/>
      <c r="F68" s="53"/>
      <c r="G68" s="53"/>
      <c r="H68" s="318"/>
      <c r="I68" s="286"/>
      <c r="J68" s="293"/>
      <c r="K68" s="286"/>
      <c r="L68" s="910"/>
      <c r="M68" s="911"/>
      <c r="N68" s="294"/>
    </row>
    <row r="69" spans="1:15">
      <c r="B69" s="52"/>
      <c r="C69" s="53"/>
      <c r="D69" s="53"/>
      <c r="E69" s="53"/>
      <c r="F69" s="53"/>
      <c r="G69" s="53"/>
      <c r="H69" s="318"/>
      <c r="I69" s="286"/>
      <c r="J69" s="293"/>
      <c r="K69" s="286"/>
      <c r="L69" s="910"/>
      <c r="M69" s="911"/>
      <c r="N69" s="294"/>
    </row>
    <row r="70" spans="1:15">
      <c r="B70" s="52"/>
      <c r="C70" s="53"/>
      <c r="D70" s="53"/>
      <c r="E70" s="53"/>
      <c r="F70" s="53"/>
      <c r="G70" s="53"/>
      <c r="H70" s="295"/>
      <c r="I70" s="286"/>
      <c r="J70" s="286"/>
      <c r="K70" s="286"/>
      <c r="L70" s="296"/>
      <c r="M70" s="297"/>
      <c r="N70" s="298"/>
    </row>
    <row r="71" spans="1:15" ht="15.75" thickBot="1">
      <c r="B71" s="454"/>
      <c r="C71" s="455"/>
      <c r="D71" s="455"/>
      <c r="E71" s="455"/>
      <c r="F71" s="455"/>
      <c r="G71" s="455"/>
      <c r="H71" s="54"/>
      <c r="I71" s="132"/>
      <c r="J71" s="132"/>
      <c r="K71" s="132"/>
      <c r="L71" s="901"/>
      <c r="M71" s="902"/>
      <c r="N71" s="133"/>
    </row>
    <row r="72" spans="1:15" ht="15.75" thickBot="1">
      <c r="B72" s="912" t="s">
        <v>953</v>
      </c>
      <c r="C72" s="866"/>
      <c r="D72" s="866"/>
      <c r="E72" s="866"/>
      <c r="F72" s="866"/>
      <c r="G72" s="866"/>
      <c r="H72" s="866"/>
      <c r="I72" s="866"/>
      <c r="J72" s="866"/>
      <c r="K72" s="866"/>
      <c r="L72" s="866"/>
      <c r="M72" s="867"/>
      <c r="N72" s="110"/>
    </row>
    <row r="73" spans="1:15">
      <c r="B73" s="39"/>
      <c r="C73" s="40"/>
      <c r="D73" s="40"/>
      <c r="E73" s="40"/>
      <c r="F73" s="40"/>
      <c r="G73" s="40"/>
      <c r="H73" s="40"/>
      <c r="I73" s="40"/>
      <c r="J73" s="40"/>
      <c r="K73" s="40"/>
      <c r="L73" s="40"/>
      <c r="M73" s="40"/>
      <c r="N73" s="41"/>
    </row>
    <row r="74" spans="1:15">
      <c r="B74" s="70" t="s">
        <v>962</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62" t="s">
        <v>963</v>
      </c>
      <c r="C76" s="863"/>
      <c r="D76" s="863"/>
      <c r="E76" s="863"/>
      <c r="F76" s="863"/>
      <c r="G76" s="863"/>
      <c r="H76" s="863"/>
      <c r="I76" s="79" t="s">
        <v>964</v>
      </c>
      <c r="J76" s="81" t="s">
        <v>1410</v>
      </c>
      <c r="K76" s="80" t="s">
        <v>966</v>
      </c>
      <c r="L76" s="864" t="s">
        <v>950</v>
      </c>
      <c r="M76" s="865"/>
      <c r="N76" s="104" t="s">
        <v>951</v>
      </c>
    </row>
    <row r="77" spans="1:15">
      <c r="A77" s="168" t="s">
        <v>2</v>
      </c>
      <c r="B77" s="55" t="str">
        <f>VLOOKUP(A77,'MANO DE OBRA'!A8:D68,3,FALSE)</f>
        <v>Soldador (2)</v>
      </c>
      <c r="C77" s="53"/>
      <c r="D77" s="53"/>
      <c r="E77" s="53"/>
      <c r="F77" s="53"/>
      <c r="G77" s="53"/>
      <c r="H77" s="53"/>
      <c r="I77" s="299">
        <f t="shared" ref="I77:I80" si="2">K77/J77*100</f>
        <v>115336.47958314378</v>
      </c>
      <c r="J77" s="300">
        <v>185</v>
      </c>
      <c r="K77" s="301">
        <f>VLOOKUP(A77,'MANO DE OBRA'!A8:D99,4,FALSE)</f>
        <v>213372.48722881597</v>
      </c>
      <c r="L77" s="56"/>
      <c r="M77" s="441">
        <v>320</v>
      </c>
      <c r="N77" s="402">
        <f t="shared" ref="N77:N80" si="3">K77/M77</f>
        <v>666.78902259004985</v>
      </c>
      <c r="O77" s="112"/>
    </row>
    <row r="78" spans="1:15">
      <c r="A78" s="168" t="s">
        <v>4</v>
      </c>
      <c r="B78" s="55" t="str">
        <f>VLOOKUP(A78,'MANO DE OBRA'!A8:D69,3,FALSE)</f>
        <v>Inspector de fabricación y montaje</v>
      </c>
      <c r="C78" s="53"/>
      <c r="D78" s="53"/>
      <c r="E78" s="53"/>
      <c r="F78" s="53"/>
      <c r="G78" s="53"/>
      <c r="H78" s="53"/>
      <c r="I78" s="299">
        <f t="shared" si="2"/>
        <v>87942.625377371514</v>
      </c>
      <c r="J78" s="300">
        <v>185</v>
      </c>
      <c r="K78" s="301">
        <f>VLOOKUP(A78,'MANO DE OBRA'!A8:D100,4,FALSE)</f>
        <v>162693.85694813728</v>
      </c>
      <c r="L78" s="56"/>
      <c r="M78" s="441">
        <v>320</v>
      </c>
      <c r="N78" s="402">
        <f t="shared" si="3"/>
        <v>508.41830296292903</v>
      </c>
    </row>
    <row r="79" spans="1:15">
      <c r="A79" t="s">
        <v>9</v>
      </c>
      <c r="B79" s="55" t="str">
        <f>VLOOKUP(A79,'MANO DE OBRA'!A9:D70,3,FALSE)</f>
        <v>Obrero (3)</v>
      </c>
      <c r="C79" s="53"/>
      <c r="D79" s="53"/>
      <c r="E79" s="53"/>
      <c r="F79" s="53"/>
      <c r="G79" s="53"/>
      <c r="H79" s="53"/>
      <c r="I79" s="299">
        <f t="shared" si="2"/>
        <v>87780</v>
      </c>
      <c r="J79" s="300">
        <v>185</v>
      </c>
      <c r="K79" s="301">
        <f>VLOOKUP(A79,'MANO DE OBRA'!A9:D101,4,FALSE)</f>
        <v>162393</v>
      </c>
      <c r="L79" s="56"/>
      <c r="M79" s="441">
        <v>320</v>
      </c>
      <c r="N79" s="402">
        <f t="shared" si="3"/>
        <v>507.47812499999998</v>
      </c>
    </row>
    <row r="80" spans="1:15">
      <c r="A80" t="s">
        <v>30</v>
      </c>
      <c r="B80" s="55" t="str">
        <f>VLOOKUP(A80,'MANO DE OBRA'!A10:D71,3,FALSE)</f>
        <v>Oficial</v>
      </c>
      <c r="C80" s="53"/>
      <c r="D80" s="53"/>
      <c r="E80" s="53"/>
      <c r="F80" s="53"/>
      <c r="G80" s="53"/>
      <c r="H80" s="53"/>
      <c r="I80" s="299">
        <f t="shared" si="2"/>
        <v>57668.23979157189</v>
      </c>
      <c r="J80" s="300">
        <v>185</v>
      </c>
      <c r="K80" s="301">
        <f>VLOOKUP(A80,'MANO DE OBRA'!A10:D102,4,FALSE)</f>
        <v>106686.24361440798</v>
      </c>
      <c r="L80" s="325"/>
      <c r="M80" s="441">
        <v>320</v>
      </c>
      <c r="N80" s="402">
        <f t="shared" si="3"/>
        <v>333.39451129502493</v>
      </c>
    </row>
    <row r="81" spans="1:14">
      <c r="B81" s="55"/>
      <c r="C81" s="53"/>
      <c r="D81" s="53"/>
      <c r="E81" s="53"/>
      <c r="F81" s="53"/>
      <c r="G81" s="53"/>
      <c r="H81" s="53"/>
      <c r="I81" s="299"/>
      <c r="J81" s="300"/>
      <c r="K81" s="301"/>
      <c r="L81" s="325"/>
      <c r="M81" s="441"/>
      <c r="N81" s="402"/>
    </row>
    <row r="82" spans="1:14" ht="15.75" thickBot="1">
      <c r="B82" s="899"/>
      <c r="C82" s="900" t="e">
        <f>VLOOKUP(B82,'MANO DE OBRA'!B12:E73,3,FALSE)</f>
        <v>#N/A</v>
      </c>
      <c r="D82" s="900" t="e">
        <f>VLOOKUP(C82,'MANO DE OBRA'!C12:F73,3,FALSE)</f>
        <v>#N/A</v>
      </c>
      <c r="E82" s="900" t="e">
        <f>VLOOKUP(D82,'MANO DE OBRA'!D12:G73,3,FALSE)</f>
        <v>#N/A</v>
      </c>
      <c r="F82" s="900" t="e">
        <f>VLOOKUP(E82,'MANO DE OBRA'!E12:H73,3,FALSE)</f>
        <v>#N/A</v>
      </c>
      <c r="G82" s="900" t="e">
        <f>VLOOKUP(F82,'MANO DE OBRA'!F12:I73,3,FALSE)</f>
        <v>#N/A</v>
      </c>
      <c r="H82" s="900" t="e">
        <f>VLOOKUP(G82,'MANO DE OBRA'!G12:J73,3,FALSE)</f>
        <v>#N/A</v>
      </c>
      <c r="I82" s="477"/>
      <c r="J82" s="478"/>
      <c r="K82" s="481"/>
      <c r="L82" s="482"/>
      <c r="M82" s="483"/>
      <c r="N82" s="447"/>
    </row>
    <row r="83" spans="1:14" ht="15.75" thickBot="1">
      <c r="B83" s="912" t="s">
        <v>953</v>
      </c>
      <c r="C83" s="866"/>
      <c r="D83" s="866"/>
      <c r="E83" s="866"/>
      <c r="F83" s="866"/>
      <c r="G83" s="866"/>
      <c r="H83" s="866"/>
      <c r="I83" s="866"/>
      <c r="J83" s="866"/>
      <c r="K83" s="866"/>
      <c r="L83" s="866"/>
      <c r="M83" s="867"/>
      <c r="N83" s="467">
        <f>SUM(N77:N82)</f>
        <v>2016.0799618480041</v>
      </c>
    </row>
    <row r="84" spans="1:14" ht="15.75" thickBot="1">
      <c r="B84" s="39"/>
      <c r="C84" s="40"/>
      <c r="D84" s="40"/>
      <c r="E84" s="40"/>
      <c r="F84" s="40"/>
      <c r="G84" s="40"/>
      <c r="H84" s="40"/>
      <c r="I84" s="40"/>
      <c r="J84" s="40"/>
      <c r="K84" s="40"/>
      <c r="L84" s="40"/>
      <c r="M84" s="40"/>
      <c r="N84" s="41"/>
    </row>
    <row r="85" spans="1:14" ht="15.75" thickBot="1">
      <c r="B85" s="823" t="s">
        <v>967</v>
      </c>
      <c r="C85" s="824"/>
      <c r="D85" s="824"/>
      <c r="E85" s="824"/>
      <c r="F85" s="824"/>
      <c r="G85" s="824"/>
      <c r="H85" s="824"/>
      <c r="I85" s="824"/>
      <c r="J85" s="824"/>
      <c r="K85" s="824"/>
      <c r="L85" s="824"/>
      <c r="M85" s="825"/>
      <c r="N85" s="105">
        <f>N48+N61+N72+N83</f>
        <v>8899.492249399329</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8" t="s">
        <v>969</v>
      </c>
      <c r="C89" s="869"/>
      <c r="D89" s="869"/>
      <c r="E89" s="869"/>
      <c r="F89" s="869"/>
      <c r="G89" s="869"/>
      <c r="H89" s="869"/>
      <c r="I89" s="321"/>
      <c r="J89" s="341"/>
      <c r="K89" s="309" t="s">
        <v>970</v>
      </c>
      <c r="L89" s="870" t="s">
        <v>971</v>
      </c>
      <c r="M89" s="871"/>
      <c r="N89" s="310"/>
    </row>
    <row r="90" spans="1:14">
      <c r="B90" s="856" t="s">
        <v>972</v>
      </c>
      <c r="C90" s="857"/>
      <c r="D90" s="857"/>
      <c r="E90" s="857"/>
      <c r="F90" s="857"/>
      <c r="G90" s="857"/>
      <c r="H90" s="857"/>
      <c r="I90" s="93"/>
      <c r="J90" s="94"/>
      <c r="K90" s="311">
        <v>0.2</v>
      </c>
      <c r="L90" s="858">
        <f>N85*K90</f>
        <v>1779.8984498798659</v>
      </c>
      <c r="M90" s="859"/>
      <c r="N90" s="57"/>
    </row>
    <row r="91" spans="1:14">
      <c r="B91" s="95" t="s">
        <v>973</v>
      </c>
      <c r="C91" s="96"/>
      <c r="D91" s="96"/>
      <c r="E91" s="96"/>
      <c r="F91" s="96"/>
      <c r="G91" s="96"/>
      <c r="H91" s="96"/>
      <c r="I91" s="93"/>
      <c r="J91" s="94"/>
      <c r="K91" s="311">
        <v>0.05</v>
      </c>
      <c r="L91" s="858">
        <f>N85*K91</f>
        <v>444.97461246996647</v>
      </c>
      <c r="M91" s="859"/>
      <c r="N91" s="57"/>
    </row>
    <row r="92" spans="1:14" ht="15.75" thickBot="1">
      <c r="B92" s="97" t="s">
        <v>974</v>
      </c>
      <c r="C92" s="98"/>
      <c r="D92" s="98"/>
      <c r="E92" s="98"/>
      <c r="F92" s="98"/>
      <c r="G92" s="98"/>
      <c r="H92" s="98"/>
      <c r="I92" s="99"/>
      <c r="J92" s="100"/>
      <c r="K92" s="312">
        <v>0.05</v>
      </c>
      <c r="L92" s="860">
        <f>N85*K92</f>
        <v>444.97461246996647</v>
      </c>
      <c r="M92" s="861"/>
      <c r="N92" s="57"/>
    </row>
    <row r="93" spans="1:14" ht="15.75" thickBot="1">
      <c r="B93" s="823" t="s">
        <v>953</v>
      </c>
      <c r="C93" s="824"/>
      <c r="D93" s="824"/>
      <c r="E93" s="824"/>
      <c r="F93" s="824"/>
      <c r="G93" s="824"/>
      <c r="H93" s="824"/>
      <c r="I93" s="824"/>
      <c r="J93" s="824"/>
      <c r="K93" s="824"/>
      <c r="L93" s="824"/>
      <c r="M93" s="825"/>
      <c r="N93" s="58">
        <f>L90+L91+L92</f>
        <v>2669.8476748197986</v>
      </c>
    </row>
    <row r="94" spans="1:14" ht="15.75" thickBot="1">
      <c r="B94" s="39"/>
      <c r="C94" s="40"/>
      <c r="D94" s="40"/>
      <c r="E94" s="40"/>
      <c r="F94" s="40"/>
      <c r="G94" s="40"/>
      <c r="H94" s="40"/>
      <c r="I94" s="40"/>
      <c r="J94" s="40"/>
      <c r="K94" s="40"/>
      <c r="L94" s="40"/>
      <c r="M94" s="40"/>
      <c r="N94" s="41"/>
    </row>
    <row r="95" spans="1:14" ht="15.75" thickBot="1">
      <c r="A95" t="s">
        <v>2016</v>
      </c>
      <c r="B95" s="823" t="s">
        <v>975</v>
      </c>
      <c r="C95" s="824"/>
      <c r="D95" s="824"/>
      <c r="E95" s="824"/>
      <c r="F95" s="824"/>
      <c r="G95" s="824"/>
      <c r="H95" s="824"/>
      <c r="I95" s="824"/>
      <c r="J95" s="824"/>
      <c r="K95" s="824"/>
      <c r="L95" s="824"/>
      <c r="M95" s="825"/>
      <c r="N95" s="195">
        <f>N85+N93</f>
        <v>11569.339924219128</v>
      </c>
    </row>
    <row r="96" spans="1:14">
      <c r="B96" s="246"/>
      <c r="C96" s="247"/>
      <c r="D96" s="247"/>
      <c r="E96" s="247"/>
      <c r="F96" s="247"/>
      <c r="G96" s="247"/>
      <c r="H96" s="247"/>
      <c r="I96" s="247"/>
      <c r="J96" s="247"/>
      <c r="K96" s="247"/>
      <c r="L96" s="247"/>
      <c r="M96" s="247"/>
      <c r="N96" s="248"/>
    </row>
    <row r="97" spans="2:14">
      <c r="B97" s="249"/>
      <c r="C97" s="250"/>
      <c r="D97" s="250"/>
      <c r="E97" s="250"/>
      <c r="F97" s="250"/>
      <c r="G97" s="250"/>
      <c r="H97" s="250"/>
      <c r="I97" s="250"/>
      <c r="J97" s="250"/>
      <c r="K97" s="250"/>
      <c r="L97" s="250"/>
      <c r="M97" s="250"/>
      <c r="N97" s="251"/>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424" t="s">
        <v>976</v>
      </c>
      <c r="F100" s="424"/>
      <c r="G100" s="424"/>
      <c r="H100" s="424"/>
      <c r="I100" s="424"/>
      <c r="J100" s="424"/>
      <c r="K100" s="250"/>
      <c r="L100" s="250"/>
      <c r="M100" s="250"/>
      <c r="N100" s="251"/>
    </row>
    <row r="101" spans="2:14">
      <c r="B101" s="249"/>
      <c r="C101" s="250"/>
      <c r="D101" s="250"/>
      <c r="E101" s="250" t="s">
        <v>977</v>
      </c>
      <c r="F101" s="250"/>
      <c r="G101" s="250"/>
      <c r="H101" s="250"/>
      <c r="I101" s="250"/>
      <c r="J101" s="250"/>
      <c r="K101" s="250"/>
      <c r="L101" s="250"/>
      <c r="M101" s="250"/>
      <c r="N101" s="251"/>
    </row>
    <row r="102" spans="2:14">
      <c r="B102" s="249"/>
      <c r="C102" s="250"/>
      <c r="D102" s="250"/>
      <c r="E102" s="250" t="s">
        <v>978</v>
      </c>
      <c r="F102" s="250"/>
      <c r="G102" s="250"/>
      <c r="H102" s="250"/>
      <c r="I102" s="250"/>
      <c r="J102" s="250"/>
      <c r="K102" s="250"/>
      <c r="L102" s="250"/>
      <c r="M102" s="250"/>
      <c r="N102" s="251"/>
    </row>
    <row r="103" spans="2:14">
      <c r="B103" s="249"/>
      <c r="C103" s="250"/>
      <c r="D103" s="250"/>
      <c r="E103" s="250" t="s">
        <v>979</v>
      </c>
      <c r="F103" s="250"/>
      <c r="G103" s="250"/>
      <c r="H103" s="250"/>
      <c r="I103" s="250"/>
      <c r="J103" s="250"/>
      <c r="K103" s="250"/>
      <c r="L103" s="250"/>
      <c r="M103" s="250"/>
      <c r="N103" s="251"/>
    </row>
    <row r="104" spans="2:14" ht="15.75" thickBot="1">
      <c r="B104" s="249"/>
      <c r="C104" s="250"/>
      <c r="D104" s="250"/>
      <c r="E104" s="250"/>
      <c r="F104" s="250" t="s">
        <v>980</v>
      </c>
      <c r="G104" s="250"/>
      <c r="H104" s="250"/>
      <c r="I104" s="250"/>
      <c r="J104" s="250"/>
      <c r="K104" s="250"/>
      <c r="L104" s="250"/>
      <c r="M104" s="250"/>
      <c r="N104" s="251"/>
    </row>
    <row r="105" spans="2:14">
      <c r="B105" s="234" t="s">
        <v>2216</v>
      </c>
      <c r="C105" s="235"/>
      <c r="D105" s="235"/>
      <c r="E105" s="235"/>
      <c r="F105" s="235"/>
      <c r="G105" s="235"/>
      <c r="H105" s="235"/>
      <c r="I105" s="235"/>
      <c r="J105" s="235"/>
      <c r="K105" s="235"/>
      <c r="L105" s="235"/>
      <c r="M105" s="235"/>
      <c r="N105" s="236"/>
    </row>
    <row r="106" spans="2:14">
      <c r="B106" s="252"/>
      <c r="C106" s="253"/>
      <c r="D106" s="253"/>
      <c r="E106" s="253"/>
      <c r="F106" s="253"/>
      <c r="G106" s="253"/>
      <c r="H106" s="253"/>
      <c r="I106" s="253"/>
      <c r="J106" s="253"/>
      <c r="K106" s="253"/>
      <c r="L106" s="253"/>
      <c r="M106" s="253"/>
      <c r="N106" s="254"/>
    </row>
    <row r="107" spans="2:14">
      <c r="B107" s="252"/>
      <c r="C107" s="253"/>
      <c r="D107" s="253"/>
      <c r="E107" s="253"/>
      <c r="F107" s="253"/>
      <c r="G107" s="253"/>
      <c r="H107" s="253"/>
      <c r="I107" s="253"/>
      <c r="J107" s="253"/>
      <c r="K107" s="253"/>
      <c r="L107" s="253"/>
      <c r="M107" s="253"/>
      <c r="N107" s="254"/>
    </row>
    <row r="108" spans="2:14">
      <c r="B108" s="252"/>
      <c r="C108" s="253"/>
      <c r="D108" s="253"/>
      <c r="E108" s="253"/>
      <c r="F108" s="253"/>
      <c r="G108" s="253"/>
      <c r="H108" s="253"/>
      <c r="I108" s="253"/>
      <c r="J108" s="253"/>
      <c r="K108" s="253"/>
      <c r="L108" s="253"/>
      <c r="M108" s="253"/>
      <c r="N108" s="254"/>
    </row>
    <row r="109" spans="2:14" ht="15.75" thickBot="1">
      <c r="B109" s="255"/>
      <c r="C109" s="256"/>
      <c r="D109" s="256"/>
      <c r="E109" s="256"/>
      <c r="F109" s="256"/>
      <c r="G109" s="256"/>
      <c r="H109" s="256"/>
      <c r="I109" s="256"/>
      <c r="J109" s="256"/>
      <c r="K109" s="256"/>
      <c r="L109" s="256"/>
      <c r="M109" s="256"/>
      <c r="N109" s="257"/>
    </row>
    <row r="110" spans="2:14">
      <c r="B110" s="258"/>
      <c r="C110" s="259"/>
      <c r="D110" s="259"/>
      <c r="E110" s="259"/>
      <c r="F110" s="259"/>
      <c r="G110" s="259"/>
      <c r="H110" s="259"/>
      <c r="I110" s="259"/>
      <c r="J110" s="259"/>
      <c r="K110" s="259"/>
      <c r="L110" s="259"/>
      <c r="M110" s="259"/>
      <c r="N110" s="260"/>
    </row>
    <row r="111" spans="2:14">
      <c r="B111" s="261" t="s">
        <v>2217</v>
      </c>
      <c r="C111" s="262"/>
      <c r="D111" s="262"/>
      <c r="E111" s="262"/>
      <c r="F111" s="262"/>
      <c r="G111" s="262"/>
      <c r="H111" s="262"/>
      <c r="I111" s="262"/>
      <c r="J111" s="262"/>
      <c r="K111" s="262"/>
      <c r="L111" s="262"/>
      <c r="M111" s="262"/>
      <c r="N111" s="263"/>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46"/>
      <c r="C116" s="347"/>
      <c r="D116" s="347"/>
      <c r="E116" s="347"/>
      <c r="F116" s="347"/>
      <c r="G116" s="347"/>
      <c r="H116" s="347"/>
      <c r="I116" s="347"/>
      <c r="J116" s="347"/>
      <c r="K116" s="347"/>
      <c r="L116" s="347"/>
      <c r="M116" s="347"/>
      <c r="N116" s="348"/>
    </row>
    <row r="117" spans="2:14">
      <c r="B117" s="346"/>
      <c r="C117" s="347"/>
      <c r="D117" s="347"/>
      <c r="E117" s="347"/>
      <c r="F117" s="347"/>
      <c r="G117" s="347"/>
      <c r="H117" s="347"/>
      <c r="I117" s="347"/>
      <c r="J117" s="347"/>
      <c r="K117" s="347"/>
      <c r="L117" s="347"/>
      <c r="M117" s="347"/>
      <c r="N117" s="348"/>
    </row>
    <row r="118" spans="2:14">
      <c r="B118" s="346"/>
      <c r="C118" s="347"/>
      <c r="D118" s="347"/>
      <c r="E118" s="347"/>
      <c r="F118" s="347"/>
      <c r="G118" s="347"/>
      <c r="H118" s="347"/>
      <c r="I118" s="347"/>
      <c r="J118" s="347"/>
      <c r="K118" s="347"/>
      <c r="L118" s="347"/>
      <c r="M118" s="347"/>
      <c r="N118" s="348"/>
    </row>
    <row r="119" spans="2:14">
      <c r="B119" s="261"/>
      <c r="C119" s="262"/>
      <c r="D119" s="262"/>
      <c r="E119" s="262"/>
      <c r="F119" s="262"/>
      <c r="G119" s="262"/>
      <c r="H119" s="262"/>
      <c r="I119" s="262"/>
      <c r="J119" s="262"/>
      <c r="K119" s="262"/>
      <c r="L119" s="262"/>
      <c r="M119" s="262"/>
      <c r="N119" s="263"/>
    </row>
    <row r="120" spans="2:14">
      <c r="B120" s="249"/>
      <c r="C120" s="250"/>
      <c r="D120" s="250"/>
      <c r="E120" s="250" t="s">
        <v>976</v>
      </c>
      <c r="F120" s="424"/>
      <c r="G120" s="424"/>
      <c r="H120" s="250"/>
      <c r="I120" s="250"/>
      <c r="J120" s="250"/>
      <c r="K120" s="250"/>
      <c r="L120" s="250"/>
      <c r="M120" s="250"/>
      <c r="N120" s="251"/>
    </row>
    <row r="121" spans="2:14">
      <c r="B121" s="249"/>
      <c r="C121" s="250"/>
      <c r="D121" s="250"/>
      <c r="E121" s="425" t="s">
        <v>977</v>
      </c>
      <c r="F121" s="250"/>
      <c r="G121" s="250"/>
      <c r="H121" s="425"/>
      <c r="I121" s="425"/>
      <c r="J121" s="425"/>
      <c r="K121" s="250"/>
      <c r="L121" s="250"/>
      <c r="M121" s="250"/>
      <c r="N121" s="251"/>
    </row>
    <row r="122" spans="2:14">
      <c r="B122" s="249"/>
      <c r="C122" s="250"/>
      <c r="D122" s="250"/>
      <c r="E122" s="264" t="s">
        <v>981</v>
      </c>
      <c r="F122" s="250"/>
      <c r="G122" s="250"/>
      <c r="H122" s="264"/>
      <c r="I122" s="264"/>
      <c r="J122" s="264"/>
      <c r="K122" s="250"/>
      <c r="L122" s="250"/>
      <c r="M122" s="250"/>
      <c r="N122" s="251"/>
    </row>
    <row r="123" spans="2:14">
      <c r="B123" s="265"/>
      <c r="C123" s="262"/>
      <c r="D123" s="262"/>
      <c r="E123" s="250" t="s">
        <v>979</v>
      </c>
      <c r="F123" s="250"/>
      <c r="G123" s="250"/>
      <c r="H123" s="250"/>
      <c r="I123" s="250"/>
      <c r="J123" s="250"/>
      <c r="K123" s="262"/>
      <c r="L123" s="262"/>
      <c r="M123" s="262"/>
      <c r="N123" s="263"/>
    </row>
    <row r="124" spans="2:14">
      <c r="B124" s="265"/>
      <c r="C124" s="262"/>
      <c r="D124" s="262"/>
      <c r="E124" s="262"/>
      <c r="F124" s="250"/>
      <c r="G124" s="250"/>
      <c r="H124" s="250"/>
      <c r="I124" s="250"/>
      <c r="J124" s="250"/>
      <c r="K124" s="262"/>
      <c r="L124" s="262"/>
      <c r="M124" s="262"/>
      <c r="N124" s="263"/>
    </row>
    <row r="125" spans="2:14">
      <c r="B125" s="265" t="s">
        <v>2220</v>
      </c>
      <c r="C125" s="264"/>
      <c r="D125" s="264"/>
      <c r="E125" s="250"/>
      <c r="F125" s="250"/>
      <c r="G125" s="250"/>
      <c r="H125" s="250"/>
      <c r="I125" s="250"/>
      <c r="J125" s="973"/>
      <c r="K125" s="973"/>
      <c r="L125" s="973"/>
      <c r="M125" s="973"/>
      <c r="N125" s="974"/>
    </row>
    <row r="126" spans="2:14" ht="15.75" thickBot="1">
      <c r="B126" s="426" t="s">
        <v>2221</v>
      </c>
      <c r="C126" s="427"/>
      <c r="D126" s="427"/>
      <c r="E126" s="266"/>
      <c r="F126" s="266"/>
      <c r="G126" s="266"/>
      <c r="H126" s="266"/>
      <c r="I126" s="266"/>
      <c r="J126" s="975"/>
      <c r="K126" s="975"/>
      <c r="L126" s="975"/>
      <c r="M126" s="975"/>
      <c r="N126" s="976"/>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1125</v>
      </c>
      <c r="C31" s="87" t="s">
        <v>2128</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190</v>
      </c>
      <c r="B36" s="872" t="str">
        <f>VLOOKUP(A36,EQUIPOS!A6:D154,3,FALSE)</f>
        <v>Diferencial de 3 ton</v>
      </c>
      <c r="C36" s="873"/>
      <c r="D36" s="873"/>
      <c r="E36" s="873"/>
      <c r="F36" s="873"/>
      <c r="G36" s="873"/>
      <c r="H36" s="874"/>
      <c r="I36" s="274"/>
      <c r="J36" s="275"/>
      <c r="K36" s="276">
        <f>VLOOKUP(A36,EQUIPOS!A6:D163,4,FALSE)</f>
        <v>5955.2148946334573</v>
      </c>
      <c r="L36" s="277"/>
      <c r="M36" s="343">
        <v>40</v>
      </c>
      <c r="N36" s="279">
        <f t="shared" ref="N36:N41" si="0">K36/M36</f>
        <v>148.88037236583642</v>
      </c>
    </row>
    <row r="37" spans="1:14">
      <c r="A37" s="119" t="s">
        <v>334</v>
      </c>
      <c r="B37" s="872" t="str">
        <f>VLOOKUP(A37,EQUIPOS!A7:D154,3,FALSE)</f>
        <v>Taladro industrial</v>
      </c>
      <c r="C37" s="873"/>
      <c r="D37" s="873"/>
      <c r="E37" s="873"/>
      <c r="F37" s="873"/>
      <c r="G37" s="873"/>
      <c r="H37" s="874"/>
      <c r="I37" s="428"/>
      <c r="J37" s="429"/>
      <c r="K37" s="276">
        <f>VLOOKUP(A37,EQUIPOS!A7:D164,4,FALSE)</f>
        <v>4598.2913624133425</v>
      </c>
      <c r="L37" s="342"/>
      <c r="M37" s="343">
        <v>40</v>
      </c>
      <c r="N37" s="279">
        <f t="shared" si="0"/>
        <v>114.95728406033356</v>
      </c>
    </row>
    <row r="38" spans="1:14">
      <c r="A38" s="119" t="s">
        <v>195</v>
      </c>
      <c r="B38" s="872" t="str">
        <f>VLOOKUP(A38,EQUIPOS!A8:D154,3,FALSE)</f>
        <v xml:space="preserve">Equipo de oxicorte, Capacidad de corte: hasta 6´´ (152mm) </v>
      </c>
      <c r="C38" s="873"/>
      <c r="D38" s="873"/>
      <c r="E38" s="873"/>
      <c r="F38" s="873"/>
      <c r="G38" s="873"/>
      <c r="H38" s="874"/>
      <c r="I38" s="428"/>
      <c r="J38" s="429"/>
      <c r="K38" s="276">
        <f>VLOOKUP(A38,EQUIPOS!A8:D165,4,FALSE)</f>
        <v>18391.104821662146</v>
      </c>
      <c r="L38" s="342"/>
      <c r="M38" s="343">
        <v>40</v>
      </c>
      <c r="N38" s="279">
        <f t="shared" si="0"/>
        <v>459.77762054155363</v>
      </c>
    </row>
    <row r="39" spans="1:14">
      <c r="A39" s="119" t="s">
        <v>204</v>
      </c>
      <c r="B39" s="872" t="str">
        <f>VLOOKUP(A39,EQUIPOS!A9:D154,3,FALSE)</f>
        <v xml:space="preserve">Equipo de soldadura 250 AMP
</v>
      </c>
      <c r="C39" s="873"/>
      <c r="D39" s="873"/>
      <c r="E39" s="873"/>
      <c r="F39" s="873"/>
      <c r="G39" s="873"/>
      <c r="H39" s="874"/>
      <c r="I39" s="428"/>
      <c r="J39" s="429"/>
      <c r="K39" s="276">
        <f>VLOOKUP(A39,EQUIPOS!A9:D166,4,FALSE)</f>
        <v>13631.054161937825</v>
      </c>
      <c r="L39" s="342"/>
      <c r="M39" s="343">
        <v>40</v>
      </c>
      <c r="N39" s="279">
        <f t="shared" si="0"/>
        <v>340.77635404844563</v>
      </c>
    </row>
    <row r="40" spans="1:14">
      <c r="A40" s="119" t="s">
        <v>208</v>
      </c>
      <c r="B40" s="872" t="str">
        <f>VLOOKUP(A40,EQUIPOS!A10:D154,3,FALSE)</f>
        <v>Equipo de soldadura 400</v>
      </c>
      <c r="C40" s="873"/>
      <c r="D40" s="873"/>
      <c r="E40" s="873"/>
      <c r="F40" s="873"/>
      <c r="G40" s="873"/>
      <c r="H40" s="874"/>
      <c r="I40" s="428"/>
      <c r="J40" s="429"/>
      <c r="K40" s="276">
        <f>VLOOKUP(A40,EQUIPOS!A10:D167,4,FALSE)</f>
        <v>14177.120579611828</v>
      </c>
      <c r="L40" s="342"/>
      <c r="M40" s="343">
        <v>40</v>
      </c>
      <c r="N40" s="279">
        <f t="shared" si="0"/>
        <v>354.42801449029571</v>
      </c>
    </row>
    <row r="41" spans="1:14">
      <c r="A41" s="119" t="s">
        <v>210</v>
      </c>
      <c r="B41" s="872" t="str">
        <f>VLOOKUP(A41,EQUIPOS!A11:D155,3,FALSE)</f>
        <v>Equipo de soldadura 600</v>
      </c>
      <c r="C41" s="873"/>
      <c r="D41" s="873"/>
      <c r="E41" s="873"/>
      <c r="F41" s="873"/>
      <c r="G41" s="873"/>
      <c r="H41" s="874"/>
      <c r="I41" s="428"/>
      <c r="J41" s="429"/>
      <c r="K41" s="276">
        <f>VLOOKUP(A41,EQUIPOS!A11:D168,4,FALSE)</f>
        <v>16876.543248113499</v>
      </c>
      <c r="L41" s="342"/>
      <c r="M41" s="343">
        <v>40</v>
      </c>
      <c r="N41" s="279">
        <f t="shared" si="0"/>
        <v>421.91358120283746</v>
      </c>
    </row>
    <row r="42" spans="1:14">
      <c r="B42" s="872"/>
      <c r="C42" s="873"/>
      <c r="D42" s="873"/>
      <c r="E42" s="873"/>
      <c r="F42" s="873"/>
      <c r="G42" s="873"/>
      <c r="H42" s="874"/>
      <c r="I42" s="42"/>
      <c r="J42" s="43"/>
      <c r="K42" s="276"/>
      <c r="L42" s="283"/>
      <c r="M42" s="343"/>
      <c r="N42" s="279"/>
    </row>
    <row r="43" spans="1:14">
      <c r="B43" s="327"/>
      <c r="C43" s="328"/>
      <c r="D43" s="328"/>
      <c r="E43" s="328"/>
      <c r="F43" s="330"/>
      <c r="G43" s="330"/>
      <c r="H43" s="131"/>
      <c r="I43" s="42"/>
      <c r="J43" s="43"/>
      <c r="K43" s="276"/>
      <c r="L43" s="283"/>
      <c r="M43" s="284"/>
      <c r="N43" s="280"/>
    </row>
    <row r="44" spans="1:14">
      <c r="B44" s="880" t="s">
        <v>952</v>
      </c>
      <c r="C44" s="881"/>
      <c r="D44" s="881"/>
      <c r="E44" s="44"/>
      <c r="F44" s="45"/>
      <c r="G44" s="45"/>
      <c r="H44" s="46"/>
      <c r="I44" s="42"/>
      <c r="J44" s="43"/>
      <c r="K44" s="286"/>
      <c r="L44" s="283"/>
      <c r="M44" s="408">
        <v>0.05</v>
      </c>
      <c r="N44" s="351">
        <f>N81*M44</f>
        <v>100.80399809240021</v>
      </c>
    </row>
    <row r="45" spans="1:14" ht="15.75" thickBot="1">
      <c r="B45" s="872"/>
      <c r="C45" s="873"/>
      <c r="D45" s="873"/>
      <c r="E45" s="873"/>
      <c r="F45" s="873"/>
      <c r="G45" s="873"/>
      <c r="H45" s="874"/>
      <c r="I45" s="882"/>
      <c r="J45" s="883"/>
      <c r="K45" s="47"/>
      <c r="L45" s="884"/>
      <c r="M45" s="885"/>
      <c r="N45" s="111"/>
    </row>
    <row r="46" spans="1:14" ht="15.75" thickBot="1">
      <c r="B46" s="823" t="s">
        <v>953</v>
      </c>
      <c r="C46" s="824"/>
      <c r="D46" s="824"/>
      <c r="E46" s="824"/>
      <c r="F46" s="824"/>
      <c r="G46" s="824"/>
      <c r="H46" s="824"/>
      <c r="I46" s="824"/>
      <c r="J46" s="824"/>
      <c r="K46" s="824"/>
      <c r="L46" s="824"/>
      <c r="M46" s="825"/>
      <c r="N46" s="401">
        <f>SUM(N36:N44)</f>
        <v>1941.5372248017027</v>
      </c>
    </row>
    <row r="47" spans="1:14">
      <c r="B47" s="287"/>
      <c r="C47" s="40"/>
      <c r="D47" s="40"/>
      <c r="E47" s="40"/>
      <c r="F47" s="40"/>
      <c r="G47" s="40"/>
      <c r="H47" s="40"/>
      <c r="I47" s="40"/>
      <c r="J47" s="40"/>
      <c r="K47" s="40"/>
      <c r="L47" s="40"/>
      <c r="M47" s="40"/>
      <c r="N47" s="41"/>
    </row>
    <row r="48" spans="1:14">
      <c r="B48" s="70" t="s">
        <v>954</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8" t="s">
        <v>944</v>
      </c>
      <c r="C50" s="869"/>
      <c r="D50" s="869"/>
      <c r="E50" s="869"/>
      <c r="F50" s="869"/>
      <c r="G50" s="869"/>
      <c r="H50" s="869"/>
      <c r="I50" s="903"/>
      <c r="J50" s="322" t="s">
        <v>945</v>
      </c>
      <c r="K50" s="91" t="s">
        <v>946</v>
      </c>
      <c r="L50" s="904" t="s">
        <v>955</v>
      </c>
      <c r="M50" s="903"/>
      <c r="N50" s="92" t="s">
        <v>951</v>
      </c>
    </row>
    <row r="51" spans="1:14">
      <c r="A51" s="169" t="s">
        <v>460</v>
      </c>
      <c r="B51" s="49" t="str">
        <f>VLOOKUP(A51,MATERIALES!A5:D373,3,FALSE)</f>
        <v>Fundente</v>
      </c>
      <c r="C51" s="288"/>
      <c r="D51" s="288"/>
      <c r="E51" s="288"/>
      <c r="F51" s="288"/>
      <c r="G51" s="288"/>
      <c r="H51" s="288"/>
      <c r="I51" s="288"/>
      <c r="J51" s="318" t="str">
        <f>VLOOKUP(A51,MATERIALES!A6:D643,2,FALSE)</f>
        <v>kg</v>
      </c>
      <c r="K51" s="289">
        <v>5.0000000000000001E-3</v>
      </c>
      <c r="L51" s="274"/>
      <c r="M51" s="409">
        <f>VLOOKUP(A51,MATERIALES!A5:D396,4,FALSE)</f>
        <v>37081.089530595476</v>
      </c>
      <c r="N51" s="279">
        <f t="shared" ref="N51:N56" si="1">K51*M51</f>
        <v>185.40544765297739</v>
      </c>
    </row>
    <row r="52" spans="1:14">
      <c r="A52" s="169" t="s">
        <v>462</v>
      </c>
      <c r="B52" s="49" t="str">
        <f>VLOOKUP(A52,MATERIALES!A6:D373,3,FALSE)</f>
        <v>Gas propano</v>
      </c>
      <c r="C52" s="432"/>
      <c r="D52" s="432"/>
      <c r="E52" s="432"/>
      <c r="F52" s="432"/>
      <c r="G52" s="432"/>
      <c r="H52" s="432"/>
      <c r="I52" s="432"/>
      <c r="J52" s="319" t="str">
        <f>VLOOKUP(A52,MATERIALES!A6:D644,2,FALSE)</f>
        <v>kg</v>
      </c>
      <c r="K52" s="404">
        <v>5.0000000000000001E-3</v>
      </c>
      <c r="L52" s="428"/>
      <c r="M52" s="409">
        <f>VLOOKUP(A52,MATERIALES!A6:D397,4,FALSE)</f>
        <v>4234.5390247439764</v>
      </c>
      <c r="N52" s="279">
        <f t="shared" si="1"/>
        <v>21.172695123719883</v>
      </c>
    </row>
    <row r="53" spans="1:14">
      <c r="A53" s="169" t="s">
        <v>591</v>
      </c>
      <c r="B53" s="49" t="str">
        <f>VLOOKUP(A53,MATERIALES!A6:D373,3,FALSE)</f>
        <v>Oxigeno industrial</v>
      </c>
      <c r="C53" s="432"/>
      <c r="D53" s="432"/>
      <c r="E53" s="432"/>
      <c r="F53" s="432"/>
      <c r="G53" s="432"/>
      <c r="H53" s="432"/>
      <c r="I53" s="432"/>
      <c r="J53" s="319" t="str">
        <f>VLOOKUP(A53,MATERIALES!A7:D645,2,FALSE)</f>
        <v>kg</v>
      </c>
      <c r="K53" s="404">
        <v>5.0000000000000001E-3</v>
      </c>
      <c r="L53" s="428"/>
      <c r="M53" s="409">
        <f>VLOOKUP(A53,MATERIALES!A6:D398,4,FALSE)</f>
        <v>11316.181663239309</v>
      </c>
      <c r="N53" s="279">
        <f t="shared" si="1"/>
        <v>56.580908316196549</v>
      </c>
    </row>
    <row r="54" spans="1:14">
      <c r="A54" s="169" t="s">
        <v>662</v>
      </c>
      <c r="B54" s="49" t="str">
        <f>VLOOKUP(A54,MATERIALES!A6:D373,3,FALSE)</f>
        <v>Soldadura 7018</v>
      </c>
      <c r="C54" s="432"/>
      <c r="D54" s="432"/>
      <c r="E54" s="432"/>
      <c r="F54" s="432"/>
      <c r="G54" s="432"/>
      <c r="H54" s="432"/>
      <c r="I54" s="432"/>
      <c r="J54" s="319" t="str">
        <f>VLOOKUP(A54,MATERIALES!A8:D646,2,FALSE)</f>
        <v>kg</v>
      </c>
      <c r="K54" s="404">
        <v>0.01</v>
      </c>
      <c r="L54" s="428"/>
      <c r="M54" s="409">
        <f>VLOOKUP(A54,MATERIALES!A6:D399,4,FALSE)</f>
        <v>5483.1141895805831</v>
      </c>
      <c r="N54" s="279">
        <f t="shared" si="1"/>
        <v>54.831141895805835</v>
      </c>
    </row>
    <row r="55" spans="1:14">
      <c r="A55" s="169" t="s">
        <v>665</v>
      </c>
      <c r="B55" s="49" t="str">
        <f>VLOOKUP(A55,MATERIALES!A7:D373,3,FALSE)</f>
        <v>Soldadura L-70</v>
      </c>
      <c r="C55" s="432"/>
      <c r="D55" s="432"/>
      <c r="E55" s="432"/>
      <c r="F55" s="432"/>
      <c r="G55" s="432"/>
      <c r="H55" s="432"/>
      <c r="I55" s="432"/>
      <c r="J55" s="319" t="str">
        <f>VLOOKUP(A55,MATERIALES!A9:D647,2,FALSE)</f>
        <v>kg</v>
      </c>
      <c r="K55" s="404">
        <v>0.01</v>
      </c>
      <c r="L55" s="428"/>
      <c r="M55" s="409">
        <f>VLOOKUP(A55,MATERIALES!A7:D400,4,FALSE)</f>
        <v>19727.443129401861</v>
      </c>
      <c r="N55" s="279">
        <f t="shared" si="1"/>
        <v>197.27443129401863</v>
      </c>
    </row>
    <row r="56" spans="1:14">
      <c r="A56" s="169" t="s">
        <v>742</v>
      </c>
      <c r="B56" s="49" t="str">
        <f>VLOOKUP(A56,MATERIALES!A1:D373,3,FALSE)</f>
        <v>Acero A-36 para estructura metálica</v>
      </c>
      <c r="C56" s="432"/>
      <c r="D56" s="432"/>
      <c r="E56" s="432"/>
      <c r="F56" s="432"/>
      <c r="G56" s="432"/>
      <c r="H56" s="432"/>
      <c r="I56" s="432"/>
      <c r="J56" s="319" t="str">
        <f>VLOOKUP(A56,MATERIALES!A1:D648,2,FALSE)</f>
        <v>kg</v>
      </c>
      <c r="K56" s="404">
        <v>1</v>
      </c>
      <c r="L56" s="428"/>
      <c r="M56" s="409">
        <f>VLOOKUP(A56,MATERIALES!A1:D401,4,FALSE)</f>
        <v>4281.5055143482059</v>
      </c>
      <c r="N56" s="279">
        <f t="shared" si="1"/>
        <v>4281.5055143482059</v>
      </c>
    </row>
    <row r="57" spans="1:14">
      <c r="A57" s="169"/>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3" t="s">
        <v>953</v>
      </c>
      <c r="C59" s="824"/>
      <c r="D59" s="824"/>
      <c r="E59" s="824"/>
      <c r="F59" s="824"/>
      <c r="G59" s="824"/>
      <c r="H59" s="824"/>
      <c r="I59" s="824"/>
      <c r="J59" s="824"/>
      <c r="K59" s="824"/>
      <c r="L59" s="824"/>
      <c r="M59" s="825"/>
      <c r="N59" s="401">
        <f>SUM(N51:N58)</f>
        <v>4796.7701386309245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B64" s="52"/>
      <c r="C64" s="324"/>
      <c r="D64" s="324"/>
      <c r="E64" s="324"/>
      <c r="F64" s="324"/>
      <c r="G64" s="324"/>
      <c r="H64" s="318"/>
      <c r="I64" s="286"/>
      <c r="J64" s="293"/>
      <c r="K64" s="286"/>
      <c r="L64" s="910"/>
      <c r="M64" s="911"/>
      <c r="N64" s="294"/>
    </row>
    <row r="65" spans="1:15">
      <c r="B65" s="52"/>
      <c r="C65" s="53"/>
      <c r="D65" s="53"/>
      <c r="E65" s="53"/>
      <c r="F65" s="53"/>
      <c r="G65" s="53"/>
      <c r="H65" s="318"/>
      <c r="I65" s="286"/>
      <c r="J65" s="293"/>
      <c r="K65" s="286"/>
      <c r="L65" s="910"/>
      <c r="M65" s="911"/>
      <c r="N65" s="294"/>
    </row>
    <row r="66" spans="1:15">
      <c r="B66" s="52"/>
      <c r="C66" s="53"/>
      <c r="D66" s="53"/>
      <c r="E66" s="53"/>
      <c r="F66" s="53"/>
      <c r="G66" s="53"/>
      <c r="H66" s="318"/>
      <c r="I66" s="286"/>
      <c r="J66" s="293"/>
      <c r="K66" s="286"/>
      <c r="L66" s="910"/>
      <c r="M66" s="911"/>
      <c r="N66" s="294"/>
    </row>
    <row r="67" spans="1:15">
      <c r="B67" s="52"/>
      <c r="C67" s="53"/>
      <c r="D67" s="53"/>
      <c r="E67" s="53"/>
      <c r="F67" s="53"/>
      <c r="G67" s="53"/>
      <c r="H67" s="318"/>
      <c r="I67" s="286"/>
      <c r="J67" s="293"/>
      <c r="K67" s="286"/>
      <c r="L67" s="910"/>
      <c r="M67" s="911"/>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s="170" t="s">
        <v>2</v>
      </c>
      <c r="B75" s="55" t="str">
        <f>VLOOKUP(A75,'MANO DE OBRA'!A8:D68,3,FALSE)</f>
        <v>Soldador (2)</v>
      </c>
      <c r="C75" s="53"/>
      <c r="D75" s="53"/>
      <c r="E75" s="53"/>
      <c r="F75" s="53"/>
      <c r="G75" s="53"/>
      <c r="H75" s="53"/>
      <c r="I75" s="299">
        <f>K75/J75*100</f>
        <v>115336.47958314378</v>
      </c>
      <c r="J75" s="300">
        <v>185</v>
      </c>
      <c r="K75" s="301">
        <f>VLOOKUP(A75,'MANO DE OBRA'!A8:D99,4,FALSE)</f>
        <v>213372.48722881597</v>
      </c>
      <c r="L75" s="56"/>
      <c r="M75" s="441">
        <v>320</v>
      </c>
      <c r="N75" s="402">
        <f>K75/M75</f>
        <v>666.78902259004985</v>
      </c>
      <c r="O75" s="112"/>
    </row>
    <row r="76" spans="1:15">
      <c r="A76" s="170" t="s">
        <v>4</v>
      </c>
      <c r="B76" s="55" t="str">
        <f>VLOOKUP(A76,'MANO DE OBRA'!A8:D69,3,FALSE)</f>
        <v>Inspector de fabricación y montaje</v>
      </c>
      <c r="C76" s="53"/>
      <c r="D76" s="53"/>
      <c r="E76" s="53"/>
      <c r="F76" s="53"/>
      <c r="G76" s="53"/>
      <c r="H76" s="53"/>
      <c r="I76" s="299">
        <f>K76/J76*100</f>
        <v>87942.625377371514</v>
      </c>
      <c r="J76" s="300">
        <v>185</v>
      </c>
      <c r="K76" s="301">
        <f>VLOOKUP(A76,'MANO DE OBRA'!A8:D100,4,FALSE)</f>
        <v>162693.85694813728</v>
      </c>
      <c r="L76" s="56"/>
      <c r="M76" s="441">
        <v>320</v>
      </c>
      <c r="N76" s="402">
        <f>K76/M76</f>
        <v>508.41830296292903</v>
      </c>
    </row>
    <row r="77" spans="1:15">
      <c r="A77" t="s">
        <v>9</v>
      </c>
      <c r="B77" s="55" t="str">
        <f>VLOOKUP(A77,'MANO DE OBRA'!A9:D70,3,FALSE)</f>
        <v>Obrero (3)</v>
      </c>
      <c r="C77" s="53"/>
      <c r="D77" s="53"/>
      <c r="E77" s="53"/>
      <c r="F77" s="53"/>
      <c r="G77" s="53"/>
      <c r="H77" s="53"/>
      <c r="I77" s="299">
        <f>K77/J77*100</f>
        <v>87780</v>
      </c>
      <c r="J77" s="300">
        <v>185</v>
      </c>
      <c r="K77" s="301">
        <f>VLOOKUP(A77,'MANO DE OBRA'!A9:D101,4,FALSE)</f>
        <v>162393</v>
      </c>
      <c r="L77" s="56"/>
      <c r="M77" s="441">
        <v>320</v>
      </c>
      <c r="N77" s="402">
        <f>K77/M77</f>
        <v>507.47812499999998</v>
      </c>
    </row>
    <row r="78" spans="1:15">
      <c r="A78" t="s">
        <v>30</v>
      </c>
      <c r="B78" s="55" t="str">
        <f>VLOOKUP(A78,'MANO DE OBRA'!A10:D71,3,FALSE)</f>
        <v>Oficial</v>
      </c>
      <c r="C78" s="53"/>
      <c r="D78" s="53"/>
      <c r="E78" s="53"/>
      <c r="F78" s="53"/>
      <c r="G78" s="53"/>
      <c r="H78" s="53"/>
      <c r="I78" s="299">
        <f>K78/J78*100</f>
        <v>57668.23979157189</v>
      </c>
      <c r="J78" s="300">
        <v>185</v>
      </c>
      <c r="K78" s="301">
        <f>VLOOKUP(A78,'MANO DE OBRA'!A10:D102,4,FALSE)</f>
        <v>106686.24361440798</v>
      </c>
      <c r="L78" s="325"/>
      <c r="M78" s="441">
        <v>320</v>
      </c>
      <c r="N78" s="402">
        <f>K78/M78</f>
        <v>333.39451129502493</v>
      </c>
    </row>
    <row r="79" spans="1:15">
      <c r="B79" s="55"/>
      <c r="C79" s="53"/>
      <c r="D79" s="53"/>
      <c r="E79" s="53"/>
      <c r="F79" s="53"/>
      <c r="G79" s="53"/>
      <c r="H79" s="53"/>
      <c r="I79" s="299"/>
      <c r="J79" s="300"/>
      <c r="K79" s="301"/>
      <c r="L79" s="325"/>
      <c r="M79" s="438"/>
      <c r="N79" s="402"/>
    </row>
    <row r="80" spans="1:15" ht="15.75" thickBot="1">
      <c r="B80" s="899"/>
      <c r="C80" s="900"/>
      <c r="D80" s="900"/>
      <c r="E80" s="900"/>
      <c r="F80" s="900"/>
      <c r="G80" s="900"/>
      <c r="H80" s="900"/>
      <c r="I80" s="477"/>
      <c r="J80" s="478"/>
      <c r="K80" s="479"/>
      <c r="L80" s="482"/>
      <c r="M80" s="483"/>
      <c r="N80" s="447"/>
    </row>
    <row r="81" spans="1:14" ht="15.75" thickBot="1">
      <c r="B81" s="912" t="s">
        <v>953</v>
      </c>
      <c r="C81" s="866"/>
      <c r="D81" s="866"/>
      <c r="E81" s="866"/>
      <c r="F81" s="866"/>
      <c r="G81" s="866"/>
      <c r="H81" s="866"/>
      <c r="I81" s="866"/>
      <c r="J81" s="866"/>
      <c r="K81" s="866"/>
      <c r="L81" s="866"/>
      <c r="M81" s="867"/>
      <c r="N81" s="308">
        <f>SUM(N75:N80)</f>
        <v>2016.0799618480041</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N46+N59+N70+N81</f>
        <v>8754.3873252806316</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1750.8774650561263</v>
      </c>
      <c r="M88" s="859"/>
      <c r="N88" s="57"/>
    </row>
    <row r="89" spans="1:14">
      <c r="B89" s="95" t="s">
        <v>973</v>
      </c>
      <c r="C89" s="96"/>
      <c r="D89" s="96"/>
      <c r="E89" s="96"/>
      <c r="F89" s="96"/>
      <c r="G89" s="96"/>
      <c r="H89" s="96"/>
      <c r="I89" s="93"/>
      <c r="J89" s="94"/>
      <c r="K89" s="311">
        <v>0.05</v>
      </c>
      <c r="L89" s="858">
        <f>N83*K89</f>
        <v>437.71936626403158</v>
      </c>
      <c r="M89" s="859"/>
      <c r="N89" s="57"/>
    </row>
    <row r="90" spans="1:14" ht="15.75" thickBot="1">
      <c r="B90" s="97" t="s">
        <v>974</v>
      </c>
      <c r="C90" s="98"/>
      <c r="D90" s="98"/>
      <c r="E90" s="98"/>
      <c r="F90" s="98"/>
      <c r="G90" s="98"/>
      <c r="H90" s="98"/>
      <c r="I90" s="99"/>
      <c r="J90" s="100"/>
      <c r="K90" s="312">
        <v>0.05</v>
      </c>
      <c r="L90" s="860">
        <f>N83*K90</f>
        <v>437.71936626403158</v>
      </c>
      <c r="M90" s="861"/>
      <c r="N90" s="57"/>
    </row>
    <row r="91" spans="1:14" ht="15.75" thickBot="1">
      <c r="B91" s="823" t="s">
        <v>953</v>
      </c>
      <c r="C91" s="824"/>
      <c r="D91" s="824"/>
      <c r="E91" s="824"/>
      <c r="F91" s="824"/>
      <c r="G91" s="824"/>
      <c r="H91" s="824"/>
      <c r="I91" s="824"/>
      <c r="J91" s="824"/>
      <c r="K91" s="824"/>
      <c r="L91" s="824"/>
      <c r="M91" s="825"/>
      <c r="N91" s="58">
        <f>L88+L89+L90</f>
        <v>2626.3161975841895</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11380.70352286482</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1126</v>
      </c>
      <c r="C31" s="87" t="s">
        <v>2129</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c r="B48" s="49"/>
      <c r="C48" s="288"/>
      <c r="D48" s="288"/>
      <c r="E48" s="288"/>
      <c r="F48" s="288"/>
      <c r="G48" s="288"/>
      <c r="H48" s="288"/>
      <c r="I48" s="275"/>
      <c r="J48" s="231"/>
      <c r="K48" s="289"/>
      <c r="L48" s="274"/>
      <c r="M48" s="409"/>
      <c r="N48" s="279"/>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A52" s="169"/>
      <c r="B52" s="49"/>
      <c r="C52" s="432"/>
      <c r="D52" s="432"/>
      <c r="E52" s="432"/>
      <c r="F52" s="432"/>
      <c r="G52" s="432"/>
      <c r="H52" s="432"/>
      <c r="I52" s="432"/>
      <c r="J52" s="318"/>
      <c r="K52" s="404"/>
      <c r="L52" s="428"/>
      <c r="M52" s="409"/>
      <c r="N52" s="279"/>
    </row>
    <row r="53" spans="1:14">
      <c r="A53" s="169"/>
      <c r="B53" s="49"/>
      <c r="C53" s="432"/>
      <c r="D53" s="432"/>
      <c r="E53" s="432"/>
      <c r="F53" s="432"/>
      <c r="G53" s="432"/>
      <c r="H53" s="432"/>
      <c r="I53" s="432"/>
      <c r="J53" s="318"/>
      <c r="K53" s="404"/>
      <c r="L53" s="428"/>
      <c r="M53" s="409"/>
      <c r="N53" s="279"/>
    </row>
    <row r="54" spans="1:14">
      <c r="A54" s="169"/>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9" t="s">
        <v>961</v>
      </c>
      <c r="M60" s="888"/>
      <c r="N60" s="82" t="s">
        <v>951</v>
      </c>
    </row>
    <row r="61" spans="1:14">
      <c r="A61" t="s">
        <v>1325</v>
      </c>
      <c r="B61" s="52" t="str">
        <f>VLOOKUP(A61,TRANSPORTE!A3:D117,3,FALSE)</f>
        <v xml:space="preserve">Transporte de estructuras metálicas </v>
      </c>
      <c r="C61" s="324"/>
      <c r="D61" s="324"/>
      <c r="E61" s="324"/>
      <c r="F61" s="324"/>
      <c r="G61" s="324"/>
      <c r="H61" s="318" t="s">
        <v>2044</v>
      </c>
      <c r="I61" s="286">
        <v>1</v>
      </c>
      <c r="J61" s="293">
        <v>1</v>
      </c>
      <c r="K61" s="286">
        <f>I61*J61</f>
        <v>1</v>
      </c>
      <c r="L61" s="910">
        <f>VLOOKUP(A61,TRANSPORTE!A3:D117,4,FALSE)</f>
        <v>689.23995780949224</v>
      </c>
      <c r="M61" s="911"/>
      <c r="N61" s="294">
        <f>K61*L61</f>
        <v>689.23995780949224</v>
      </c>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901"/>
      <c r="M66" s="902"/>
      <c r="N66" s="133"/>
    </row>
    <row r="67" spans="1:15" ht="15.75" thickBot="1">
      <c r="B67" s="912" t="s">
        <v>953</v>
      </c>
      <c r="C67" s="866"/>
      <c r="D67" s="866"/>
      <c r="E67" s="866"/>
      <c r="F67" s="866"/>
      <c r="G67" s="866"/>
      <c r="H67" s="866"/>
      <c r="I67" s="866"/>
      <c r="J67" s="866"/>
      <c r="K67" s="866"/>
      <c r="L67" s="866"/>
      <c r="M67" s="867"/>
      <c r="N67" s="110">
        <f>N61+N62+N63+N64+N65</f>
        <v>689.23995780949224</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2" t="s">
        <v>963</v>
      </c>
      <c r="C71" s="863"/>
      <c r="D71" s="863"/>
      <c r="E71" s="863"/>
      <c r="F71" s="863"/>
      <c r="G71" s="863"/>
      <c r="H71" s="863"/>
      <c r="I71" s="79" t="s">
        <v>964</v>
      </c>
      <c r="J71" s="81" t="s">
        <v>1410</v>
      </c>
      <c r="K71" s="80" t="s">
        <v>966</v>
      </c>
      <c r="L71" s="864" t="s">
        <v>950</v>
      </c>
      <c r="M71" s="865"/>
      <c r="N71" s="104" t="s">
        <v>951</v>
      </c>
    </row>
    <row r="72" spans="1:15">
      <c r="A72" s="170"/>
      <c r="B72" s="55"/>
      <c r="C72" s="53"/>
      <c r="D72" s="53"/>
      <c r="E72" s="53"/>
      <c r="F72" s="53"/>
      <c r="G72" s="53"/>
      <c r="H72" s="53"/>
      <c r="I72" s="299"/>
      <c r="J72" s="300"/>
      <c r="K72" s="301"/>
      <c r="L72" s="56"/>
      <c r="M72" s="441"/>
      <c r="N72" s="402"/>
      <c r="O72" s="112"/>
    </row>
    <row r="73" spans="1:15">
      <c r="A73" s="170"/>
      <c r="B73" s="55"/>
      <c r="C73" s="53"/>
      <c r="D73" s="53"/>
      <c r="E73" s="53"/>
      <c r="F73" s="53"/>
      <c r="G73" s="53"/>
      <c r="H73" s="53"/>
      <c r="I73" s="299"/>
      <c r="J73" s="300"/>
      <c r="K73" s="301"/>
      <c r="L73" s="56"/>
      <c r="M73" s="441"/>
      <c r="N73" s="402"/>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9"/>
      <c r="C77" s="900"/>
      <c r="D77" s="900"/>
      <c r="E77" s="900"/>
      <c r="F77" s="900"/>
      <c r="G77" s="900"/>
      <c r="H77" s="900"/>
      <c r="I77" s="132"/>
      <c r="J77" s="132"/>
      <c r="K77" s="132"/>
      <c r="L77" s="913"/>
      <c r="M77" s="913"/>
      <c r="N77" s="133"/>
    </row>
    <row r="78" spans="1:15" ht="15.75" thickBot="1">
      <c r="B78" s="912" t="s">
        <v>953</v>
      </c>
      <c r="C78" s="866"/>
      <c r="D78" s="866"/>
      <c r="E78" s="866"/>
      <c r="F78" s="866"/>
      <c r="G78" s="866"/>
      <c r="H78" s="866"/>
      <c r="I78" s="866"/>
      <c r="J78" s="866"/>
      <c r="K78" s="866"/>
      <c r="L78" s="866"/>
      <c r="M78" s="867"/>
      <c r="N78" s="467"/>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689.23995780949224</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8" t="s">
        <v>969</v>
      </c>
      <c r="C84" s="869"/>
      <c r="D84" s="869"/>
      <c r="E84" s="869"/>
      <c r="F84" s="869"/>
      <c r="G84" s="869"/>
      <c r="H84" s="869"/>
      <c r="I84" s="321"/>
      <c r="J84" s="341"/>
      <c r="K84" s="309" t="s">
        <v>970</v>
      </c>
      <c r="L84" s="870" t="s">
        <v>971</v>
      </c>
      <c r="M84" s="871"/>
      <c r="N84" s="310"/>
    </row>
    <row r="85" spans="1:14">
      <c r="B85" s="856" t="s">
        <v>972</v>
      </c>
      <c r="C85" s="857"/>
      <c r="D85" s="857"/>
      <c r="E85" s="857"/>
      <c r="F85" s="857"/>
      <c r="G85" s="857"/>
      <c r="H85" s="857"/>
      <c r="I85" s="93"/>
      <c r="J85" s="94"/>
      <c r="K85" s="311">
        <v>0.2</v>
      </c>
      <c r="L85" s="858">
        <f>N80*K85</f>
        <v>137.84799156189845</v>
      </c>
      <c r="M85" s="859"/>
      <c r="N85" s="57"/>
    </row>
    <row r="86" spans="1:14">
      <c r="B86" s="95" t="s">
        <v>973</v>
      </c>
      <c r="C86" s="96"/>
      <c r="D86" s="96"/>
      <c r="E86" s="96"/>
      <c r="F86" s="96"/>
      <c r="G86" s="96"/>
      <c r="H86" s="96"/>
      <c r="I86" s="93"/>
      <c r="J86" s="94"/>
      <c r="K86" s="311">
        <v>0.05</v>
      </c>
      <c r="L86" s="858">
        <f>N80*K86</f>
        <v>34.461997890474613</v>
      </c>
      <c r="M86" s="859"/>
      <c r="N86" s="57"/>
    </row>
    <row r="87" spans="1:14" ht="15.75" thickBot="1">
      <c r="B87" s="97" t="s">
        <v>974</v>
      </c>
      <c r="C87" s="98"/>
      <c r="D87" s="98"/>
      <c r="E87" s="98"/>
      <c r="F87" s="98"/>
      <c r="G87" s="98"/>
      <c r="H87" s="98"/>
      <c r="I87" s="99"/>
      <c r="J87" s="100"/>
      <c r="K87" s="312">
        <v>0.05</v>
      </c>
      <c r="L87" s="860">
        <f>N80*K87</f>
        <v>34.461997890474613</v>
      </c>
      <c r="M87" s="861"/>
      <c r="N87" s="57"/>
    </row>
    <row r="88" spans="1:14" ht="15.75" thickBot="1">
      <c r="B88" s="823" t="s">
        <v>953</v>
      </c>
      <c r="C88" s="824"/>
      <c r="D88" s="824"/>
      <c r="E88" s="824"/>
      <c r="F88" s="824"/>
      <c r="G88" s="824"/>
      <c r="H88" s="824"/>
      <c r="I88" s="824"/>
      <c r="J88" s="824"/>
      <c r="K88" s="824"/>
      <c r="L88" s="824"/>
      <c r="M88" s="825"/>
      <c r="N88" s="58">
        <f>L85+L86+L87</f>
        <v>206.77198734284767</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58">
        <f>N80+N88</f>
        <v>896.01194515233988</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1127</v>
      </c>
      <c r="C31" s="87" t="s">
        <v>2130</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190</v>
      </c>
      <c r="B36" s="872" t="str">
        <f>VLOOKUP(A36,EQUIPOS!A6:D154,3,FALSE)</f>
        <v>Diferencial de 3 ton</v>
      </c>
      <c r="C36" s="873"/>
      <c r="D36" s="873"/>
      <c r="E36" s="873"/>
      <c r="F36" s="873"/>
      <c r="G36" s="873"/>
      <c r="H36" s="874"/>
      <c r="I36" s="274"/>
      <c r="J36" s="275"/>
      <c r="K36" s="276">
        <f>VLOOKUP(A36,EQUIPOS!A6:D163,4,FALSE)</f>
        <v>5955.2148946334573</v>
      </c>
      <c r="L36" s="277"/>
      <c r="M36" s="343">
        <v>40</v>
      </c>
      <c r="N36" s="279">
        <f t="shared" ref="N36:N41" si="0">K36/M36</f>
        <v>148.88037236583642</v>
      </c>
    </row>
    <row r="37" spans="1:14">
      <c r="A37" s="119" t="s">
        <v>195</v>
      </c>
      <c r="B37" s="872" t="str">
        <f>VLOOKUP(A37,EQUIPOS!A7:D154,3,FALSE)</f>
        <v xml:space="preserve">Equipo de oxicorte, Capacidad de corte: hasta 6´´ (152mm) </v>
      </c>
      <c r="C37" s="873"/>
      <c r="D37" s="873"/>
      <c r="E37" s="873"/>
      <c r="F37" s="873"/>
      <c r="G37" s="873"/>
      <c r="H37" s="874"/>
      <c r="I37" s="428"/>
      <c r="J37" s="429"/>
      <c r="K37" s="276">
        <f>VLOOKUP(A37,EQUIPOS!A7:D164,4,FALSE)</f>
        <v>18391.104821662146</v>
      </c>
      <c r="L37" s="342"/>
      <c r="M37" s="343">
        <v>400</v>
      </c>
      <c r="N37" s="279">
        <f t="shared" si="0"/>
        <v>45.977762054155363</v>
      </c>
    </row>
    <row r="38" spans="1:14">
      <c r="A38" s="119" t="s">
        <v>204</v>
      </c>
      <c r="B38" s="872" t="str">
        <f>VLOOKUP(A38,EQUIPOS!A8:D154,3,FALSE)</f>
        <v xml:space="preserve">Equipo de soldadura 250 AMP
</v>
      </c>
      <c r="C38" s="873"/>
      <c r="D38" s="873"/>
      <c r="E38" s="873"/>
      <c r="F38" s="873"/>
      <c r="G38" s="873"/>
      <c r="H38" s="874"/>
      <c r="I38" s="428"/>
      <c r="J38" s="429"/>
      <c r="K38" s="276">
        <f>VLOOKUP(A38,EQUIPOS!A8:D165,4,FALSE)</f>
        <v>13631.054161937825</v>
      </c>
      <c r="L38" s="342"/>
      <c r="M38" s="343">
        <v>400</v>
      </c>
      <c r="N38" s="279">
        <f t="shared" si="0"/>
        <v>34.077635404844564</v>
      </c>
    </row>
    <row r="39" spans="1:14">
      <c r="A39" s="119" t="s">
        <v>208</v>
      </c>
      <c r="B39" s="872" t="str">
        <f>VLOOKUP(A39,EQUIPOS!A9:D154,3,FALSE)</f>
        <v>Equipo de soldadura 400</v>
      </c>
      <c r="C39" s="873"/>
      <c r="D39" s="873"/>
      <c r="E39" s="873"/>
      <c r="F39" s="873"/>
      <c r="G39" s="873"/>
      <c r="H39" s="874"/>
      <c r="I39" s="428"/>
      <c r="J39" s="429"/>
      <c r="K39" s="276">
        <f>VLOOKUP(A39,EQUIPOS!A9:D166,4,FALSE)</f>
        <v>14177.120579611828</v>
      </c>
      <c r="L39" s="342"/>
      <c r="M39" s="343">
        <v>400</v>
      </c>
      <c r="N39" s="279">
        <f t="shared" si="0"/>
        <v>35.442801449029574</v>
      </c>
    </row>
    <row r="40" spans="1:14">
      <c r="A40" s="119" t="s">
        <v>210</v>
      </c>
      <c r="B40" s="872" t="str">
        <f>VLOOKUP(A40,EQUIPOS!A10:D154,3,FALSE)</f>
        <v>Equipo de soldadura 600</v>
      </c>
      <c r="C40" s="873"/>
      <c r="D40" s="873"/>
      <c r="E40" s="873"/>
      <c r="F40" s="873"/>
      <c r="G40" s="873"/>
      <c r="H40" s="874"/>
      <c r="I40" s="428"/>
      <c r="J40" s="429"/>
      <c r="K40" s="276">
        <f>VLOOKUP(A40,EQUIPOS!A10:D167,4,FALSE)</f>
        <v>16876.543248113499</v>
      </c>
      <c r="L40" s="342"/>
      <c r="M40" s="343">
        <v>400</v>
      </c>
      <c r="N40" s="279">
        <f t="shared" si="0"/>
        <v>42.191358120283752</v>
      </c>
    </row>
    <row r="41" spans="1:14">
      <c r="A41" s="119" t="s">
        <v>243</v>
      </c>
      <c r="B41" s="872" t="str">
        <f>VLOOKUP(A41,EQUIPOS!A11:D155,3,FALSE)</f>
        <v>Grúa 10 ton</v>
      </c>
      <c r="C41" s="873"/>
      <c r="D41" s="873"/>
      <c r="E41" s="873"/>
      <c r="F41" s="873"/>
      <c r="G41" s="873"/>
      <c r="H41" s="874"/>
      <c r="I41" s="428"/>
      <c r="J41" s="429"/>
      <c r="K41" s="276">
        <f>VLOOKUP(A41,EQUIPOS!A11:D168,4,FALSE)</f>
        <v>149292.49796408095</v>
      </c>
      <c r="L41" s="342"/>
      <c r="M41" s="343">
        <v>400</v>
      </c>
      <c r="N41" s="279">
        <f t="shared" si="0"/>
        <v>373.23124491020235</v>
      </c>
    </row>
    <row r="42" spans="1:14">
      <c r="B42" s="872"/>
      <c r="C42" s="873"/>
      <c r="D42" s="873"/>
      <c r="E42" s="873"/>
      <c r="F42" s="873"/>
      <c r="G42" s="873"/>
      <c r="H42" s="874"/>
      <c r="I42" s="42"/>
      <c r="J42" s="43"/>
      <c r="K42" s="276"/>
      <c r="L42" s="283"/>
      <c r="M42" s="343"/>
      <c r="N42" s="279"/>
    </row>
    <row r="43" spans="1:14">
      <c r="B43" s="327"/>
      <c r="C43" s="328"/>
      <c r="D43" s="328"/>
      <c r="E43" s="328"/>
      <c r="F43" s="330"/>
      <c r="G43" s="330"/>
      <c r="H43" s="131"/>
      <c r="I43" s="42"/>
      <c r="J43" s="43"/>
      <c r="K43" s="276"/>
      <c r="L43" s="283"/>
      <c r="M43" s="284"/>
      <c r="N43" s="280"/>
    </row>
    <row r="44" spans="1:14">
      <c r="B44" s="880" t="s">
        <v>952</v>
      </c>
      <c r="C44" s="881"/>
      <c r="D44" s="881"/>
      <c r="E44" s="44"/>
      <c r="F44" s="45"/>
      <c r="G44" s="45"/>
      <c r="H44" s="46"/>
      <c r="I44" s="42"/>
      <c r="J44" s="43"/>
      <c r="K44" s="286"/>
      <c r="L44" s="283"/>
      <c r="M44" s="408">
        <v>0.05</v>
      </c>
      <c r="N44" s="351">
        <f>N81*M44</f>
        <v>100.80399809240021</v>
      </c>
    </row>
    <row r="45" spans="1:14" ht="15.75" thickBot="1">
      <c r="B45" s="872"/>
      <c r="C45" s="873"/>
      <c r="D45" s="873"/>
      <c r="E45" s="873"/>
      <c r="F45" s="873"/>
      <c r="G45" s="873"/>
      <c r="H45" s="874"/>
      <c r="I45" s="882"/>
      <c r="J45" s="883"/>
      <c r="K45" s="47"/>
      <c r="L45" s="884"/>
      <c r="M45" s="885"/>
      <c r="N45" s="111"/>
    </row>
    <row r="46" spans="1:14" ht="15.75" thickBot="1">
      <c r="B46" s="823" t="s">
        <v>953</v>
      </c>
      <c r="C46" s="824"/>
      <c r="D46" s="824"/>
      <c r="E46" s="824"/>
      <c r="F46" s="824"/>
      <c r="G46" s="824"/>
      <c r="H46" s="824"/>
      <c r="I46" s="824"/>
      <c r="J46" s="824"/>
      <c r="K46" s="824"/>
      <c r="L46" s="824"/>
      <c r="M46" s="825"/>
      <c r="N46" s="401">
        <f>SUM(N36:N44)</f>
        <v>780.60517239675221</v>
      </c>
    </row>
    <row r="47" spans="1:14">
      <c r="B47" s="287"/>
      <c r="C47" s="40"/>
      <c r="D47" s="40"/>
      <c r="E47" s="40"/>
      <c r="F47" s="40"/>
      <c r="G47" s="40"/>
      <c r="H47" s="40"/>
      <c r="I47" s="40"/>
      <c r="J47" s="40"/>
      <c r="K47" s="40"/>
      <c r="L47" s="40"/>
      <c r="M47" s="40"/>
      <c r="N47" s="41"/>
    </row>
    <row r="48" spans="1:14">
      <c r="B48" s="70" t="s">
        <v>954</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8" t="s">
        <v>944</v>
      </c>
      <c r="C50" s="869"/>
      <c r="D50" s="869"/>
      <c r="E50" s="869"/>
      <c r="F50" s="869"/>
      <c r="G50" s="869"/>
      <c r="H50" s="869"/>
      <c r="I50" s="903"/>
      <c r="J50" s="322" t="s">
        <v>945</v>
      </c>
      <c r="K50" s="91" t="s">
        <v>946</v>
      </c>
      <c r="L50" s="904" t="s">
        <v>955</v>
      </c>
      <c r="M50" s="903"/>
      <c r="N50" s="92" t="s">
        <v>951</v>
      </c>
    </row>
    <row r="51" spans="1:14">
      <c r="A51" s="169" t="s">
        <v>460</v>
      </c>
      <c r="B51" s="49" t="str">
        <f>VLOOKUP(A51,MATERIALES!A5:D373,3,FALSE)</f>
        <v>Fundente</v>
      </c>
      <c r="C51" s="288"/>
      <c r="D51" s="288"/>
      <c r="E51" s="288"/>
      <c r="F51" s="288"/>
      <c r="G51" s="288"/>
      <c r="H51" s="288"/>
      <c r="I51" s="288"/>
      <c r="J51" s="318" t="str">
        <f>VLOOKUP(A51,MATERIALES!A6:D643,2,FALSE)</f>
        <v>kg</v>
      </c>
      <c r="K51" s="289">
        <v>5.0000000000000001E-3</v>
      </c>
      <c r="L51" s="274"/>
      <c r="M51" s="409">
        <f>VLOOKUP(A51,MATERIALES!A5:D396,4,FALSE)</f>
        <v>37081.089530595476</v>
      </c>
      <c r="N51" s="279">
        <f>K51*M51</f>
        <v>185.40544765297739</v>
      </c>
    </row>
    <row r="52" spans="1:14">
      <c r="A52" s="169" t="s">
        <v>462</v>
      </c>
      <c r="B52" s="49" t="str">
        <f>VLOOKUP(A52,MATERIALES!A6:D373,3,FALSE)</f>
        <v>Gas propano</v>
      </c>
      <c r="C52" s="432"/>
      <c r="D52" s="432"/>
      <c r="E52" s="432"/>
      <c r="F52" s="432"/>
      <c r="G52" s="432"/>
      <c r="H52" s="432"/>
      <c r="I52" s="432"/>
      <c r="J52" s="319" t="str">
        <f>VLOOKUP(A52,MATERIALES!A6:D644,2,FALSE)</f>
        <v>kg</v>
      </c>
      <c r="K52" s="404">
        <v>5.0000000000000001E-3</v>
      </c>
      <c r="L52" s="428"/>
      <c r="M52" s="409">
        <f>VLOOKUP(A52,MATERIALES!A6:D397,4,FALSE)</f>
        <v>4234.5390247439764</v>
      </c>
      <c r="N52" s="279">
        <f t="shared" ref="N52:N58" si="1">K52*M52</f>
        <v>21.172695123719883</v>
      </c>
    </row>
    <row r="53" spans="1:14">
      <c r="A53" s="169" t="s">
        <v>591</v>
      </c>
      <c r="B53" s="49" t="str">
        <f>VLOOKUP(A53,MATERIALES!A6:D373,3,FALSE)</f>
        <v>Oxigeno industrial</v>
      </c>
      <c r="C53" s="432"/>
      <c r="D53" s="432"/>
      <c r="E53" s="432"/>
      <c r="F53" s="432"/>
      <c r="G53" s="432"/>
      <c r="H53" s="432"/>
      <c r="I53" s="432"/>
      <c r="J53" s="319" t="str">
        <f>VLOOKUP(A53,MATERIALES!A7:D645,2,FALSE)</f>
        <v>kg</v>
      </c>
      <c r="K53" s="404">
        <v>5.0000000000000001E-3</v>
      </c>
      <c r="L53" s="428"/>
      <c r="M53" s="409">
        <f>VLOOKUP(A53,MATERIALES!A6:D398,4,FALSE)</f>
        <v>11316.181663239309</v>
      </c>
      <c r="N53" s="279">
        <f t="shared" si="1"/>
        <v>56.580908316196549</v>
      </c>
    </row>
    <row r="54" spans="1:14">
      <c r="A54" s="169" t="s">
        <v>662</v>
      </c>
      <c r="B54" s="49" t="str">
        <f>VLOOKUP(A54,MATERIALES!A6:D373,3,FALSE)</f>
        <v>Soldadura 7018</v>
      </c>
      <c r="C54" s="432"/>
      <c r="D54" s="432"/>
      <c r="E54" s="432"/>
      <c r="F54" s="432"/>
      <c r="G54" s="432"/>
      <c r="H54" s="432"/>
      <c r="I54" s="432"/>
      <c r="J54" s="319" t="str">
        <f>VLOOKUP(A54,MATERIALES!A8:D646,2,FALSE)</f>
        <v>kg</v>
      </c>
      <c r="K54" s="404">
        <v>0.01</v>
      </c>
      <c r="L54" s="428"/>
      <c r="M54" s="409">
        <f>VLOOKUP(A54,MATERIALES!A6:D399,4,FALSE)</f>
        <v>5483.1141895805831</v>
      </c>
      <c r="N54" s="279">
        <f t="shared" si="1"/>
        <v>54.831141895805835</v>
      </c>
    </row>
    <row r="55" spans="1:14">
      <c r="A55" s="169" t="s">
        <v>665</v>
      </c>
      <c r="B55" s="49" t="str">
        <f>VLOOKUP(A55,MATERIALES!A7:D373,3,FALSE)</f>
        <v>Soldadura L-70</v>
      </c>
      <c r="C55" s="432"/>
      <c r="D55" s="432"/>
      <c r="E55" s="432"/>
      <c r="F55" s="432"/>
      <c r="G55" s="432"/>
      <c r="H55" s="432"/>
      <c r="I55" s="432"/>
      <c r="J55" s="319" t="str">
        <f>VLOOKUP(A55,MATERIALES!A9:D647,2,FALSE)</f>
        <v>kg</v>
      </c>
      <c r="K55" s="404">
        <v>0.01</v>
      </c>
      <c r="L55" s="428"/>
      <c r="M55" s="409">
        <f>VLOOKUP(A55,MATERIALES!A7:D400,4,FALSE)</f>
        <v>19727.443129401861</v>
      </c>
      <c r="N55" s="279">
        <f t="shared" si="1"/>
        <v>197.27443129401863</v>
      </c>
    </row>
    <row r="56" spans="1:14">
      <c r="A56" s="169" t="s">
        <v>608</v>
      </c>
      <c r="B56" s="49" t="str">
        <f>VLOOKUP(A56,MATERIALES!A8:D373,3,FALSE)</f>
        <v>Pintura anticorrosiva</v>
      </c>
      <c r="C56" s="432"/>
      <c r="D56" s="432"/>
      <c r="E56" s="432"/>
      <c r="F56" s="432"/>
      <c r="G56" s="432"/>
      <c r="H56" s="432"/>
      <c r="I56" s="432"/>
      <c r="J56" s="319" t="str">
        <f>VLOOKUP(A56,MATERIALES!A10:D648,2,FALSE)</f>
        <v>gal</v>
      </c>
      <c r="K56" s="443">
        <v>5.0000000000000001E-4</v>
      </c>
      <c r="L56" s="428"/>
      <c r="M56" s="409">
        <f>VLOOKUP(A56,MATERIALES!A8:D401,4,FALSE)</f>
        <v>34230.977354778464</v>
      </c>
      <c r="N56" s="279">
        <f t="shared" si="1"/>
        <v>17.115488677389234</v>
      </c>
    </row>
    <row r="57" spans="1:14">
      <c r="A57" s="169" t="s">
        <v>607</v>
      </c>
      <c r="B57" s="49" t="str">
        <f>VLOOKUP(A57,MATERIALES!A9:D373,3,FALSE)</f>
        <v xml:space="preserve">Pintura acrílica, esmalte o similar </v>
      </c>
      <c r="C57" s="432"/>
      <c r="D57" s="432"/>
      <c r="E57" s="432"/>
      <c r="F57" s="432"/>
      <c r="G57" s="432"/>
      <c r="H57" s="432"/>
      <c r="I57" s="432"/>
      <c r="J57" s="319" t="str">
        <f>VLOOKUP(A57,MATERIALES!A11:D649,2,FALSE)</f>
        <v>gal</v>
      </c>
      <c r="K57" s="404">
        <v>1E-3</v>
      </c>
      <c r="L57" s="428"/>
      <c r="M57" s="409">
        <f>VLOOKUP(A57,MATERIALES!A9:D402,4,FALSE)</f>
        <v>41812.309244635289</v>
      </c>
      <c r="N57" s="279">
        <f t="shared" si="1"/>
        <v>41.812309244635287</v>
      </c>
    </row>
    <row r="58" spans="1:14" ht="15.75" thickBot="1">
      <c r="A58" t="s">
        <v>840</v>
      </c>
      <c r="B58" s="49" t="str">
        <f>VLOOKUP(A58,MATERIALES!A10:D373,3,FALSE)</f>
        <v>Disolvente para pintura (TINNER)</v>
      </c>
      <c r="C58" s="317"/>
      <c r="D58" s="317"/>
      <c r="E58" s="317"/>
      <c r="F58" s="317"/>
      <c r="G58" s="317"/>
      <c r="H58" s="317"/>
      <c r="I58" s="317"/>
      <c r="J58" s="440" t="str">
        <f>VLOOKUP(A58,MATERIALES!A11:D650,2,FALSE)</f>
        <v>gal</v>
      </c>
      <c r="K58" s="132">
        <v>1E-3</v>
      </c>
      <c r="L58" s="332"/>
      <c r="M58" s="409">
        <f>VLOOKUP(A58,MATERIALES!A10:D403,4,FALSE)</f>
        <v>19035.370543538738</v>
      </c>
      <c r="N58" s="279">
        <f t="shared" si="1"/>
        <v>19.03537054353874</v>
      </c>
    </row>
    <row r="59" spans="1:14" ht="15.75" thickBot="1">
      <c r="B59" s="823" t="s">
        <v>953</v>
      </c>
      <c r="C59" s="824"/>
      <c r="D59" s="824"/>
      <c r="E59" s="824"/>
      <c r="F59" s="824"/>
      <c r="G59" s="824"/>
      <c r="H59" s="824"/>
      <c r="I59" s="824"/>
      <c r="J59" s="824"/>
      <c r="K59" s="824"/>
      <c r="L59" s="824"/>
      <c r="M59" s="825"/>
      <c r="N59" s="401">
        <f>SUM(N51:N58)</f>
        <v>593.22779274828156</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B64" s="52"/>
      <c r="C64" s="324"/>
      <c r="D64" s="324"/>
      <c r="E64" s="324"/>
      <c r="F64" s="324"/>
      <c r="G64" s="324"/>
      <c r="H64" s="318"/>
      <c r="I64" s="286"/>
      <c r="J64" s="293"/>
      <c r="K64" s="286"/>
      <c r="L64" s="910"/>
      <c r="M64" s="911"/>
      <c r="N64" s="294"/>
    </row>
    <row r="65" spans="1:15">
      <c r="B65" s="52"/>
      <c r="C65" s="53"/>
      <c r="D65" s="53"/>
      <c r="E65" s="53"/>
      <c r="F65" s="53"/>
      <c r="G65" s="53"/>
      <c r="H65" s="318"/>
      <c r="I65" s="286"/>
      <c r="J65" s="293"/>
      <c r="K65" s="286"/>
      <c r="L65" s="910"/>
      <c r="M65" s="911"/>
      <c r="N65" s="294"/>
    </row>
    <row r="66" spans="1:15">
      <c r="B66" s="52"/>
      <c r="C66" s="53"/>
      <c r="D66" s="53"/>
      <c r="E66" s="53"/>
      <c r="F66" s="53"/>
      <c r="G66" s="53"/>
      <c r="H66" s="318"/>
      <c r="I66" s="286"/>
      <c r="J66" s="293"/>
      <c r="K66" s="286"/>
      <c r="L66" s="910"/>
      <c r="M66" s="911"/>
      <c r="N66" s="294"/>
    </row>
    <row r="67" spans="1:15">
      <c r="B67" s="52"/>
      <c r="C67" s="53"/>
      <c r="D67" s="53"/>
      <c r="E67" s="53"/>
      <c r="F67" s="53"/>
      <c r="G67" s="53"/>
      <c r="H67" s="318"/>
      <c r="I67" s="286"/>
      <c r="J67" s="293"/>
      <c r="K67" s="286"/>
      <c r="L67" s="910"/>
      <c r="M67" s="911"/>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s="170" t="s">
        <v>2</v>
      </c>
      <c r="B75" s="55" t="str">
        <f>VLOOKUP(A75,'MANO DE OBRA'!A8:D68,3,FALSE)</f>
        <v>Soldador (2)</v>
      </c>
      <c r="C75" s="53"/>
      <c r="D75" s="53"/>
      <c r="E75" s="53"/>
      <c r="F75" s="53"/>
      <c r="G75" s="53"/>
      <c r="H75" s="53"/>
      <c r="I75" s="299">
        <f>K75/J75*100</f>
        <v>115336.47958314378</v>
      </c>
      <c r="J75" s="300">
        <v>185</v>
      </c>
      <c r="K75" s="301">
        <f>VLOOKUP(A75,'MANO DE OBRA'!A8:D99,4,FALSE)</f>
        <v>213372.48722881597</v>
      </c>
      <c r="L75" s="56"/>
      <c r="M75" s="441">
        <v>320</v>
      </c>
      <c r="N75" s="402">
        <f>K75/M75</f>
        <v>666.78902259004985</v>
      </c>
      <c r="O75" s="112"/>
    </row>
    <row r="76" spans="1:15">
      <c r="A76" s="170" t="s">
        <v>4</v>
      </c>
      <c r="B76" s="55" t="str">
        <f>VLOOKUP(A76,'MANO DE OBRA'!A8:D69,3,FALSE)</f>
        <v>Inspector de fabricación y montaje</v>
      </c>
      <c r="C76" s="53"/>
      <c r="D76" s="53"/>
      <c r="E76" s="53"/>
      <c r="F76" s="53"/>
      <c r="G76" s="53"/>
      <c r="H76" s="53"/>
      <c r="I76" s="299">
        <f>K76/J76*100</f>
        <v>87942.625377371514</v>
      </c>
      <c r="J76" s="300">
        <v>185</v>
      </c>
      <c r="K76" s="301">
        <f>VLOOKUP(A76,'MANO DE OBRA'!A8:D100,4,FALSE)</f>
        <v>162693.85694813728</v>
      </c>
      <c r="L76" s="56"/>
      <c r="M76" s="441">
        <v>320</v>
      </c>
      <c r="N76" s="402">
        <f>K76/M76</f>
        <v>508.41830296292903</v>
      </c>
    </row>
    <row r="77" spans="1:15">
      <c r="A77" t="s">
        <v>9</v>
      </c>
      <c r="B77" s="55" t="str">
        <f>VLOOKUP(A77,'MANO DE OBRA'!A9:D70,3,FALSE)</f>
        <v>Obrero (3)</v>
      </c>
      <c r="C77" s="53"/>
      <c r="D77" s="53"/>
      <c r="E77" s="53"/>
      <c r="F77" s="53"/>
      <c r="G77" s="53"/>
      <c r="H77" s="53"/>
      <c r="I77" s="299">
        <f>K77/J77*100</f>
        <v>87780</v>
      </c>
      <c r="J77" s="300">
        <v>185</v>
      </c>
      <c r="K77" s="301">
        <f>VLOOKUP(A77,'MANO DE OBRA'!A9:D101,4,FALSE)</f>
        <v>162393</v>
      </c>
      <c r="L77" s="56"/>
      <c r="M77" s="441">
        <v>320</v>
      </c>
      <c r="N77" s="402">
        <f>K77/M77</f>
        <v>507.47812499999998</v>
      </c>
    </row>
    <row r="78" spans="1:15">
      <c r="A78" t="s">
        <v>30</v>
      </c>
      <c r="B78" s="55" t="str">
        <f>VLOOKUP(A78,'MANO DE OBRA'!A10:D71,3,FALSE)</f>
        <v>Oficial</v>
      </c>
      <c r="C78" s="53"/>
      <c r="D78" s="53"/>
      <c r="E78" s="53"/>
      <c r="F78" s="53"/>
      <c r="G78" s="53"/>
      <c r="H78" s="53"/>
      <c r="I78" s="299">
        <f>K78/J78*100</f>
        <v>57668.23979157189</v>
      </c>
      <c r="J78" s="300">
        <v>185</v>
      </c>
      <c r="K78" s="301">
        <f>VLOOKUP(A78,'MANO DE OBRA'!A10:D102,4,FALSE)</f>
        <v>106686.24361440798</v>
      </c>
      <c r="L78" s="325"/>
      <c r="M78" s="441">
        <v>320</v>
      </c>
      <c r="N78" s="402">
        <f>K78/M78</f>
        <v>333.39451129502493</v>
      </c>
    </row>
    <row r="79" spans="1:15">
      <c r="B79" s="55"/>
      <c r="C79" s="53"/>
      <c r="D79" s="53"/>
      <c r="E79" s="53"/>
      <c r="F79" s="53"/>
      <c r="G79" s="53"/>
      <c r="H79" s="53"/>
      <c r="I79" s="299"/>
      <c r="J79" s="300"/>
      <c r="K79" s="301"/>
      <c r="L79" s="325"/>
      <c r="M79" s="441"/>
      <c r="N79" s="402"/>
    </row>
    <row r="80" spans="1:15" ht="15.75" thickBot="1">
      <c r="B80" s="899"/>
      <c r="C80" s="900"/>
      <c r="D80" s="900"/>
      <c r="E80" s="900"/>
      <c r="F80" s="900"/>
      <c r="G80" s="900"/>
      <c r="H80" s="900"/>
      <c r="I80" s="477"/>
      <c r="J80" s="478"/>
      <c r="K80" s="481"/>
      <c r="L80" s="482"/>
      <c r="M80" s="483"/>
      <c r="N80" s="402"/>
    </row>
    <row r="81" spans="1:14" ht="15.75" thickBot="1">
      <c r="B81" s="912" t="s">
        <v>953</v>
      </c>
      <c r="C81" s="866"/>
      <c r="D81" s="866"/>
      <c r="E81" s="866"/>
      <c r="F81" s="866"/>
      <c r="G81" s="866"/>
      <c r="H81" s="866"/>
      <c r="I81" s="866"/>
      <c r="J81" s="866"/>
      <c r="K81" s="866"/>
      <c r="L81" s="866"/>
      <c r="M81" s="867"/>
      <c r="N81" s="308">
        <f>SUM(N75:N80)</f>
        <v>2016.0799618480041</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N46+N59+N70+N81</f>
        <v>3389.9129269930381</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677.98258539860763</v>
      </c>
      <c r="M88" s="859"/>
      <c r="N88" s="57"/>
    </row>
    <row r="89" spans="1:14">
      <c r="B89" s="95" t="s">
        <v>973</v>
      </c>
      <c r="C89" s="96"/>
      <c r="D89" s="96"/>
      <c r="E89" s="96"/>
      <c r="F89" s="96"/>
      <c r="G89" s="96"/>
      <c r="H89" s="96"/>
      <c r="I89" s="93"/>
      <c r="J89" s="94"/>
      <c r="K89" s="311">
        <v>0.05</v>
      </c>
      <c r="L89" s="858">
        <f>N83*K89</f>
        <v>169.49564634965191</v>
      </c>
      <c r="M89" s="859"/>
      <c r="N89" s="57"/>
    </row>
    <row r="90" spans="1:14" ht="15.75" thickBot="1">
      <c r="B90" s="97" t="s">
        <v>974</v>
      </c>
      <c r="C90" s="98"/>
      <c r="D90" s="98"/>
      <c r="E90" s="98"/>
      <c r="F90" s="98"/>
      <c r="G90" s="98"/>
      <c r="H90" s="98"/>
      <c r="I90" s="99"/>
      <c r="J90" s="100"/>
      <c r="K90" s="312">
        <v>0.05</v>
      </c>
      <c r="L90" s="860">
        <f>N83*K90</f>
        <v>169.49564634965191</v>
      </c>
      <c r="M90" s="861"/>
      <c r="N90" s="57"/>
    </row>
    <row r="91" spans="1:14" ht="15.75" thickBot="1">
      <c r="B91" s="823" t="s">
        <v>953</v>
      </c>
      <c r="C91" s="824"/>
      <c r="D91" s="824"/>
      <c r="E91" s="824"/>
      <c r="F91" s="824"/>
      <c r="G91" s="824"/>
      <c r="H91" s="824"/>
      <c r="I91" s="824"/>
      <c r="J91" s="824"/>
      <c r="K91" s="824"/>
      <c r="L91" s="824"/>
      <c r="M91" s="825"/>
      <c r="N91" s="58">
        <f>L88+L89+L90</f>
        <v>1016.9738780979114</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4406.8868050909496</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42.75" customHeight="1" thickBot="1">
      <c r="A31" t="s">
        <v>1845</v>
      </c>
      <c r="B31" s="86" t="s">
        <v>1128</v>
      </c>
      <c r="C31" s="965" t="s">
        <v>2132</v>
      </c>
      <c r="D31" s="966"/>
      <c r="E31" s="966"/>
      <c r="F31" s="966"/>
      <c r="G31" s="966"/>
      <c r="H31" s="966"/>
      <c r="I31" s="966"/>
      <c r="J31" s="966"/>
      <c r="K31" s="475"/>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188</v>
      </c>
      <c r="B36" s="872" t="str">
        <f>VLOOKUP(A36,EQUIPOS!A6:D154,3,FALSE)</f>
        <v>Diferencial</v>
      </c>
      <c r="C36" s="873"/>
      <c r="D36" s="873"/>
      <c r="E36" s="873"/>
      <c r="F36" s="873"/>
      <c r="G36" s="873"/>
      <c r="H36" s="874"/>
      <c r="I36" s="274"/>
      <c r="J36" s="275"/>
      <c r="K36" s="276">
        <f>VLOOKUP(A36,EQUIPOS!A6:D163,4,FALSE)</f>
        <v>3575.1895647712968</v>
      </c>
      <c r="L36" s="277"/>
      <c r="M36" s="343">
        <v>4</v>
      </c>
      <c r="N36" s="279">
        <f>K36/M36</f>
        <v>893.79739119282419</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N75*M41</f>
        <v>1010.0320112950249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1903.8294024878492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0.01</v>
      </c>
      <c r="L48" s="274"/>
      <c r="M48" s="409">
        <f>VLOOKUP(A48,MATERIALES!A5:D396,4,FALSE)</f>
        <v>427651.94572935224</v>
      </c>
      <c r="N48" s="279">
        <f>K48*M48</f>
        <v>4276.5194572935225</v>
      </c>
    </row>
    <row r="49" spans="1:14">
      <c r="A49" s="169" t="s">
        <v>718</v>
      </c>
      <c r="B49" s="49" t="str">
        <f>VLOOKUP(A49,MATERIALES!A6:D373,3,FALSE)</f>
        <v>Tubo concreto simple 450 mm</v>
      </c>
      <c r="C49" s="432"/>
      <c r="D49" s="432"/>
      <c r="E49" s="432"/>
      <c r="F49" s="432"/>
      <c r="G49" s="432"/>
      <c r="H49" s="432"/>
      <c r="I49" s="432"/>
      <c r="J49" s="319" t="str">
        <f>VLOOKUP(A49,MATERIALES!A5:D641,2,FALSE)</f>
        <v>m</v>
      </c>
      <c r="K49" s="404">
        <v>1</v>
      </c>
      <c r="L49" s="428"/>
      <c r="M49" s="409">
        <f>VLOOKUP(A49,MATERIALES!A6:D397,4,FALSE)</f>
        <v>101363.17392638858</v>
      </c>
      <c r="N49" s="279">
        <f>K49*M49</f>
        <v>101363.17392638858</v>
      </c>
    </row>
    <row r="50" spans="1:14">
      <c r="A50" s="169" t="s">
        <v>833</v>
      </c>
      <c r="B50" s="49" t="str">
        <f>VLOOKUP(A50,MATERIALES!A6:D373,3,FALSE)</f>
        <v>Concreto Resistencia  14 (Mpa)</v>
      </c>
      <c r="C50" s="432"/>
      <c r="D50" s="432"/>
      <c r="E50" s="432"/>
      <c r="F50" s="432"/>
      <c r="G50" s="432"/>
      <c r="H50" s="432"/>
      <c r="I50" s="432"/>
      <c r="J50" s="319" t="str">
        <f>VLOOKUP(A50,MATERIALES!A6:D642,2,FALSE)</f>
        <v>m3</v>
      </c>
      <c r="K50" s="404">
        <v>0.36499999999999999</v>
      </c>
      <c r="L50" s="428"/>
      <c r="M50" s="409">
        <f>VLOOKUP(A50,MATERIALES!A6:D398,4,FALSE)</f>
        <v>380111.90222395718</v>
      </c>
      <c r="N50" s="279">
        <f>K50*M50</f>
        <v>138740.84431174435</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244380.53769542646</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1319</v>
      </c>
      <c r="B58" s="52" t="str">
        <f>VLOOKUP(A58,TRANSPORTE!A1:D117,3,FALSE)</f>
        <v>Transporte de Tubería de Concreto Reforzado</v>
      </c>
      <c r="C58" s="324"/>
      <c r="D58" s="324"/>
      <c r="E58" s="324"/>
      <c r="F58" s="324"/>
      <c r="G58" s="324"/>
      <c r="H58" s="318" t="s">
        <v>344</v>
      </c>
      <c r="I58" s="286">
        <v>0.28000000000000003</v>
      </c>
      <c r="J58" s="293">
        <v>1</v>
      </c>
      <c r="K58" s="286">
        <f>I58*J58</f>
        <v>0.28000000000000003</v>
      </c>
      <c r="L58" s="910">
        <f>VLOOKUP(A58,TRANSPORTE!A1:D117,4,FALSE)</f>
        <v>3.0856885142941004</v>
      </c>
      <c r="M58" s="911"/>
      <c r="N58" s="294">
        <f>K58*L58</f>
        <v>0.86399278400234825</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316"/>
      <c r="C63" s="317"/>
      <c r="D63" s="317"/>
      <c r="E63" s="317"/>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f>
        <v>0.86399278400234825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32</v>
      </c>
      <c r="N69" s="402">
        <f>K69/M69</f>
        <v>6766.375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32</v>
      </c>
      <c r="N70" s="402">
        <f>K70/M70</f>
        <v>3333.9451129502495</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10100.320112950249</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256385.55120364856</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51277.110240729715</v>
      </c>
      <c r="M82" s="859"/>
      <c r="N82" s="57"/>
    </row>
    <row r="83" spans="1:14">
      <c r="B83" s="95" t="s">
        <v>973</v>
      </c>
      <c r="C83" s="96"/>
      <c r="D83" s="96"/>
      <c r="E83" s="96"/>
      <c r="F83" s="96"/>
      <c r="G83" s="96"/>
      <c r="H83" s="96"/>
      <c r="I83" s="93"/>
      <c r="J83" s="94"/>
      <c r="K83" s="311">
        <v>0.05</v>
      </c>
      <c r="L83" s="858">
        <f>N77*K83</f>
        <v>12819.277560182429</v>
      </c>
      <c r="M83" s="859"/>
      <c r="N83" s="57"/>
    </row>
    <row r="84" spans="1:14" ht="15.75" thickBot="1">
      <c r="B84" s="97" t="s">
        <v>974</v>
      </c>
      <c r="C84" s="98"/>
      <c r="D84" s="98"/>
      <c r="E84" s="98"/>
      <c r="F84" s="98"/>
      <c r="G84" s="98"/>
      <c r="H84" s="98"/>
      <c r="I84" s="99"/>
      <c r="J84" s="100"/>
      <c r="K84" s="312">
        <v>0.05</v>
      </c>
      <c r="L84" s="860">
        <f>N77*K84</f>
        <v>12819.277560182429</v>
      </c>
      <c r="M84" s="861"/>
      <c r="N84" s="57"/>
    </row>
    <row r="85" spans="1:14" ht="15.75" thickBot="1">
      <c r="B85" s="823" t="s">
        <v>953</v>
      </c>
      <c r="C85" s="824"/>
      <c r="D85" s="824"/>
      <c r="E85" s="824"/>
      <c r="F85" s="824"/>
      <c r="G85" s="824"/>
      <c r="H85" s="824"/>
      <c r="I85" s="824"/>
      <c r="J85" s="824"/>
      <c r="K85" s="824"/>
      <c r="L85" s="824"/>
      <c r="M85" s="825"/>
      <c r="N85" s="58">
        <f>L82+L83+L84</f>
        <v>76915.665361094565</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333301.21656474314</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45" customHeight="1" thickBot="1">
      <c r="A31" t="s">
        <v>1845</v>
      </c>
      <c r="B31" s="86" t="s">
        <v>1129</v>
      </c>
      <c r="C31" s="986" t="s">
        <v>2133</v>
      </c>
      <c r="D31" s="987"/>
      <c r="E31" s="987"/>
      <c r="F31" s="987"/>
      <c r="G31" s="987"/>
      <c r="H31" s="987"/>
      <c r="I31" s="987"/>
      <c r="J31" s="987"/>
      <c r="K31" s="484"/>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188</v>
      </c>
      <c r="B36" s="872" t="str">
        <f>VLOOKUP(A36,EQUIPOS!A6:D154,3,FALSE)</f>
        <v>Diferencial</v>
      </c>
      <c r="C36" s="873"/>
      <c r="D36" s="873"/>
      <c r="E36" s="873"/>
      <c r="F36" s="873"/>
      <c r="G36" s="873"/>
      <c r="H36" s="874"/>
      <c r="I36" s="274"/>
      <c r="J36" s="275"/>
      <c r="K36" s="276">
        <f>VLOOKUP(A36,EQUIPOS!A6:D163,4,FALSE)</f>
        <v>3575.1895647712968</v>
      </c>
      <c r="L36" s="277"/>
      <c r="M36" s="448">
        <v>4</v>
      </c>
      <c r="N36" s="279">
        <f>K36/M36</f>
        <v>893.79739119282419</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N75*M41</f>
        <v>1010.0320112950249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1903.8294024878492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0.02</v>
      </c>
      <c r="L48" s="274"/>
      <c r="M48" s="409">
        <f>VLOOKUP(A48,MATERIALES!A5:D396,4,FALSE)</f>
        <v>427651.94572935224</v>
      </c>
      <c r="N48" s="279">
        <f>K48*M48</f>
        <v>8553.0389145870449</v>
      </c>
    </row>
    <row r="49" spans="1:14">
      <c r="A49" s="169" t="s">
        <v>718</v>
      </c>
      <c r="B49" s="49" t="str">
        <f>VLOOKUP(A49,MATERIALES!A6:D373,3,FALSE)</f>
        <v>Tubo concreto simple 450 mm</v>
      </c>
      <c r="C49" s="432"/>
      <c r="D49" s="432"/>
      <c r="E49" s="432"/>
      <c r="F49" s="432"/>
      <c r="G49" s="432"/>
      <c r="H49" s="432"/>
      <c r="I49" s="432"/>
      <c r="J49" s="319" t="str">
        <f>VLOOKUP(A49,MATERIALES!A5:D641,2,FALSE)</f>
        <v>m</v>
      </c>
      <c r="K49" s="404">
        <v>1</v>
      </c>
      <c r="L49" s="428"/>
      <c r="M49" s="409">
        <f>VLOOKUP(A49,MATERIALES!A6:D397,4,FALSE)</f>
        <v>101363.17392638858</v>
      </c>
      <c r="N49" s="279">
        <f>K49*M49</f>
        <v>101363.17392638858</v>
      </c>
    </row>
    <row r="50" spans="1:14">
      <c r="A50" s="169" t="s">
        <v>833</v>
      </c>
      <c r="B50" s="49" t="str">
        <f>VLOOKUP(A50,MATERIALES!A6:D373,3,FALSE)</f>
        <v>Concreto Resistencia  14 (Mpa)</v>
      </c>
      <c r="C50" s="432"/>
      <c r="D50" s="432"/>
      <c r="E50" s="432"/>
      <c r="F50" s="432"/>
      <c r="G50" s="432"/>
      <c r="H50" s="432"/>
      <c r="I50" s="432"/>
      <c r="J50" s="319" t="str">
        <f>VLOOKUP(A50,MATERIALES!A6:D642,2,FALSE)</f>
        <v>m3</v>
      </c>
      <c r="K50" s="404">
        <v>0.46</v>
      </c>
      <c r="L50" s="428"/>
      <c r="M50" s="409">
        <f>VLOOKUP(A50,MATERIALES!A6:D398,4,FALSE)</f>
        <v>380111.90222395718</v>
      </c>
      <c r="N50" s="279">
        <f>K50*M50</f>
        <v>174851.47502302032</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284767.68786399596</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1319</v>
      </c>
      <c r="B58" s="52" t="str">
        <f>VLOOKUP(A58,TRANSPORTE!A1:D117,3,FALSE)</f>
        <v>Transporte de Tubería de Concreto Reforzado</v>
      </c>
      <c r="C58" s="324"/>
      <c r="D58" s="324"/>
      <c r="E58" s="324"/>
      <c r="F58" s="324"/>
      <c r="G58" s="324"/>
      <c r="H58" s="318" t="s">
        <v>344</v>
      </c>
      <c r="I58" s="286">
        <v>0.28000000000000003</v>
      </c>
      <c r="J58" s="293">
        <v>1</v>
      </c>
      <c r="K58" s="286">
        <f>I58*J58</f>
        <v>0.28000000000000003</v>
      </c>
      <c r="L58" s="910">
        <f>VLOOKUP(A58,TRANSPORTE!A1:D117,4,FALSE)</f>
        <v>3.0856885142941004</v>
      </c>
      <c r="M58" s="911"/>
      <c r="N58" s="294">
        <f>K58*L58</f>
        <v>0.86399278400234825</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f>
        <v>0.86399278400234825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32</v>
      </c>
      <c r="N69" s="402">
        <f>K69/M69</f>
        <v>6766.375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32</v>
      </c>
      <c r="N70" s="402">
        <f>K70/M70</f>
        <v>3333.9451129502495</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10100.320112950249</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296772.70137221803</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59354.540274443607</v>
      </c>
      <c r="M82" s="859"/>
      <c r="N82" s="57"/>
    </row>
    <row r="83" spans="1:14">
      <c r="B83" s="95" t="s">
        <v>973</v>
      </c>
      <c r="C83" s="96"/>
      <c r="D83" s="96"/>
      <c r="E83" s="96"/>
      <c r="F83" s="96"/>
      <c r="G83" s="96"/>
      <c r="H83" s="96"/>
      <c r="I83" s="93"/>
      <c r="J83" s="94"/>
      <c r="K83" s="311">
        <v>0.05</v>
      </c>
      <c r="L83" s="858">
        <f>N77*K83</f>
        <v>14838.635068610902</v>
      </c>
      <c r="M83" s="859"/>
      <c r="N83" s="57"/>
    </row>
    <row r="84" spans="1:14" ht="15.75" thickBot="1">
      <c r="B84" s="97" t="s">
        <v>974</v>
      </c>
      <c r="C84" s="98"/>
      <c r="D84" s="98"/>
      <c r="E84" s="98"/>
      <c r="F84" s="98"/>
      <c r="G84" s="98"/>
      <c r="H84" s="98"/>
      <c r="I84" s="99"/>
      <c r="J84" s="100"/>
      <c r="K84" s="312">
        <v>0.05</v>
      </c>
      <c r="L84" s="860">
        <f>N77*K84</f>
        <v>14838.635068610902</v>
      </c>
      <c r="M84" s="861"/>
      <c r="N84" s="57"/>
    </row>
    <row r="85" spans="1:14" ht="15.75" thickBot="1">
      <c r="B85" s="823" t="s">
        <v>953</v>
      </c>
      <c r="C85" s="824"/>
      <c r="D85" s="824"/>
      <c r="E85" s="824"/>
      <c r="F85" s="824"/>
      <c r="G85" s="824"/>
      <c r="H85" s="824"/>
      <c r="I85" s="824"/>
      <c r="J85" s="824"/>
      <c r="K85" s="824"/>
      <c r="L85" s="824"/>
      <c r="M85" s="825"/>
      <c r="N85" s="58">
        <f>L82+L83+L84</f>
        <v>89031.810411665414</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385804.51178388344</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1677</v>
      </c>
      <c r="C31" s="87" t="s">
        <v>2134</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310</v>
      </c>
      <c r="B36" s="872" t="str">
        <f>VLOOKUP(A36,EQUIPOS!A6:D154,3,FALSE)</f>
        <v>Retroexcavadora A25C</v>
      </c>
      <c r="C36" s="873"/>
      <c r="D36" s="873"/>
      <c r="E36" s="873"/>
      <c r="F36" s="873"/>
      <c r="G36" s="873"/>
      <c r="H36" s="874"/>
      <c r="I36" s="274"/>
      <c r="J36" s="275"/>
      <c r="K36" s="276">
        <f>VLOOKUP(A36,EQUIPOS!A6:D163,4,FALSE)</f>
        <v>159389.57512107195</v>
      </c>
      <c r="L36" s="277"/>
      <c r="M36" s="343">
        <v>3</v>
      </c>
      <c r="N36" s="279">
        <f>K36/M36</f>
        <v>53129.858373690651</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N75*M41</f>
        <v>1346.7093483933668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54476.567722084015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0.02</v>
      </c>
      <c r="L48" s="274"/>
      <c r="M48" s="409">
        <f>VLOOKUP(A48,MATERIALES!A5:D396,4,FALSE)</f>
        <v>427651.94572935224</v>
      </c>
      <c r="N48" s="279">
        <f>K48*M48</f>
        <v>8553.0389145870449</v>
      </c>
    </row>
    <row r="49" spans="1:14">
      <c r="A49" s="169" t="s">
        <v>548</v>
      </c>
      <c r="B49" s="49" t="str">
        <f>VLOOKUP(A49,MATERIALES!A6:D373,3,FALSE)</f>
        <v>Material para solado y atraque</v>
      </c>
      <c r="C49" s="432"/>
      <c r="D49" s="432"/>
      <c r="E49" s="432"/>
      <c r="F49" s="432"/>
      <c r="G49" s="432"/>
      <c r="H49" s="432"/>
      <c r="I49" s="432"/>
      <c r="J49" s="319" t="str">
        <f>VLOOKUP(A49,MATERIALES!A5:D641,2,FALSE)</f>
        <v>m3</v>
      </c>
      <c r="K49" s="404">
        <v>0.46</v>
      </c>
      <c r="L49" s="428"/>
      <c r="M49" s="409">
        <f>VLOOKUP(A49,MATERIALES!A6:D397,4,FALSE)</f>
        <v>26729.601514892853</v>
      </c>
      <c r="N49" s="279">
        <f>K49*M49</f>
        <v>12295.616696850713</v>
      </c>
    </row>
    <row r="50" spans="1:14">
      <c r="A50" s="169" t="s">
        <v>714</v>
      </c>
      <c r="B50" s="49" t="str">
        <f>VLOOKUP(A50,MATERIALES!A6:D373,3,FALSE)</f>
        <v>Tubo concreto reforzado 900mm (tipo 1)</v>
      </c>
      <c r="C50" s="432"/>
      <c r="D50" s="432"/>
      <c r="E50" s="432"/>
      <c r="F50" s="432"/>
      <c r="G50" s="432"/>
      <c r="H50" s="432"/>
      <c r="I50" s="432"/>
      <c r="J50" s="319" t="str">
        <f>VLOOKUP(A50,MATERIALES!A6:D642,2,FALSE)</f>
        <v>m</v>
      </c>
      <c r="K50" s="404">
        <v>1</v>
      </c>
      <c r="L50" s="428"/>
      <c r="M50" s="409">
        <f>VLOOKUP(A50,MATERIALES!A6:D398,4,FALSE)</f>
        <v>443463.88592795003</v>
      </c>
      <c r="N50" s="279">
        <f>K50*M50</f>
        <v>443463.88592795003</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464312.54153938778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1319</v>
      </c>
      <c r="B58" s="52" t="str">
        <f>VLOOKUP(A58,TRANSPORTE!A1:D117,3,FALSE)</f>
        <v>Transporte de Tubería de Concreto Reforzado</v>
      </c>
      <c r="C58" s="324"/>
      <c r="D58" s="324"/>
      <c r="E58" s="324"/>
      <c r="F58" s="324"/>
      <c r="G58" s="324"/>
      <c r="H58" s="318" t="s">
        <v>344</v>
      </c>
      <c r="I58" s="286">
        <v>0.28000000000000003</v>
      </c>
      <c r="J58" s="293">
        <v>1</v>
      </c>
      <c r="K58" s="286">
        <f>I58*J58</f>
        <v>0.28000000000000003</v>
      </c>
      <c r="L58" s="910">
        <f>VLOOKUP(A58,TRANSPORTE!A1:D117,4,FALSE)</f>
        <v>3.0856885142941004</v>
      </c>
      <c r="M58" s="911"/>
      <c r="N58" s="294">
        <f>K58*L58</f>
        <v>0.86399278400234825</v>
      </c>
    </row>
    <row r="59" spans="1:14">
      <c r="A59" t="s">
        <v>1323</v>
      </c>
      <c r="B59" s="52" t="str">
        <f>VLOOKUP(A59,TRANSPORTE!A1:D117,3,FALSE)</f>
        <v>Transporte de Material de Solado y Atraque Tubería de Concreto Reforzado</v>
      </c>
      <c r="C59" s="53"/>
      <c r="D59" s="53"/>
      <c r="E59" s="53"/>
      <c r="F59" s="53"/>
      <c r="G59" s="53"/>
      <c r="H59" s="318" t="s">
        <v>339</v>
      </c>
      <c r="I59" s="286">
        <v>0.46</v>
      </c>
      <c r="J59" s="293">
        <v>1</v>
      </c>
      <c r="K59" s="286">
        <f>I59*J59</f>
        <v>0.46</v>
      </c>
      <c r="L59" s="910">
        <f>VLOOKUP(A59,TRANSPORTE!A1:D117,4,FALSE)</f>
        <v>1409.1310881943059</v>
      </c>
      <c r="M59" s="911"/>
      <c r="N59" s="294">
        <f>K59*L59</f>
        <v>648.20030056938072</v>
      </c>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316"/>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649.06429335338305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24</v>
      </c>
      <c r="N69" s="402">
        <f>K69/M69</f>
        <v>9021.8333333333339</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24</v>
      </c>
      <c r="N70" s="402">
        <f>K70/M70</f>
        <v>4445.260150600333</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133"/>
    </row>
    <row r="75" spans="1:15" ht="15.75" thickBot="1">
      <c r="B75" s="912" t="s">
        <v>953</v>
      </c>
      <c r="C75" s="866"/>
      <c r="D75" s="866"/>
      <c r="E75" s="866"/>
      <c r="F75" s="866"/>
      <c r="G75" s="866"/>
      <c r="H75" s="866"/>
      <c r="I75" s="866"/>
      <c r="J75" s="866"/>
      <c r="K75" s="866"/>
      <c r="L75" s="866"/>
      <c r="M75" s="867"/>
      <c r="N75" s="467">
        <f>SUM(N69:N74)</f>
        <v>13467.093483933666</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532905.26703875884</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106581.05340775178</v>
      </c>
      <c r="M82" s="859"/>
      <c r="N82" s="57"/>
    </row>
    <row r="83" spans="1:14">
      <c r="B83" s="95" t="s">
        <v>973</v>
      </c>
      <c r="C83" s="96"/>
      <c r="D83" s="96"/>
      <c r="E83" s="96"/>
      <c r="F83" s="96"/>
      <c r="G83" s="96"/>
      <c r="H83" s="96"/>
      <c r="I83" s="93"/>
      <c r="J83" s="94"/>
      <c r="K83" s="311">
        <v>0.05</v>
      </c>
      <c r="L83" s="858">
        <f>N77*K83</f>
        <v>26645.263351937945</v>
      </c>
      <c r="M83" s="859"/>
      <c r="N83" s="57"/>
    </row>
    <row r="84" spans="1:14" ht="15.75" thickBot="1">
      <c r="B84" s="97" t="s">
        <v>974</v>
      </c>
      <c r="C84" s="98"/>
      <c r="D84" s="98"/>
      <c r="E84" s="98"/>
      <c r="F84" s="98"/>
      <c r="G84" s="98"/>
      <c r="H84" s="98"/>
      <c r="I84" s="99"/>
      <c r="J84" s="100"/>
      <c r="K84" s="312">
        <v>0.05</v>
      </c>
      <c r="L84" s="860">
        <f>N77*K84</f>
        <v>26645.263351937945</v>
      </c>
      <c r="M84" s="861"/>
      <c r="N84" s="57"/>
    </row>
    <row r="85" spans="1:14" ht="15.75" thickBot="1">
      <c r="B85" s="823" t="s">
        <v>953</v>
      </c>
      <c r="C85" s="824"/>
      <c r="D85" s="824"/>
      <c r="E85" s="824"/>
      <c r="F85" s="824"/>
      <c r="G85" s="824"/>
      <c r="H85" s="824"/>
      <c r="I85" s="824"/>
      <c r="J85" s="824"/>
      <c r="K85" s="824"/>
      <c r="L85" s="824"/>
      <c r="M85" s="825"/>
      <c r="N85" s="58">
        <f>L82+L83+L84</f>
        <v>159871.58011162764</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692776.84715038654</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1130</v>
      </c>
      <c r="C31" s="87" t="s">
        <v>2136</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160</v>
      </c>
      <c r="B36" s="872" t="str">
        <f>VLOOKUP(A36,EQUIPOS!A6:D154,3,FALSE)</f>
        <v>COMPACTADOR MANUAL VIBRATORIO (RANA) con motor de 6 HP</v>
      </c>
      <c r="C36" s="873"/>
      <c r="D36" s="873"/>
      <c r="E36" s="873"/>
      <c r="F36" s="873"/>
      <c r="G36" s="873"/>
      <c r="H36" s="874"/>
      <c r="I36" s="274"/>
      <c r="J36" s="275"/>
      <c r="K36" s="276">
        <f>VLOOKUP(A36,EQUIPOS!A6:D163,4,FALSE)</f>
        <v>5775.785766696582</v>
      </c>
      <c r="L36" s="277"/>
      <c r="M36" s="343">
        <v>0.5</v>
      </c>
      <c r="N36" s="279">
        <f>K36/M36</f>
        <v>11551.571533393164</v>
      </c>
    </row>
    <row r="37" spans="1:14">
      <c r="A37" s="119" t="s">
        <v>320</v>
      </c>
      <c r="B37" s="872" t="str">
        <f>VLOOKUP(A37,EQUIPOS!A7:D154,3,FALSE)</f>
        <v>Retroexcavadora sobre llantas, motor 62HP, Profundidad de excavación de 5.41 metros.</v>
      </c>
      <c r="C37" s="873"/>
      <c r="D37" s="873"/>
      <c r="E37" s="873"/>
      <c r="F37" s="873"/>
      <c r="G37" s="873"/>
      <c r="H37" s="874"/>
      <c r="I37" s="428"/>
      <c r="J37" s="429"/>
      <c r="K37" s="276">
        <f>VLOOKUP(A37,EQUIPOS!A7:D164,4,FALSE)</f>
        <v>92003.667080122541</v>
      </c>
      <c r="L37" s="342"/>
      <c r="M37" s="343">
        <v>1.5</v>
      </c>
      <c r="N37" s="279">
        <f>K37/M37</f>
        <v>61335.77805341503</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N75*M41</f>
        <v>2693.4186967867336</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75580.768283594924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548</v>
      </c>
      <c r="B48" s="49" t="str">
        <f>VLOOKUP(A48,MATERIALES!A5:D373,3,FALSE)</f>
        <v>Material para solado y atraque</v>
      </c>
      <c r="C48" s="288"/>
      <c r="D48" s="288"/>
      <c r="E48" s="288"/>
      <c r="F48" s="288"/>
      <c r="G48" s="288"/>
      <c r="H48" s="288"/>
      <c r="I48" s="288"/>
      <c r="J48" s="318" t="str">
        <f>VLOOKUP(A48,MATERIALES!A4:D640,2,FALSE)</f>
        <v>m3</v>
      </c>
      <c r="K48" s="289">
        <v>0.57999999999999996</v>
      </c>
      <c r="L48" s="274"/>
      <c r="M48" s="409">
        <f>VLOOKUP(A48,MATERIALES!A5:D396,4,FALSE)</f>
        <v>26729.601514892853</v>
      </c>
      <c r="N48" s="279">
        <f>K48*M48</f>
        <v>15503.168878637853</v>
      </c>
    </row>
    <row r="49" spans="1:14">
      <c r="A49" s="169" t="s">
        <v>726</v>
      </c>
      <c r="B49" s="49" t="str">
        <f>VLOOKUP(A49,MATERIALES!A6:D373,3,FALSE)</f>
        <v>Tubo corrugado de acero galvanizado MP-68</v>
      </c>
      <c r="C49" s="432"/>
      <c r="D49" s="432"/>
      <c r="E49" s="432"/>
      <c r="F49" s="432"/>
      <c r="G49" s="432"/>
      <c r="H49" s="432"/>
      <c r="I49" s="432"/>
      <c r="J49" s="319" t="str">
        <f>VLOOKUP(A49,MATERIALES!A5:D641,2,FALSE)</f>
        <v>m</v>
      </c>
      <c r="K49" s="404">
        <v>1</v>
      </c>
      <c r="L49" s="428"/>
      <c r="M49" s="409">
        <f>VLOOKUP(A49,MATERIALES!A6:D397,4,FALSE)</f>
        <v>211520.46712495465</v>
      </c>
      <c r="N49" s="279">
        <f>K49*M49</f>
        <v>211520.46712495465</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227023.63600359252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1318</v>
      </c>
      <c r="B58" s="52" t="str">
        <f>VLOOKUP(A58,TRANSPORTE!A1:D117,3,FALSE)</f>
        <v>Transporte de tubería</v>
      </c>
      <c r="C58" s="324"/>
      <c r="D58" s="324"/>
      <c r="E58" s="324"/>
      <c r="F58" s="324"/>
      <c r="G58" s="324"/>
      <c r="H58" s="318" t="s">
        <v>1306</v>
      </c>
      <c r="I58" s="286">
        <v>1</v>
      </c>
      <c r="J58" s="293">
        <v>1</v>
      </c>
      <c r="K58" s="286">
        <f>I58*J58</f>
        <v>1</v>
      </c>
      <c r="L58" s="910">
        <f>VLOOKUP(A58,TRANSPORTE!A1:D117,4,FALSE)</f>
        <v>1038.8484664790137</v>
      </c>
      <c r="M58" s="911"/>
      <c r="N58" s="294">
        <f>K58*L58</f>
        <v>1038.8484664790137</v>
      </c>
    </row>
    <row r="59" spans="1:14">
      <c r="A59" t="s">
        <v>1323</v>
      </c>
      <c r="B59" s="52" t="str">
        <f>VLOOKUP(A59,TRANSPORTE!A1:D117,3,FALSE)</f>
        <v>Transporte de Material de Solado y Atraque Tubería de Concreto Reforzado</v>
      </c>
      <c r="C59" s="53"/>
      <c r="D59" s="53"/>
      <c r="E59" s="53"/>
      <c r="F59" s="53"/>
      <c r="G59" s="53"/>
      <c r="H59" s="318" t="s">
        <v>339</v>
      </c>
      <c r="I59" s="286">
        <v>0.57999999999999996</v>
      </c>
      <c r="J59" s="293">
        <v>1</v>
      </c>
      <c r="K59" s="286">
        <f>I59*J59</f>
        <v>0.57999999999999996</v>
      </c>
      <c r="L59" s="910">
        <f>VLOOKUP(A59,TRANSPORTE!A1:D117,4,FALSE)</f>
        <v>1409.1310881943059</v>
      </c>
      <c r="M59" s="911"/>
      <c r="N59" s="294">
        <f>K59*L59</f>
        <v>817.29603115269742</v>
      </c>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f>
        <v>1856.1444976317111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12</v>
      </c>
      <c r="N69" s="402">
        <f>K69/M69</f>
        <v>18043.666666666668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12</v>
      </c>
      <c r="N70" s="402">
        <f>K70/M70</f>
        <v>8890.5203012006659</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26934.186967867332</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331394.73575268645</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66278.947150537293</v>
      </c>
      <c r="M82" s="859"/>
      <c r="N82" s="57"/>
    </row>
    <row r="83" spans="1:14">
      <c r="B83" s="95" t="s">
        <v>973</v>
      </c>
      <c r="C83" s="96"/>
      <c r="D83" s="96"/>
      <c r="E83" s="96"/>
      <c r="F83" s="96"/>
      <c r="G83" s="96"/>
      <c r="H83" s="96"/>
      <c r="I83" s="93"/>
      <c r="J83" s="94"/>
      <c r="K83" s="311">
        <v>0.05</v>
      </c>
      <c r="L83" s="858">
        <f>N77*K83</f>
        <v>16569.736787634323</v>
      </c>
      <c r="M83" s="859"/>
      <c r="N83" s="57"/>
    </row>
    <row r="84" spans="1:14" ht="15.75" thickBot="1">
      <c r="B84" s="97" t="s">
        <v>974</v>
      </c>
      <c r="C84" s="98"/>
      <c r="D84" s="98"/>
      <c r="E84" s="98"/>
      <c r="F84" s="98"/>
      <c r="G84" s="98"/>
      <c r="H84" s="98"/>
      <c r="I84" s="99"/>
      <c r="J84" s="100"/>
      <c r="K84" s="312">
        <v>0.05</v>
      </c>
      <c r="L84" s="860">
        <f>N77*K84</f>
        <v>16569.736787634323</v>
      </c>
      <c r="M84" s="861"/>
      <c r="N84" s="57"/>
    </row>
    <row r="85" spans="1:14" ht="15.75" thickBot="1">
      <c r="B85" s="823" t="s">
        <v>953</v>
      </c>
      <c r="C85" s="824"/>
      <c r="D85" s="824"/>
      <c r="E85" s="824"/>
      <c r="F85" s="824"/>
      <c r="G85" s="824"/>
      <c r="H85" s="824"/>
      <c r="I85" s="824"/>
      <c r="J85" s="824"/>
      <c r="K85" s="824"/>
      <c r="L85" s="824"/>
      <c r="M85" s="825"/>
      <c r="N85" s="58">
        <f>L82+L83+L84</f>
        <v>99418.420725805932</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430813.15647849237</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1131</v>
      </c>
      <c r="C31" s="87" t="s">
        <v>2135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160</v>
      </c>
      <c r="B36" s="872" t="str">
        <f>VLOOKUP(A36,EQUIPOS!A6:D154,3,FALSE)</f>
        <v>COMPACTADOR MANUAL VIBRATORIO (RANA) con motor de 6 HP</v>
      </c>
      <c r="C36" s="873"/>
      <c r="D36" s="873"/>
      <c r="E36" s="873"/>
      <c r="F36" s="873"/>
      <c r="G36" s="873"/>
      <c r="H36" s="874"/>
      <c r="I36" s="274"/>
      <c r="J36" s="275"/>
      <c r="K36" s="276">
        <f>VLOOKUP(A36,EQUIPOS!A6:D163,4,FALSE)</f>
        <v>5775.785766696582</v>
      </c>
      <c r="L36" s="277"/>
      <c r="M36" s="343">
        <v>0.5</v>
      </c>
      <c r="N36" s="279">
        <f>K36/M36</f>
        <v>11551.571533393164</v>
      </c>
    </row>
    <row r="37" spans="1:14">
      <c r="A37" s="119" t="s">
        <v>303</v>
      </c>
      <c r="B37" s="872" t="str">
        <f>VLOOKUP(A37,EQUIPOS!A7:D154,3,FALSE)</f>
        <v>Retrocargador, pala de 1,1 m3 de capacidad, profundidad de excavación de 4.400 mm y una altura de 5.680 mm</v>
      </c>
      <c r="C37" s="873"/>
      <c r="D37" s="873"/>
      <c r="E37" s="873"/>
      <c r="F37" s="873"/>
      <c r="G37" s="873"/>
      <c r="H37" s="874"/>
      <c r="I37" s="428"/>
      <c r="J37" s="429"/>
      <c r="K37" s="276">
        <f>VLOOKUP(A37,EQUIPOS!A7:D164,4,FALSE)</f>
        <v>133940.81942947223</v>
      </c>
      <c r="L37" s="342"/>
      <c r="M37" s="343">
        <v>1.5</v>
      </c>
      <c r="N37" s="279">
        <f>K37/M37</f>
        <v>89293.879619648156</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N75*M41</f>
        <v>2693.4186967867336</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103538.86984982804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548</v>
      </c>
      <c r="B48" s="49" t="str">
        <f>VLOOKUP(A48,MATERIALES!A5:D373,3,FALSE)</f>
        <v>Material para solado y atraque</v>
      </c>
      <c r="C48" s="288"/>
      <c r="D48" s="288"/>
      <c r="E48" s="288"/>
      <c r="F48" s="288"/>
      <c r="G48" s="288"/>
      <c r="H48" s="288"/>
      <c r="I48" s="288"/>
      <c r="J48" s="318" t="str">
        <f>VLOOKUP(A48,MATERIALES!A4:D640,2,FALSE)</f>
        <v>m3</v>
      </c>
      <c r="K48" s="289">
        <v>0.57999999999999996</v>
      </c>
      <c r="L48" s="274"/>
      <c r="M48" s="409">
        <f>VLOOKUP(A48,MATERIALES!A5:D396,4,FALSE)</f>
        <v>26729.601514892853</v>
      </c>
      <c r="N48" s="279">
        <f>K48*M48</f>
        <v>15503.168878637853</v>
      </c>
    </row>
    <row r="49" spans="1:14">
      <c r="A49" s="169" t="s">
        <v>726</v>
      </c>
      <c r="B49" s="49" t="str">
        <f>VLOOKUP(A49,MATERIALES!A6:D373,3,FALSE)</f>
        <v>Tubo corrugado de acero galvanizado MP-68</v>
      </c>
      <c r="C49" s="432"/>
      <c r="D49" s="432"/>
      <c r="E49" s="432"/>
      <c r="F49" s="432"/>
      <c r="G49" s="432"/>
      <c r="H49" s="432"/>
      <c r="I49" s="432"/>
      <c r="J49" s="319" t="str">
        <f>VLOOKUP(A49,MATERIALES!A5:D641,2,FALSE)</f>
        <v>m</v>
      </c>
      <c r="K49" s="404">
        <v>1</v>
      </c>
      <c r="L49" s="428"/>
      <c r="M49" s="409">
        <f>VLOOKUP(A49,MATERIALES!A6:D397,4,FALSE)</f>
        <v>211520.46712495465</v>
      </c>
      <c r="N49" s="279">
        <f>K49*M49</f>
        <v>211520.46712495465</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227023.63600359252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1318</v>
      </c>
      <c r="B58" s="52" t="str">
        <f>VLOOKUP(A58,TRANSPORTE!A1:D117,3,FALSE)</f>
        <v>Transporte de tubería</v>
      </c>
      <c r="C58" s="324"/>
      <c r="D58" s="324"/>
      <c r="E58" s="324"/>
      <c r="F58" s="324"/>
      <c r="G58" s="324"/>
      <c r="H58" s="318" t="s">
        <v>1306</v>
      </c>
      <c r="I58" s="286">
        <v>1</v>
      </c>
      <c r="J58" s="293">
        <v>1</v>
      </c>
      <c r="K58" s="286">
        <f>I58*J58</f>
        <v>1</v>
      </c>
      <c r="L58" s="910">
        <f>VLOOKUP(A58,TRANSPORTE!A1:D117,4,FALSE)</f>
        <v>1038.8484664790137</v>
      </c>
      <c r="M58" s="911"/>
      <c r="N58" s="294">
        <f>K58*L58</f>
        <v>1038.8484664790137</v>
      </c>
    </row>
    <row r="59" spans="1:14">
      <c r="A59" t="s">
        <v>1323</v>
      </c>
      <c r="B59" s="52" t="str">
        <f>VLOOKUP(A59,TRANSPORTE!A1:D117,3,FALSE)</f>
        <v>Transporte de Material de Solado y Atraque Tubería de Concreto Reforzado</v>
      </c>
      <c r="C59" s="53"/>
      <c r="D59" s="53"/>
      <c r="E59" s="53"/>
      <c r="F59" s="53"/>
      <c r="G59" s="53"/>
      <c r="H59" s="318" t="s">
        <v>339</v>
      </c>
      <c r="I59" s="286">
        <v>0.57999999999999996</v>
      </c>
      <c r="J59" s="293">
        <v>1</v>
      </c>
      <c r="K59" s="286">
        <f>I59*J59</f>
        <v>0.57999999999999996</v>
      </c>
      <c r="L59" s="910">
        <f>VLOOKUP(A59,TRANSPORTE!A1:D117,4,FALSE)</f>
        <v>1409.1310881943059</v>
      </c>
      <c r="M59" s="911"/>
      <c r="N59" s="294">
        <f>K59*L59</f>
        <v>817.29603115269742</v>
      </c>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1856.1444976317111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12</v>
      </c>
      <c r="N69" s="402">
        <f>K69/M69</f>
        <v>18043.666666666668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12</v>
      </c>
      <c r="N70" s="402">
        <f>K70/M70</f>
        <v>8890.5203012006659</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26934.186967867332</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359352.8373189196</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71870.567463783926</v>
      </c>
      <c r="M82" s="859"/>
      <c r="N82" s="57"/>
    </row>
    <row r="83" spans="1:14">
      <c r="B83" s="95" t="s">
        <v>973</v>
      </c>
      <c r="C83" s="96"/>
      <c r="D83" s="96"/>
      <c r="E83" s="96"/>
      <c r="F83" s="96"/>
      <c r="G83" s="96"/>
      <c r="H83" s="96"/>
      <c r="I83" s="93"/>
      <c r="J83" s="94"/>
      <c r="K83" s="311">
        <v>0.05</v>
      </c>
      <c r="L83" s="858">
        <f>N77*K83</f>
        <v>17967.641865945981</v>
      </c>
      <c r="M83" s="859"/>
      <c r="N83" s="57"/>
    </row>
    <row r="84" spans="1:14" ht="15.75" thickBot="1">
      <c r="B84" s="97" t="s">
        <v>974</v>
      </c>
      <c r="C84" s="98"/>
      <c r="D84" s="98"/>
      <c r="E84" s="98"/>
      <c r="F84" s="98"/>
      <c r="G84" s="98"/>
      <c r="H84" s="98"/>
      <c r="I84" s="99"/>
      <c r="J84" s="100"/>
      <c r="K84" s="312">
        <v>0.05</v>
      </c>
      <c r="L84" s="860">
        <f>N77*K84</f>
        <v>17967.641865945981</v>
      </c>
      <c r="M84" s="861"/>
      <c r="N84" s="57"/>
    </row>
    <row r="85" spans="1:14" ht="15.75" thickBot="1">
      <c r="B85" s="823" t="s">
        <v>953</v>
      </c>
      <c r="C85" s="824"/>
      <c r="D85" s="824"/>
      <c r="E85" s="824"/>
      <c r="F85" s="824"/>
      <c r="G85" s="824"/>
      <c r="H85" s="824"/>
      <c r="I85" s="824"/>
      <c r="J85" s="824"/>
      <c r="K85" s="824"/>
      <c r="L85" s="824"/>
      <c r="M85" s="825"/>
      <c r="N85" s="58">
        <f>L82+L83+L84</f>
        <v>107805.85119567587</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467158.6885145955</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1678</v>
      </c>
      <c r="C31" s="87" t="s">
        <v>1679</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134.53962180720401</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134.53962180720401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713</v>
      </c>
      <c r="B48" s="49" t="str">
        <f>VLOOKUP(A48,MATERIALES!A5:D373,3,FALSE)</f>
        <v>Tubería de Plástico</v>
      </c>
      <c r="C48" s="288"/>
      <c r="D48" s="288"/>
      <c r="E48" s="288"/>
      <c r="F48" s="288"/>
      <c r="G48" s="288"/>
      <c r="H48" s="288"/>
      <c r="I48" s="275"/>
      <c r="J48" s="231" t="str">
        <f>VLOOKUP(A48,MATERIALES!A4:D640,2,FALSE)</f>
        <v>m</v>
      </c>
      <c r="K48" s="289">
        <v>1</v>
      </c>
      <c r="L48" s="274"/>
      <c r="M48" s="409">
        <f>VLOOKUP(A48,MATERIALES!A5:D396,4,FALSE)</f>
        <v>16927.306005254733</v>
      </c>
      <c r="N48" s="279">
        <f>K48*M48</f>
        <v>16927.306005254733</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16927.306005254733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B58" s="52"/>
      <c r="C58" s="324"/>
      <c r="D58" s="324"/>
      <c r="E58" s="324"/>
      <c r="F58" s="324"/>
      <c r="G58" s="324"/>
      <c r="H58" s="318"/>
      <c r="I58" s="286"/>
      <c r="J58" s="293"/>
      <c r="K58" s="286"/>
      <c r="L58" s="910"/>
      <c r="M58" s="911"/>
      <c r="N58" s="294"/>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s="170" t="s">
        <v>9</v>
      </c>
      <c r="B69" s="55" t="str">
        <f>VLOOKUP(A69,'MANO DE OBRA'!A8:D68,3,FALSE)</f>
        <v>Obrero (3)</v>
      </c>
      <c r="C69" s="53"/>
      <c r="D69" s="53"/>
      <c r="E69" s="53"/>
      <c r="F69" s="53"/>
      <c r="G69" s="53"/>
      <c r="H69" s="53"/>
      <c r="I69" s="299">
        <f>K69/J69*100</f>
        <v>87780</v>
      </c>
      <c r="J69" s="300">
        <v>185</v>
      </c>
      <c r="K69" s="301">
        <f>VLOOKUP(A69,'MANO DE OBRA'!A8:D99,4,FALSE)</f>
        <v>162393</v>
      </c>
      <c r="L69" s="56"/>
      <c r="M69" s="441">
        <v>100</v>
      </c>
      <c r="N69" s="402">
        <f>K69/M69</f>
        <v>1623.93</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2690.7924361440801</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19752.638063206017</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3950.5276126412036</v>
      </c>
      <c r="M82" s="859"/>
      <c r="N82" s="57"/>
    </row>
    <row r="83" spans="1:14">
      <c r="B83" s="95" t="s">
        <v>973</v>
      </c>
      <c r="C83" s="96"/>
      <c r="D83" s="96"/>
      <c r="E83" s="96"/>
      <c r="F83" s="96"/>
      <c r="G83" s="96"/>
      <c r="H83" s="96"/>
      <c r="I83" s="93"/>
      <c r="J83" s="94"/>
      <c r="K83" s="311">
        <v>0.05</v>
      </c>
      <c r="L83" s="858">
        <f>N77*K83</f>
        <v>987.63190316030091</v>
      </c>
      <c r="M83" s="859"/>
      <c r="N83" s="57"/>
    </row>
    <row r="84" spans="1:14" ht="15.75" thickBot="1">
      <c r="B84" s="97" t="s">
        <v>974</v>
      </c>
      <c r="C84" s="98"/>
      <c r="D84" s="98"/>
      <c r="E84" s="98"/>
      <c r="F84" s="98"/>
      <c r="G84" s="98"/>
      <c r="H84" s="98"/>
      <c r="I84" s="99"/>
      <c r="J84" s="100"/>
      <c r="K84" s="312">
        <v>0.05</v>
      </c>
      <c r="L84" s="860">
        <f>N77*K84</f>
        <v>987.63190316030091</v>
      </c>
      <c r="M84" s="861"/>
      <c r="N84" s="57"/>
    </row>
    <row r="85" spans="1:14" ht="15.75" thickBot="1">
      <c r="B85" s="823" t="s">
        <v>953</v>
      </c>
      <c r="C85" s="824"/>
      <c r="D85" s="824"/>
      <c r="E85" s="824"/>
      <c r="F85" s="824"/>
      <c r="G85" s="824"/>
      <c r="H85" s="824"/>
      <c r="I85" s="824"/>
      <c r="J85" s="824"/>
      <c r="K85" s="824"/>
      <c r="L85" s="824"/>
      <c r="M85" s="825"/>
      <c r="N85" s="58">
        <f>L82+L83+L84</f>
        <v>5925.791418961805</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25678.429482167823</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988" t="s">
        <v>944</v>
      </c>
      <c r="D30" s="989"/>
      <c r="E30" s="989"/>
      <c r="F30" s="989"/>
      <c r="G30" s="989"/>
      <c r="H30" s="989"/>
      <c r="I30" s="989"/>
      <c r="J30" s="461"/>
      <c r="K30" s="314"/>
      <c r="L30" s="799" t="s">
        <v>945</v>
      </c>
      <c r="M30" s="800"/>
      <c r="N30" s="77" t="s">
        <v>946</v>
      </c>
    </row>
    <row r="31" spans="1:14" ht="30" customHeight="1" thickBot="1">
      <c r="A31" t="s">
        <v>1845</v>
      </c>
      <c r="B31" s="86" t="s">
        <v>1132</v>
      </c>
      <c r="C31" s="990" t="s">
        <v>2137</v>
      </c>
      <c r="D31" s="991"/>
      <c r="E31" s="991"/>
      <c r="F31" s="991"/>
      <c r="G31" s="991"/>
      <c r="H31" s="991"/>
      <c r="I31" s="991"/>
      <c r="J31" s="991"/>
      <c r="K31" s="484"/>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2020.0640225900497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2020.0640225900497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43161.911286416595</v>
      </c>
      <c r="N48" s="279">
        <f>K48*M48</f>
        <v>47478.10241505826</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5544.565613773455</v>
      </c>
      <c r="N49" s="279">
        <f>K49*M49</f>
        <v>6376.250455839473</v>
      </c>
    </row>
    <row r="50" spans="1:14">
      <c r="A50" s="169" t="s">
        <v>587</v>
      </c>
      <c r="B50" s="49"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427651.94572935224</v>
      </c>
      <c r="N50" s="279">
        <f>K50*M50</f>
        <v>51318.233487522266</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2</v>
      </c>
      <c r="L51" s="428"/>
      <c r="M51" s="409">
        <f>VLOOKUP(A51,MATERIALES!A6:D399,4,FALSE)</f>
        <v>8259.5119036286906</v>
      </c>
      <c r="N51" s="279">
        <f>K51*M51</f>
        <v>16519.023807257381</v>
      </c>
    </row>
    <row r="52" spans="1:14" ht="15.75" thickBot="1">
      <c r="A52" t="s">
        <v>921</v>
      </c>
      <c r="B52" s="49" t="str">
        <f>VLOOKUP(A52,MATERIALES!A7:D373,3,FALSE)</f>
        <v>Malla para gaviones (2M3)</v>
      </c>
      <c r="C52" s="317"/>
      <c r="D52" s="317"/>
      <c r="E52" s="317"/>
      <c r="F52" s="317"/>
      <c r="G52" s="317"/>
      <c r="H52" s="317"/>
      <c r="I52" s="317"/>
      <c r="J52" s="440" t="str">
        <f>VLOOKUP(A52,MATERIALES!A6:D644,2,FALSE)</f>
        <v>u</v>
      </c>
      <c r="K52" s="132">
        <v>0.5</v>
      </c>
      <c r="L52" s="332"/>
      <c r="M52" s="409">
        <f>VLOOKUP(A52,MATERIALES!A7:D400,4,FALSE)</f>
        <v>75135.452672935528</v>
      </c>
      <c r="N52" s="279">
        <f>K52*M52</f>
        <v>37567.726336467764</v>
      </c>
    </row>
    <row r="53" spans="1:14" ht="15.75" thickBot="1">
      <c r="B53" s="823" t="s">
        <v>953</v>
      </c>
      <c r="C53" s="824"/>
      <c r="D53" s="824"/>
      <c r="E53" s="824"/>
      <c r="F53" s="824"/>
      <c r="G53" s="824"/>
      <c r="H53" s="824"/>
      <c r="I53" s="824"/>
      <c r="J53" s="824"/>
      <c r="K53" s="824"/>
      <c r="L53" s="824"/>
      <c r="M53" s="825"/>
      <c r="N53" s="401">
        <f>SUM(N48:N52)</f>
        <v>159259.33650214516</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1311</v>
      </c>
      <c r="B58" s="52" t="str">
        <f>VLOOKUP(A58,TRANSPORTE!A1:D117,3,FALSE)</f>
        <v>Transporte de piedra para gaviones</v>
      </c>
      <c r="C58" s="324"/>
      <c r="D58" s="324"/>
      <c r="E58" s="324"/>
      <c r="F58" s="324"/>
      <c r="G58" s="324"/>
      <c r="H58" s="318" t="s">
        <v>339</v>
      </c>
      <c r="I58" s="286">
        <v>1.1000000000000001</v>
      </c>
      <c r="J58" s="293">
        <v>1</v>
      </c>
      <c r="K58" s="286">
        <f>I58*J58</f>
        <v>1.1000000000000001</v>
      </c>
      <c r="L58" s="910">
        <f>VLOOKUP(A58,TRANSPORTE!A1:D117,4,FALSE)</f>
        <v>1409.1310881943059</v>
      </c>
      <c r="M58" s="911"/>
      <c r="N58" s="294">
        <f>K58*L58</f>
        <v>1550.0441970137367</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316"/>
      <c r="C63" s="317"/>
      <c r="D63" s="317"/>
      <c r="E63" s="317"/>
      <c r="F63" s="317"/>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1550.0441970137367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8</v>
      </c>
      <c r="N69" s="402">
        <f>K69/M69</f>
        <v>27065.5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8</v>
      </c>
      <c r="N70" s="402">
        <f>K70/M70</f>
        <v>13335.780451800998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133"/>
    </row>
    <row r="75" spans="1:15" ht="15.75" thickBot="1">
      <c r="B75" s="912" t="s">
        <v>953</v>
      </c>
      <c r="C75" s="866"/>
      <c r="D75" s="866"/>
      <c r="E75" s="866"/>
      <c r="F75" s="866"/>
      <c r="G75" s="866"/>
      <c r="H75" s="866"/>
      <c r="I75" s="866"/>
      <c r="J75" s="866"/>
      <c r="K75" s="866"/>
      <c r="L75" s="866"/>
      <c r="M75" s="867"/>
      <c r="N75" s="467">
        <f>SUM(N69:N74)</f>
        <v>40401.280451800994</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203230.72517354996</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40646.145034709996</v>
      </c>
      <c r="M82" s="859"/>
      <c r="N82" s="57"/>
    </row>
    <row r="83" spans="1:14">
      <c r="B83" s="95" t="s">
        <v>973</v>
      </c>
      <c r="C83" s="96"/>
      <c r="D83" s="96"/>
      <c r="E83" s="96"/>
      <c r="F83" s="96"/>
      <c r="G83" s="96"/>
      <c r="H83" s="96"/>
      <c r="I83" s="93"/>
      <c r="J83" s="94"/>
      <c r="K83" s="311">
        <v>0.05</v>
      </c>
      <c r="L83" s="858">
        <f>N77*K83</f>
        <v>10161.536258677499</v>
      </c>
      <c r="M83" s="859"/>
      <c r="N83" s="57"/>
    </row>
    <row r="84" spans="1:14" ht="15.75" thickBot="1">
      <c r="B84" s="97" t="s">
        <v>974</v>
      </c>
      <c r="C84" s="98"/>
      <c r="D84" s="98"/>
      <c r="E84" s="98"/>
      <c r="F84" s="98"/>
      <c r="G84" s="98"/>
      <c r="H84" s="98"/>
      <c r="I84" s="99"/>
      <c r="J84" s="100"/>
      <c r="K84" s="312">
        <v>0.05</v>
      </c>
      <c r="L84" s="860">
        <f>N77*K84</f>
        <v>10161.536258677499</v>
      </c>
      <c r="M84" s="861"/>
      <c r="N84" s="57"/>
    </row>
    <row r="85" spans="1:14" ht="15.75" thickBot="1">
      <c r="B85" s="823" t="s">
        <v>953</v>
      </c>
      <c r="C85" s="824"/>
      <c r="D85" s="824"/>
      <c r="E85" s="824"/>
      <c r="F85" s="824"/>
      <c r="G85" s="824"/>
      <c r="H85" s="824"/>
      <c r="I85" s="824"/>
      <c r="J85" s="824"/>
      <c r="K85" s="824"/>
      <c r="L85" s="824"/>
      <c r="M85" s="825"/>
      <c r="N85" s="58">
        <f>L82+L83+L84</f>
        <v>60969.217552064998</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264199.94272561494</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988" t="s">
        <v>944</v>
      </c>
      <c r="D30" s="989"/>
      <c r="E30" s="989"/>
      <c r="F30" s="989"/>
      <c r="G30" s="989"/>
      <c r="H30" s="989"/>
      <c r="I30" s="989"/>
      <c r="J30" s="461"/>
      <c r="K30" s="314"/>
      <c r="L30" s="799" t="s">
        <v>945</v>
      </c>
      <c r="M30" s="800"/>
      <c r="N30" s="77" t="s">
        <v>946</v>
      </c>
    </row>
    <row r="31" spans="1:14" ht="27" customHeight="1" thickBot="1">
      <c r="A31" t="s">
        <v>1845</v>
      </c>
      <c r="B31" s="86" t="s">
        <v>1133</v>
      </c>
      <c r="C31" s="990" t="s">
        <v>2138</v>
      </c>
      <c r="D31" s="991"/>
      <c r="E31" s="991"/>
      <c r="F31" s="991"/>
      <c r="G31" s="991"/>
      <c r="H31" s="991"/>
      <c r="I31" s="991"/>
      <c r="J31" s="991"/>
      <c r="K31" s="484"/>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2020.0640225900497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2020.0640225900497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43161.911286416595</v>
      </c>
      <c r="N48" s="279">
        <f>K48*M48</f>
        <v>47478.10241505826</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5544.565613773455</v>
      </c>
      <c r="N49" s="279">
        <f>K49*M49</f>
        <v>6376.250455839473</v>
      </c>
    </row>
    <row r="50" spans="1:14">
      <c r="A50" s="169" t="s">
        <v>587</v>
      </c>
      <c r="B50" s="49"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427651.94572935224</v>
      </c>
      <c r="N50" s="279">
        <f>K50*M50</f>
        <v>51318.233487522266</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2</v>
      </c>
      <c r="L51" s="428"/>
      <c r="M51" s="409">
        <f>VLOOKUP(A51,MATERIALES!A6:D399,4,FALSE)</f>
        <v>8259.5119036286906</v>
      </c>
      <c r="N51" s="279">
        <f>K51*M51</f>
        <v>16519.023807257381</v>
      </c>
    </row>
    <row r="52" spans="1:14" ht="15.75" thickBot="1">
      <c r="A52" t="s">
        <v>925</v>
      </c>
      <c r="B52" s="49" t="str">
        <f>VLOOKUP(A52,MATERIALES!A7:D373,3,FALSE)</f>
        <v>Malla Ciclónica Para Gaviones Galvanizada Aleación Zn-5A1-Mm Cal 12 (2M3)</v>
      </c>
      <c r="C52" s="317"/>
      <c r="D52" s="317"/>
      <c r="E52" s="317"/>
      <c r="F52" s="317"/>
      <c r="G52" s="317"/>
      <c r="H52" s="317"/>
      <c r="I52" s="317"/>
      <c r="J52" s="440" t="str">
        <f>VLOOKUP(A52,MATERIALES!A6:D644,2,FALSE)</f>
        <v>u</v>
      </c>
      <c r="K52" s="132">
        <v>0.5</v>
      </c>
      <c r="L52" s="332"/>
      <c r="M52" s="409">
        <f>VLOOKUP(A52,MATERIALES!A7:D400,4,FALSE)</f>
        <v>137430.90738334405</v>
      </c>
      <c r="N52" s="279">
        <f>K52*M52</f>
        <v>68715.453691672024</v>
      </c>
    </row>
    <row r="53" spans="1:14" ht="15.75" thickBot="1">
      <c r="B53" s="823" t="s">
        <v>953</v>
      </c>
      <c r="C53" s="824"/>
      <c r="D53" s="824"/>
      <c r="E53" s="824"/>
      <c r="F53" s="824"/>
      <c r="G53" s="824"/>
      <c r="H53" s="824"/>
      <c r="I53" s="824"/>
      <c r="J53" s="824"/>
      <c r="K53" s="824"/>
      <c r="L53" s="824"/>
      <c r="M53" s="825"/>
      <c r="N53" s="401">
        <f>SUM(N48:N52)</f>
        <v>190407.06385734939</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1311</v>
      </c>
      <c r="B58" s="52" t="str">
        <f>VLOOKUP(A58,TRANSPORTE!A1:D117,3,FALSE)</f>
        <v>Transporte de piedra para gaviones</v>
      </c>
      <c r="C58" s="324"/>
      <c r="D58" s="324"/>
      <c r="E58" s="324"/>
      <c r="F58" s="324"/>
      <c r="G58" s="324"/>
      <c r="H58" s="318" t="s">
        <v>339</v>
      </c>
      <c r="I58" s="286">
        <v>1.1000000000000001</v>
      </c>
      <c r="J58" s="293">
        <v>1</v>
      </c>
      <c r="K58" s="286">
        <f>I58*J58</f>
        <v>1.1000000000000001</v>
      </c>
      <c r="L58" s="910">
        <f>VLOOKUP(A58,TRANSPORTE!A1:D117,4,FALSE)</f>
        <v>1409.1310881943059</v>
      </c>
      <c r="M58" s="911"/>
      <c r="N58" s="294">
        <f>K58*L58</f>
        <v>1550.0441970137367</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1550.0441970137367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8</v>
      </c>
      <c r="N69" s="402">
        <f>K69/M69</f>
        <v>27065.5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8</v>
      </c>
      <c r="N70" s="402">
        <f>K70/M70</f>
        <v>13335.780451800998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40401.280451800994</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234378.45252875419</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46875.690505750841</v>
      </c>
      <c r="M82" s="859"/>
      <c r="N82" s="57"/>
    </row>
    <row r="83" spans="1:14">
      <c r="B83" s="95" t="s">
        <v>973</v>
      </c>
      <c r="C83" s="96"/>
      <c r="D83" s="96"/>
      <c r="E83" s="96"/>
      <c r="F83" s="96"/>
      <c r="G83" s="96"/>
      <c r="H83" s="96"/>
      <c r="I83" s="93"/>
      <c r="J83" s="94"/>
      <c r="K83" s="311">
        <v>0.05</v>
      </c>
      <c r="L83" s="858">
        <f>N77*K83</f>
        <v>11718.92262643771</v>
      </c>
      <c r="M83" s="859"/>
      <c r="N83" s="57"/>
    </row>
    <row r="84" spans="1:14" ht="15.75" thickBot="1">
      <c r="B84" s="97" t="s">
        <v>974</v>
      </c>
      <c r="C84" s="98"/>
      <c r="D84" s="98"/>
      <c r="E84" s="98"/>
      <c r="F84" s="98"/>
      <c r="G84" s="98"/>
      <c r="H84" s="98"/>
      <c r="I84" s="99"/>
      <c r="J84" s="100"/>
      <c r="K84" s="312">
        <v>0.05</v>
      </c>
      <c r="L84" s="860">
        <f>N77*K84</f>
        <v>11718.92262643771</v>
      </c>
      <c r="M84" s="861"/>
      <c r="N84" s="57"/>
    </row>
    <row r="85" spans="1:14" ht="15.75" thickBot="1">
      <c r="B85" s="823" t="s">
        <v>953</v>
      </c>
      <c r="C85" s="824"/>
      <c r="D85" s="824"/>
      <c r="E85" s="824"/>
      <c r="F85" s="824"/>
      <c r="G85" s="824"/>
      <c r="H85" s="824"/>
      <c r="I85" s="824"/>
      <c r="J85" s="824"/>
      <c r="K85" s="824"/>
      <c r="L85" s="824"/>
      <c r="M85" s="825"/>
      <c r="N85" s="58">
        <f>L82+L83+L84</f>
        <v>70313.535758626254</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304691.98828738043</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988" t="s">
        <v>944</v>
      </c>
      <c r="D30" s="989"/>
      <c r="E30" s="989"/>
      <c r="F30" s="989"/>
      <c r="G30" s="989"/>
      <c r="H30" s="989"/>
      <c r="I30" s="989"/>
      <c r="J30" s="461"/>
      <c r="K30" s="314"/>
      <c r="L30" s="799" t="s">
        <v>945</v>
      </c>
      <c r="M30" s="800"/>
      <c r="N30" s="77" t="s">
        <v>946</v>
      </c>
    </row>
    <row r="31" spans="1:14" ht="27" customHeight="1" thickBot="1">
      <c r="A31" t="s">
        <v>1845</v>
      </c>
      <c r="B31" s="86" t="s">
        <v>1680</v>
      </c>
      <c r="C31" s="990" t="s">
        <v>2139</v>
      </c>
      <c r="D31" s="991"/>
      <c r="E31" s="991"/>
      <c r="F31" s="991"/>
      <c r="G31" s="991"/>
      <c r="H31" s="991"/>
      <c r="I31" s="991"/>
      <c r="J31" s="991"/>
      <c r="K31" s="484"/>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2020.0640225900497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2020.0640225900497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43161.911286416595</v>
      </c>
      <c r="N48" s="279">
        <f>K48*M48</f>
        <v>47478.10241505826</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5544.565613773455</v>
      </c>
      <c r="N49" s="279">
        <f>K49*M49</f>
        <v>6376.250455839473</v>
      </c>
    </row>
    <row r="50" spans="1:14">
      <c r="A50" s="169" t="s">
        <v>587</v>
      </c>
      <c r="B50" s="49"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427651.94572935224</v>
      </c>
      <c r="N50" s="279">
        <f>K50*M50</f>
        <v>51318.233487522266</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2</v>
      </c>
      <c r="L51" s="428"/>
      <c r="M51" s="409">
        <f>VLOOKUP(A51,MATERIALES!A6:D399,4,FALSE)</f>
        <v>8259.5119036286906</v>
      </c>
      <c r="N51" s="279">
        <f>K51*M51</f>
        <v>16519.023807257381</v>
      </c>
    </row>
    <row r="52" spans="1:14" ht="15.75" thickBot="1">
      <c r="A52" t="s">
        <v>927</v>
      </c>
      <c r="B52" s="49" t="str">
        <f>VLOOKUP(A52,MATERIALES!A7:D373,3,FALSE)</f>
        <v>Malla Ciclónica Para Gaviones Galvanizada Y Plastificada Con Pvc Cal 12 (2M3)</v>
      </c>
      <c r="C52" s="317"/>
      <c r="D52" s="317"/>
      <c r="E52" s="317"/>
      <c r="F52" s="317"/>
      <c r="G52" s="317"/>
      <c r="H52" s="317"/>
      <c r="I52" s="317"/>
      <c r="J52" s="440" t="str">
        <f>VLOOKUP(A52,MATERIALES!A6:D644,2,FALSE)</f>
        <v>u</v>
      </c>
      <c r="K52" s="132">
        <v>0.5</v>
      </c>
      <c r="L52" s="332"/>
      <c r="M52" s="409">
        <f>VLOOKUP(A52,MATERIALES!A7:D400,4,FALSE)</f>
        <v>150232.06690852187</v>
      </c>
      <c r="N52" s="279">
        <f>K52*M52</f>
        <v>75116.033454260934</v>
      </c>
    </row>
    <row r="53" spans="1:14" ht="15.75" thickBot="1">
      <c r="B53" s="823" t="s">
        <v>953</v>
      </c>
      <c r="C53" s="824"/>
      <c r="D53" s="824"/>
      <c r="E53" s="824"/>
      <c r="F53" s="824"/>
      <c r="G53" s="824"/>
      <c r="H53" s="824"/>
      <c r="I53" s="824"/>
      <c r="J53" s="824"/>
      <c r="K53" s="824"/>
      <c r="L53" s="824"/>
      <c r="M53" s="825"/>
      <c r="N53" s="401">
        <f>SUM(N48:N52)</f>
        <v>196807.64361993832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1311</v>
      </c>
      <c r="B58" s="52" t="str">
        <f>VLOOKUP(A58,TRANSPORTE!A1:D117,3,FALSE)</f>
        <v>Transporte de piedra para gaviones</v>
      </c>
      <c r="C58" s="324"/>
      <c r="D58" s="324"/>
      <c r="E58" s="324"/>
      <c r="F58" s="324"/>
      <c r="G58" s="324"/>
      <c r="H58" s="318" t="s">
        <v>339</v>
      </c>
      <c r="I58" s="286">
        <v>1.1000000000000001</v>
      </c>
      <c r="J58" s="293">
        <v>1</v>
      </c>
      <c r="K58" s="286">
        <f>I58*J58</f>
        <v>1.1000000000000001</v>
      </c>
      <c r="L58" s="910">
        <f>VLOOKUP(A58,TRANSPORTE!A1:D117,4,FALSE)</f>
        <v>1409.1310881943059</v>
      </c>
      <c r="M58" s="911"/>
      <c r="N58" s="294">
        <f>K58*L58</f>
        <v>1550.0441970137367</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1550.0441970137367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977"/>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8</v>
      </c>
      <c r="N69" s="402">
        <f>K69/M69</f>
        <v>27065.5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8</v>
      </c>
      <c r="N70" s="402">
        <f>K70/M70</f>
        <v>13335.780451800998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133"/>
    </row>
    <row r="75" spans="1:15" ht="15.75" thickBot="1">
      <c r="B75" s="912" t="s">
        <v>953</v>
      </c>
      <c r="C75" s="866"/>
      <c r="D75" s="866"/>
      <c r="E75" s="866"/>
      <c r="F75" s="866"/>
      <c r="G75" s="866"/>
      <c r="H75" s="866"/>
      <c r="I75" s="866"/>
      <c r="J75" s="866"/>
      <c r="K75" s="866"/>
      <c r="L75" s="866"/>
      <c r="M75" s="867"/>
      <c r="N75" s="467">
        <f>SUM(N69:N74)</f>
        <v>40401.280451800994</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240779.03229134312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48155.806458268627</v>
      </c>
      <c r="M82" s="859"/>
      <c r="N82" s="57"/>
    </row>
    <row r="83" spans="1:14">
      <c r="B83" s="95" t="s">
        <v>973</v>
      </c>
      <c r="C83" s="96"/>
      <c r="D83" s="96"/>
      <c r="E83" s="96"/>
      <c r="F83" s="96"/>
      <c r="G83" s="96"/>
      <c r="H83" s="96"/>
      <c r="I83" s="93"/>
      <c r="J83" s="94"/>
      <c r="K83" s="311">
        <v>0.05</v>
      </c>
      <c r="L83" s="858">
        <f>N77*K83</f>
        <v>12038.951614567157</v>
      </c>
      <c r="M83" s="859"/>
      <c r="N83" s="57"/>
    </row>
    <row r="84" spans="1:14" ht="15.75" thickBot="1">
      <c r="B84" s="97" t="s">
        <v>974</v>
      </c>
      <c r="C84" s="98"/>
      <c r="D84" s="98"/>
      <c r="E84" s="98"/>
      <c r="F84" s="98"/>
      <c r="G84" s="98"/>
      <c r="H84" s="98"/>
      <c r="I84" s="99"/>
      <c r="J84" s="100"/>
      <c r="K84" s="312">
        <v>0.05</v>
      </c>
      <c r="L84" s="860">
        <f>N77*K84</f>
        <v>12038.951614567157</v>
      </c>
      <c r="M84" s="861"/>
      <c r="N84" s="57"/>
    </row>
    <row r="85" spans="1:14" ht="15.75" thickBot="1">
      <c r="B85" s="823" t="s">
        <v>953</v>
      </c>
      <c r="C85" s="824"/>
      <c r="D85" s="824"/>
      <c r="E85" s="824"/>
      <c r="F85" s="824"/>
      <c r="G85" s="824"/>
      <c r="H85" s="824"/>
      <c r="I85" s="824"/>
      <c r="J85" s="824"/>
      <c r="K85" s="824"/>
      <c r="L85" s="824"/>
      <c r="M85" s="825"/>
      <c r="N85" s="58">
        <f>L82+L83+L84</f>
        <v>72233.709687402938</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313012.74197874602</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988" t="s">
        <v>944</v>
      </c>
      <c r="D30" s="989"/>
      <c r="E30" s="989"/>
      <c r="F30" s="989"/>
      <c r="G30" s="989"/>
      <c r="H30" s="989"/>
      <c r="I30" s="989"/>
      <c r="J30" s="461"/>
      <c r="K30" s="314"/>
      <c r="L30" s="799" t="s">
        <v>945</v>
      </c>
      <c r="M30" s="800"/>
      <c r="N30" s="77" t="s">
        <v>946</v>
      </c>
    </row>
    <row r="31" spans="1:14" ht="28.5" customHeight="1" thickBot="1">
      <c r="A31" t="s">
        <v>1845</v>
      </c>
      <c r="B31" s="86" t="s">
        <v>1681</v>
      </c>
      <c r="C31" s="990" t="s">
        <v>2140</v>
      </c>
      <c r="D31" s="991"/>
      <c r="E31" s="991"/>
      <c r="F31" s="991"/>
      <c r="G31" s="991"/>
      <c r="H31" s="991"/>
      <c r="I31" s="991"/>
      <c r="J31" s="991"/>
      <c r="K31" s="484"/>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2020.0640225900497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2020.0640225900497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43161.911286416595</v>
      </c>
      <c r="N48" s="279">
        <f>K48*M48</f>
        <v>47478.10241505826</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5544.565613773455</v>
      </c>
      <c r="N49" s="279">
        <f>K49*M49</f>
        <v>6376.250455839473</v>
      </c>
    </row>
    <row r="50" spans="1:14">
      <c r="A50" s="169" t="s">
        <v>587</v>
      </c>
      <c r="B50" s="49"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427651.94572935224</v>
      </c>
      <c r="N50" s="279">
        <f>K50*M50</f>
        <v>51318.233487522266</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2</v>
      </c>
      <c r="L51" s="428"/>
      <c r="M51" s="409">
        <f>VLOOKUP(A51,MATERIALES!A6:D399,4,FALSE)</f>
        <v>8259.5119036286906</v>
      </c>
      <c r="N51" s="279">
        <f>K51*M51</f>
        <v>16519.023807257381</v>
      </c>
    </row>
    <row r="52" spans="1:14" ht="15.75" thickBot="1">
      <c r="A52" t="s">
        <v>929</v>
      </c>
      <c r="B52" s="49" t="str">
        <f>VLOOKUP(A52,MATERIALES!A7:D373,3,FALSE)</f>
        <v>Malla Ciclónica Para Gaviones Galvanizada Aleación Zn-5A1-Mm Y Plastificada Pvc Cal 12 (2M3)</v>
      </c>
      <c r="C52" s="317"/>
      <c r="D52" s="317"/>
      <c r="E52" s="317"/>
      <c r="F52" s="317"/>
      <c r="G52" s="317"/>
      <c r="H52" s="317"/>
      <c r="I52" s="317"/>
      <c r="J52" s="440" t="str">
        <f>VLOOKUP(A52,MATERIALES!A6:D644,2,FALSE)</f>
        <v>u</v>
      </c>
      <c r="K52" s="132">
        <v>0.5</v>
      </c>
      <c r="L52" s="332"/>
      <c r="M52" s="409">
        <f>VLOOKUP(A52,MATERIALES!A7:D400,4,FALSE)</f>
        <v>150232.06690852187</v>
      </c>
      <c r="N52" s="279">
        <f>K52*M52</f>
        <v>75116.033454260934</v>
      </c>
    </row>
    <row r="53" spans="1:14" ht="15.75" thickBot="1">
      <c r="B53" s="823" t="s">
        <v>953</v>
      </c>
      <c r="C53" s="824"/>
      <c r="D53" s="824"/>
      <c r="E53" s="824"/>
      <c r="F53" s="824"/>
      <c r="G53" s="824"/>
      <c r="H53" s="824"/>
      <c r="I53" s="824"/>
      <c r="J53" s="824"/>
      <c r="K53" s="824"/>
      <c r="L53" s="824"/>
      <c r="M53" s="825"/>
      <c r="N53" s="401">
        <f>SUM(N48:N52)</f>
        <v>196807.64361993832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1311</v>
      </c>
      <c r="B58" s="52" t="str">
        <f>VLOOKUP(A58,TRANSPORTE!A1:D117,3,FALSE)</f>
        <v>Transporte de piedra para gaviones</v>
      </c>
      <c r="C58" s="324"/>
      <c r="D58" s="324"/>
      <c r="E58" s="324"/>
      <c r="F58" s="324"/>
      <c r="G58" s="324"/>
      <c r="H58" s="318" t="s">
        <v>339</v>
      </c>
      <c r="I58" s="286">
        <v>1.1000000000000001</v>
      </c>
      <c r="J58" s="293">
        <v>1</v>
      </c>
      <c r="K58" s="286">
        <f>I58*J58</f>
        <v>1.1000000000000001</v>
      </c>
      <c r="L58" s="910">
        <f>VLOOKUP(A58,TRANSPORTE!A1:D117,4,FALSE)</f>
        <v>1409.1310881943059</v>
      </c>
      <c r="M58" s="911"/>
      <c r="N58" s="294">
        <f>K58*L58</f>
        <v>1550.0441970137367</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1550.0441970137367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977"/>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8</v>
      </c>
      <c r="N69" s="402">
        <f>K69/M69</f>
        <v>27065.5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8</v>
      </c>
      <c r="N70" s="402">
        <f>K70/M70</f>
        <v>13335.780451800998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133"/>
    </row>
    <row r="75" spans="1:15" ht="15.75" thickBot="1">
      <c r="B75" s="912" t="s">
        <v>953</v>
      </c>
      <c r="C75" s="866"/>
      <c r="D75" s="866"/>
      <c r="E75" s="866"/>
      <c r="F75" s="866"/>
      <c r="G75" s="866"/>
      <c r="H75" s="866"/>
      <c r="I75" s="866"/>
      <c r="J75" s="866"/>
      <c r="K75" s="866"/>
      <c r="L75" s="866"/>
      <c r="M75" s="867"/>
      <c r="N75" s="467">
        <f>SUM(N69:N74)</f>
        <v>40401.280451800994</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240779.03229134312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48155.806458268627</v>
      </c>
      <c r="M82" s="859"/>
      <c r="N82" s="57"/>
    </row>
    <row r="83" spans="1:14">
      <c r="B83" s="95" t="s">
        <v>973</v>
      </c>
      <c r="C83" s="96"/>
      <c r="D83" s="96"/>
      <c r="E83" s="96"/>
      <c r="F83" s="96"/>
      <c r="G83" s="96"/>
      <c r="H83" s="96"/>
      <c r="I83" s="93"/>
      <c r="J83" s="94"/>
      <c r="K83" s="311">
        <v>0.05</v>
      </c>
      <c r="L83" s="858">
        <f>N77*K83</f>
        <v>12038.951614567157</v>
      </c>
      <c r="M83" s="859"/>
      <c r="N83" s="57"/>
    </row>
    <row r="84" spans="1:14" ht="15.75" thickBot="1">
      <c r="B84" s="97" t="s">
        <v>974</v>
      </c>
      <c r="C84" s="98"/>
      <c r="D84" s="98"/>
      <c r="E84" s="98"/>
      <c r="F84" s="98"/>
      <c r="G84" s="98"/>
      <c r="H84" s="98"/>
      <c r="I84" s="99"/>
      <c r="J84" s="100"/>
      <c r="K84" s="312">
        <v>0.05</v>
      </c>
      <c r="L84" s="860">
        <f>N77*K84</f>
        <v>12038.951614567157</v>
      </c>
      <c r="M84" s="861"/>
      <c r="N84" s="57"/>
    </row>
    <row r="85" spans="1:14" ht="15.75" thickBot="1">
      <c r="B85" s="823" t="s">
        <v>953</v>
      </c>
      <c r="C85" s="824"/>
      <c r="D85" s="824"/>
      <c r="E85" s="824"/>
      <c r="F85" s="824"/>
      <c r="G85" s="824"/>
      <c r="H85" s="824"/>
      <c r="I85" s="824"/>
      <c r="J85" s="824"/>
      <c r="K85" s="824"/>
      <c r="L85" s="824"/>
      <c r="M85" s="825"/>
      <c r="N85" s="58">
        <f>L82+L83+L84</f>
        <v>72233.709687402938</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313012.74197874602</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1682</v>
      </c>
      <c r="C31" s="87" t="s">
        <v>2141</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257</v>
      </c>
      <c r="B36" s="872" t="str">
        <f>VLOOKUP(A36,EQUIPOS!A6:D154,3,FALSE)</f>
        <v>Mezcladora de concreto 1 bulto</v>
      </c>
      <c r="C36" s="873"/>
      <c r="D36" s="873"/>
      <c r="E36" s="873"/>
      <c r="F36" s="873"/>
      <c r="G36" s="873"/>
      <c r="H36" s="874"/>
      <c r="I36" s="274"/>
      <c r="J36" s="275"/>
      <c r="K36" s="276">
        <f>VLOOKUP(A36,EQUIPOS!A6:D163,4,FALSE)</f>
        <v>8433.6694823445669</v>
      </c>
      <c r="L36" s="277"/>
      <c r="M36" s="343">
        <v>1</v>
      </c>
      <c r="N36" s="279">
        <f>K36*M36</f>
        <v>8433.6694823445669</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3373.3390225900498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11807.008504934616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757</v>
      </c>
      <c r="B48" s="49" t="str">
        <f>VLOOKUP(A48,MATERIALES!A5:D373,3,FALSE)</f>
        <v>Agregado para concreto hidráulico</v>
      </c>
      <c r="C48" s="288"/>
      <c r="D48" s="288"/>
      <c r="E48" s="288"/>
      <c r="F48" s="288"/>
      <c r="G48" s="288"/>
      <c r="H48" s="288"/>
      <c r="I48" s="288"/>
      <c r="J48" s="318" t="str">
        <f>VLOOKUP(A48,MATERIALES!A4:D640,2,FALSE)</f>
        <v>m3</v>
      </c>
      <c r="K48" s="289">
        <v>0.504</v>
      </c>
      <c r="L48" s="274"/>
      <c r="M48" s="409">
        <f>VLOOKUP(A48,MATERIALES!A5:D396,4,FALSE)</f>
        <v>69208.049424530021</v>
      </c>
      <c r="N48" s="279">
        <f t="shared" ref="N48:N53" si="0">K48*M48</f>
        <v>34880.856909963128</v>
      </c>
    </row>
    <row r="49" spans="1:14">
      <c r="A49" s="169" t="s">
        <v>867</v>
      </c>
      <c r="B49" s="49" t="str">
        <f>VLOOKUP(A49,MATERIALES!A6:D373,3,FALSE)</f>
        <v>Formaleta (gaviones, juntas de bordillos, juntas de cunetas, muros, concretos clase D,E, F y G)</v>
      </c>
      <c r="C49" s="432"/>
      <c r="D49" s="432"/>
      <c r="E49" s="432"/>
      <c r="F49" s="432"/>
      <c r="G49" s="432"/>
      <c r="H49" s="432"/>
      <c r="I49" s="432"/>
      <c r="J49" s="319" t="str">
        <f>VLOOKUP(A49,MATERIALES!A5:D641,2,FALSE)</f>
        <v>m2</v>
      </c>
      <c r="K49" s="404">
        <v>2</v>
      </c>
      <c r="L49" s="428"/>
      <c r="M49" s="409">
        <f>VLOOKUP(A49,MATERIALES!A6:D397,4,FALSE)</f>
        <v>8259.5119036286906</v>
      </c>
      <c r="N49" s="279">
        <f t="shared" si="0"/>
        <v>16519.023807257381</v>
      </c>
    </row>
    <row r="50" spans="1:14">
      <c r="A50" s="169" t="s">
        <v>774</v>
      </c>
      <c r="B50" s="49" t="str">
        <f>VLOOKUP(A50,MATERIALES!A6:D373,3,FALSE)</f>
        <v>Agua</v>
      </c>
      <c r="C50" s="432"/>
      <c r="D50" s="432"/>
      <c r="E50" s="432"/>
      <c r="F50" s="432"/>
      <c r="G50" s="432"/>
      <c r="H50" s="432"/>
      <c r="I50" s="432"/>
      <c r="J50" s="319" t="str">
        <f>VLOOKUP(A50,MATERIALES!A6:D642,2,FALSE)</f>
        <v>lt</v>
      </c>
      <c r="K50" s="404">
        <v>111</v>
      </c>
      <c r="L50" s="428"/>
      <c r="M50" s="409">
        <f>VLOOKUP(A50,MATERIALES!A6:D398,4,FALSE)</f>
        <v>65.035526800225909</v>
      </c>
      <c r="N50" s="279">
        <f t="shared" si="0"/>
        <v>7218.943474825076</v>
      </c>
    </row>
    <row r="51" spans="1:14">
      <c r="A51" s="169" t="s">
        <v>598</v>
      </c>
      <c r="B51" s="49" t="str">
        <f>VLOOKUP(A51,MATERIALES!A6:D373,3,FALSE)</f>
        <v>Piedra para concreto ciclópeo (rajón o canto rodado)</v>
      </c>
      <c r="C51" s="432"/>
      <c r="D51" s="432"/>
      <c r="E51" s="432"/>
      <c r="F51" s="432"/>
      <c r="G51" s="432"/>
      <c r="H51" s="432"/>
      <c r="I51" s="432"/>
      <c r="J51" s="319" t="str">
        <f>VLOOKUP(A51,MATERIALES!A6:D643,2,FALSE)</f>
        <v>m3</v>
      </c>
      <c r="K51" s="404">
        <v>0.4</v>
      </c>
      <c r="L51" s="428"/>
      <c r="M51" s="409">
        <f>VLOOKUP(A51,MATERIALES!A6:D399,4,FALSE)</f>
        <v>43161.911286416595</v>
      </c>
      <c r="N51" s="279">
        <f t="shared" si="0"/>
        <v>17264.764514566639</v>
      </c>
    </row>
    <row r="52" spans="1:14">
      <c r="A52" t="s">
        <v>802</v>
      </c>
      <c r="B52" s="327" t="str">
        <f>VLOOKUP(A52,MATERIALES!A7:D373,3,FALSE)</f>
        <v>Arena lavada</v>
      </c>
      <c r="C52" s="53"/>
      <c r="D52" s="53"/>
      <c r="E52" s="53"/>
      <c r="F52" s="53"/>
      <c r="G52" s="53"/>
      <c r="H52" s="53"/>
      <c r="I52" s="53"/>
      <c r="J52" s="319" t="str">
        <f>VLOOKUP(A52,MATERIALES!A6:D644,2,FALSE)</f>
        <v>m3</v>
      </c>
      <c r="K52" s="175">
        <v>0.378</v>
      </c>
      <c r="L52" s="325"/>
      <c r="M52" s="433">
        <f>VLOOKUP(A52,MATERIALES!A7:D400,4,FALSE)</f>
        <v>46246.948103914794</v>
      </c>
      <c r="N52" s="280">
        <f t="shared" si="0"/>
        <v>17481.346383279793</v>
      </c>
    </row>
    <row r="53" spans="1:14">
      <c r="A53" t="s">
        <v>804</v>
      </c>
      <c r="B53" s="174" t="str">
        <f>VLOOKUP(A53,MATERIALES!A8:D373,3,FALSE)</f>
        <v>Cemento gris</v>
      </c>
      <c r="C53" s="324"/>
      <c r="D53" s="324"/>
      <c r="E53" s="324"/>
      <c r="F53" s="324"/>
      <c r="G53" s="324"/>
      <c r="H53" s="324"/>
      <c r="I53" s="324"/>
      <c r="J53" s="319" t="str">
        <f>VLOOKUP(A53,MATERIALES!A7:D645,2,FALSE)</f>
        <v>kg</v>
      </c>
      <c r="K53" s="50">
        <v>156</v>
      </c>
      <c r="L53" s="325"/>
      <c r="M53" s="433">
        <f>VLOOKUP(A53,MATERIALES!A8:D401,4,FALSE)</f>
        <v>542.54638844099486</v>
      </c>
      <c r="N53" s="280">
        <f t="shared" si="0"/>
        <v>84637.236596795192</v>
      </c>
    </row>
    <row r="54" spans="1:14">
      <c r="B54" s="327"/>
      <c r="C54" s="324"/>
      <c r="D54" s="324"/>
      <c r="E54" s="324"/>
      <c r="F54" s="324"/>
      <c r="G54" s="324"/>
      <c r="H54" s="324"/>
      <c r="I54" s="324"/>
      <c r="J54" s="318"/>
      <c r="K54" s="50"/>
      <c r="L54" s="325"/>
      <c r="M54" s="433"/>
      <c r="N54" s="280"/>
    </row>
    <row r="55" spans="1:14" ht="15.75" thickBot="1">
      <c r="B55" s="912" t="s">
        <v>953</v>
      </c>
      <c r="C55" s="866"/>
      <c r="D55" s="866"/>
      <c r="E55" s="866"/>
      <c r="F55" s="866"/>
      <c r="G55" s="866"/>
      <c r="H55" s="866"/>
      <c r="I55" s="866"/>
      <c r="J55" s="866"/>
      <c r="K55" s="866"/>
      <c r="L55" s="866"/>
      <c r="M55" s="867"/>
      <c r="N55" s="110">
        <f>SUM(N48:N54)</f>
        <v>178002.17168668722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1311</v>
      </c>
      <c r="B60" s="52" t="str">
        <f>VLOOKUP(A60,TRANSPORTE!A1:D117,3,FALSE)</f>
        <v>Transporte de piedra para gaviones</v>
      </c>
      <c r="C60" s="324"/>
      <c r="D60" s="324"/>
      <c r="E60" s="324"/>
      <c r="F60" s="324"/>
      <c r="G60" s="324"/>
      <c r="H60" s="318" t="s">
        <v>339</v>
      </c>
      <c r="I60" s="286">
        <v>0.4</v>
      </c>
      <c r="J60" s="293">
        <v>1</v>
      </c>
      <c r="K60" s="286">
        <f>I60*J60</f>
        <v>0.4</v>
      </c>
      <c r="L60" s="910">
        <f>VLOOKUP(A60,TRANSPORTE!A1:D117,4,FALSE)</f>
        <v>1409.1310881943059</v>
      </c>
      <c r="M60" s="911"/>
      <c r="N60" s="294">
        <f>K60*L60</f>
        <v>563.65243527772236</v>
      </c>
    </row>
    <row r="61" spans="1:14">
      <c r="A61" t="s">
        <v>1229</v>
      </c>
      <c r="B61" s="52" t="str">
        <f>VLOOKUP(A61,TRANSPORTE!A1:D117,3,FALSE)</f>
        <v>Transporte de arena</v>
      </c>
      <c r="C61" s="53"/>
      <c r="D61" s="53"/>
      <c r="E61" s="53"/>
      <c r="F61" s="53"/>
      <c r="G61" s="53"/>
      <c r="H61" s="318" t="s">
        <v>339</v>
      </c>
      <c r="I61" s="286">
        <v>0.378</v>
      </c>
      <c r="J61" s="293">
        <v>1</v>
      </c>
      <c r="K61" s="286">
        <f>I61*J61</f>
        <v>0.378</v>
      </c>
      <c r="L61" s="910">
        <f>VLOOKUP(A61,TRANSPORTE!A1:D117,4,FALSE)</f>
        <v>1131.4191219078368</v>
      </c>
      <c r="M61" s="911"/>
      <c r="N61" s="294">
        <f t="shared" ref="N61:N62" si="1">K61*L61</f>
        <v>427.67642808116233</v>
      </c>
    </row>
    <row r="62" spans="1:14">
      <c r="A62" t="s">
        <v>1281</v>
      </c>
      <c r="B62" s="52" t="str">
        <f>VLOOKUP(A62,TRANSPORTE!A1:D117,3,FALSE)</f>
        <v>Transporte de material triturado</v>
      </c>
      <c r="C62" s="53"/>
      <c r="D62" s="53"/>
      <c r="E62" s="53"/>
      <c r="F62" s="53"/>
      <c r="G62" s="53"/>
      <c r="H62" s="318" t="s">
        <v>339</v>
      </c>
      <c r="I62" s="286">
        <v>0.504</v>
      </c>
      <c r="J62" s="293">
        <v>1</v>
      </c>
      <c r="K62" s="286">
        <f>I62*J62</f>
        <v>0.504</v>
      </c>
      <c r="L62" s="910">
        <f>VLOOKUP(A62,TRANSPORTE!A1:D117,4,FALSE)</f>
        <v>1131.4191219078368</v>
      </c>
      <c r="M62" s="911"/>
      <c r="N62" s="294">
        <f t="shared" si="1"/>
        <v>570.23523744154977</v>
      </c>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1561.5641008004345</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70" t="s">
        <v>19</v>
      </c>
      <c r="B71" s="55" t="str">
        <f>VLOOKUP(A71,'MANO DE OBRA'!A8:D68,3,FALSE)</f>
        <v>Obrero (8)</v>
      </c>
      <c r="C71" s="53"/>
      <c r="D71" s="53"/>
      <c r="E71" s="53"/>
      <c r="F71" s="53"/>
      <c r="G71" s="53"/>
      <c r="H71" s="53"/>
      <c r="I71" s="299">
        <f>K71/J71*100</f>
        <v>234080.00000000003</v>
      </c>
      <c r="J71" s="300">
        <v>185</v>
      </c>
      <c r="K71" s="301">
        <f>VLOOKUP(A71,'MANO DE OBRA'!A8:D99,4,FALSE)</f>
        <v>433048</v>
      </c>
      <c r="L71" s="56"/>
      <c r="M71" s="441">
        <v>8</v>
      </c>
      <c r="N71" s="402">
        <f>K71/M71</f>
        <v>54131</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8</v>
      </c>
      <c r="N72" s="402">
        <f>K72/M72</f>
        <v>13335.780451800998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67466.780451800994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258837.52474422325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51767.504948844653</v>
      </c>
      <c r="M84" s="859"/>
      <c r="N84" s="57"/>
    </row>
    <row r="85" spans="1:14">
      <c r="B85" s="95" t="s">
        <v>973</v>
      </c>
      <c r="C85" s="96"/>
      <c r="D85" s="96"/>
      <c r="E85" s="96"/>
      <c r="F85" s="96"/>
      <c r="G85" s="96"/>
      <c r="H85" s="96"/>
      <c r="I85" s="93"/>
      <c r="J85" s="94"/>
      <c r="K85" s="311">
        <v>0.05</v>
      </c>
      <c r="L85" s="858">
        <f>N79*K85</f>
        <v>12941.876237211163</v>
      </c>
      <c r="M85" s="859"/>
      <c r="N85" s="57"/>
    </row>
    <row r="86" spans="1:14" ht="15.75" thickBot="1">
      <c r="B86" s="97" t="s">
        <v>974</v>
      </c>
      <c r="C86" s="98"/>
      <c r="D86" s="98"/>
      <c r="E86" s="98"/>
      <c r="F86" s="98"/>
      <c r="G86" s="98"/>
      <c r="H86" s="98"/>
      <c r="I86" s="99"/>
      <c r="J86" s="100"/>
      <c r="K86" s="312">
        <v>0.05</v>
      </c>
      <c r="L86" s="860">
        <f>N79*K86</f>
        <v>12941.876237211163</v>
      </c>
      <c r="M86" s="861"/>
      <c r="N86" s="57"/>
    </row>
    <row r="87" spans="1:14" ht="15.75" thickBot="1">
      <c r="B87" s="823" t="s">
        <v>953</v>
      </c>
      <c r="C87" s="824"/>
      <c r="D87" s="824"/>
      <c r="E87" s="824"/>
      <c r="F87" s="824"/>
      <c r="G87" s="824"/>
      <c r="H87" s="824"/>
      <c r="I87" s="824"/>
      <c r="J87" s="824"/>
      <c r="K87" s="824"/>
      <c r="L87" s="824"/>
      <c r="M87" s="825"/>
      <c r="N87" s="58">
        <f>L84+L85+L86</f>
        <v>77651.257423266987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336488.78216749022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1134</v>
      </c>
      <c r="C31" s="87" t="s">
        <v>2142</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1345.39621807204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1345.39621807204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805</v>
      </c>
      <c r="B48" s="49" t="str">
        <f>VLOOKUP(A48,MATERIALES!A5:D373,3,FALSE)</f>
        <v>Cemento Asfaltico 60-70</v>
      </c>
      <c r="C48" s="288"/>
      <c r="D48" s="288"/>
      <c r="E48" s="288"/>
      <c r="F48" s="288"/>
      <c r="G48" s="288"/>
      <c r="H48" s="288"/>
      <c r="I48" s="288"/>
      <c r="J48" s="318" t="str">
        <f>VLOOKUP(A48,MATERIALES!A4:D640,2,FALSE)</f>
        <v>kg</v>
      </c>
      <c r="K48" s="289">
        <v>0.5</v>
      </c>
      <c r="L48" s="274"/>
      <c r="M48" s="409">
        <f>VLOOKUP(A48,MATERIALES!A5:D396,4,FALSE)</f>
        <v>1712.6022057392822</v>
      </c>
      <c r="N48" s="279">
        <f>K48*M48</f>
        <v>856.30110286964111</v>
      </c>
    </row>
    <row r="49" spans="1:14">
      <c r="A49" s="169" t="s">
        <v>833</v>
      </c>
      <c r="B49" s="49" t="str">
        <f>VLOOKUP(A49,MATERIALES!A6:D373,3,FALSE)</f>
        <v>Concreto Resistencia  14 (Mpa)</v>
      </c>
      <c r="C49" s="432"/>
      <c r="D49" s="432"/>
      <c r="E49" s="432"/>
      <c r="F49" s="432"/>
      <c r="G49" s="432"/>
      <c r="H49" s="432"/>
      <c r="I49" s="432"/>
      <c r="J49" s="319" t="str">
        <f>VLOOKUP(A49,MATERIALES!A5:D641,2,FALSE)</f>
        <v>m3</v>
      </c>
      <c r="K49" s="404">
        <v>1.01</v>
      </c>
      <c r="L49" s="428"/>
      <c r="M49" s="409">
        <f>VLOOKUP(A49,MATERIALES!A6:D397,4,FALSE)</f>
        <v>380111.90222395718</v>
      </c>
      <c r="N49" s="279">
        <f>K49*M49</f>
        <v>383913.02124619676</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0.3</v>
      </c>
      <c r="L50" s="428"/>
      <c r="M50" s="409">
        <f>VLOOKUP(A50,MATERIALES!A6:D398,4,FALSE)</f>
        <v>8259.5119036286906</v>
      </c>
      <c r="N50" s="279">
        <f>K50*M50</f>
        <v>2477.8535710886072</v>
      </c>
    </row>
    <row r="51" spans="1:14">
      <c r="A51" s="169"/>
      <c r="B51" s="327"/>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327"/>
      <c r="C53" s="324"/>
      <c r="D53" s="324"/>
      <c r="E53" s="324"/>
      <c r="F53" s="324"/>
      <c r="G53" s="324"/>
      <c r="H53" s="324"/>
      <c r="I53" s="324"/>
      <c r="J53" s="318"/>
      <c r="K53" s="50"/>
      <c r="L53" s="325"/>
      <c r="M53" s="433"/>
      <c r="N53" s="280"/>
    </row>
    <row r="54" spans="1:14">
      <c r="B54" s="327"/>
      <c r="C54" s="324"/>
      <c r="D54" s="324"/>
      <c r="E54" s="324"/>
      <c r="F54" s="324"/>
      <c r="G54" s="324"/>
      <c r="H54" s="324"/>
      <c r="I54" s="324"/>
      <c r="J54" s="318"/>
      <c r="K54" s="50"/>
      <c r="L54" s="325"/>
      <c r="M54" s="433"/>
      <c r="N54" s="280"/>
    </row>
    <row r="55" spans="1:14" ht="15.75" thickBot="1">
      <c r="B55" s="912" t="s">
        <v>953</v>
      </c>
      <c r="C55" s="866"/>
      <c r="D55" s="866"/>
      <c r="E55" s="866"/>
      <c r="F55" s="866"/>
      <c r="G55" s="866"/>
      <c r="H55" s="866"/>
      <c r="I55" s="866"/>
      <c r="J55" s="866"/>
      <c r="K55" s="866"/>
      <c r="L55" s="866"/>
      <c r="M55" s="867"/>
      <c r="N55" s="110">
        <f>SUM(N48:N54)</f>
        <v>387247.17592015502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1239</v>
      </c>
      <c r="B60" s="52" t="str">
        <f>VLOOKUP(A60,TRANSPORTE!A1:D117,3,FALSE)</f>
        <v>Transporte de concreto</v>
      </c>
      <c r="C60" s="324"/>
      <c r="D60" s="324"/>
      <c r="E60" s="324"/>
      <c r="F60" s="324"/>
      <c r="G60" s="324"/>
      <c r="H60" s="318" t="s">
        <v>339</v>
      </c>
      <c r="I60" s="286">
        <v>1.01</v>
      </c>
      <c r="J60" s="293">
        <v>1</v>
      </c>
      <c r="K60" s="286">
        <f>I60*J60</f>
        <v>1.01</v>
      </c>
      <c r="L60" s="910">
        <f>VLOOKUP(A60,TRANSPORTE!A1:D117,4,FALSE)</f>
        <v>1573.7011422899911</v>
      </c>
      <c r="M60" s="911"/>
      <c r="N60" s="294">
        <f>K60*L60</f>
        <v>1589.4381537128911</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316"/>
      <c r="C65" s="317"/>
      <c r="D65" s="317"/>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1589.4381537128911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70" t="s">
        <v>9</v>
      </c>
      <c r="B71" s="55" t="str">
        <f>VLOOKUP(A71,'MANO DE OBRA'!A8:D68,3,FALSE)</f>
        <v>Obrero (3)</v>
      </c>
      <c r="C71" s="53"/>
      <c r="D71" s="53"/>
      <c r="E71" s="53"/>
      <c r="F71" s="53"/>
      <c r="G71" s="53"/>
      <c r="H71" s="53"/>
      <c r="I71" s="299">
        <f>K71/J71*100</f>
        <v>87780</v>
      </c>
      <c r="J71" s="300">
        <v>185</v>
      </c>
      <c r="K71" s="301">
        <f>VLOOKUP(A71,'MANO DE OBRA'!A8:D99,4,FALSE)</f>
        <v>162393</v>
      </c>
      <c r="L71" s="56"/>
      <c r="M71" s="441">
        <v>10</v>
      </c>
      <c r="N71" s="402">
        <f>K71/M71</f>
        <v>16239.3</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26907.924361440797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417089.93465338077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83417.986930676154</v>
      </c>
      <c r="M84" s="859"/>
      <c r="N84" s="57"/>
    </row>
    <row r="85" spans="1:14">
      <c r="B85" s="95" t="s">
        <v>973</v>
      </c>
      <c r="C85" s="96"/>
      <c r="D85" s="96"/>
      <c r="E85" s="96"/>
      <c r="F85" s="96"/>
      <c r="G85" s="96"/>
      <c r="H85" s="96"/>
      <c r="I85" s="93"/>
      <c r="J85" s="94"/>
      <c r="K85" s="311">
        <v>0.05</v>
      </c>
      <c r="L85" s="858">
        <f>N79*K85</f>
        <v>20854.496732669038</v>
      </c>
      <c r="M85" s="859"/>
      <c r="N85" s="57"/>
    </row>
    <row r="86" spans="1:14" ht="15.75" thickBot="1">
      <c r="B86" s="97" t="s">
        <v>974</v>
      </c>
      <c r="C86" s="98"/>
      <c r="D86" s="98"/>
      <c r="E86" s="98"/>
      <c r="F86" s="98"/>
      <c r="G86" s="98"/>
      <c r="H86" s="98"/>
      <c r="I86" s="99"/>
      <c r="J86" s="100"/>
      <c r="K86" s="312">
        <v>0.05</v>
      </c>
      <c r="L86" s="860">
        <f>N79*K86</f>
        <v>20854.496732669038</v>
      </c>
      <c r="M86" s="861"/>
      <c r="N86" s="57"/>
    </row>
    <row r="87" spans="1:14" ht="15.75" thickBot="1">
      <c r="B87" s="823" t="s">
        <v>953</v>
      </c>
      <c r="C87" s="824"/>
      <c r="D87" s="824"/>
      <c r="E87" s="824"/>
      <c r="F87" s="824"/>
      <c r="G87" s="824"/>
      <c r="H87" s="824"/>
      <c r="I87" s="824"/>
      <c r="J87" s="824"/>
      <c r="K87" s="824"/>
      <c r="L87" s="824"/>
      <c r="M87" s="825"/>
      <c r="N87" s="58">
        <f>L84+L85+L86</f>
        <v>125126.98039601423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542216.91504939506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29.25" customHeight="1" thickBot="1">
      <c r="A31" t="s">
        <v>1845</v>
      </c>
      <c r="B31" s="86" t="s">
        <v>1135</v>
      </c>
      <c r="C31" s="965" t="s">
        <v>2143</v>
      </c>
      <c r="D31" s="966"/>
      <c r="E31" s="966"/>
      <c r="F31" s="966"/>
      <c r="G31" s="966"/>
      <c r="H31" s="966"/>
      <c r="I31" s="966"/>
      <c r="J31" s="992"/>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71.649414538135986</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71.649414538135986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805</v>
      </c>
      <c r="B48" s="49" t="str">
        <f>VLOOKUP(A48,MATERIALES!A5:D373,3,FALSE)</f>
        <v>Cemento Asfaltico 60-70</v>
      </c>
      <c r="C48" s="288"/>
      <c r="D48" s="288"/>
      <c r="E48" s="288"/>
      <c r="F48" s="288"/>
      <c r="G48" s="288"/>
      <c r="H48" s="288"/>
      <c r="I48" s="288"/>
      <c r="J48" s="318" t="str">
        <f>VLOOKUP(A48,MATERIALES!A4:D640,2,FALSE)</f>
        <v>kg</v>
      </c>
      <c r="K48" s="289">
        <v>0.05</v>
      </c>
      <c r="L48" s="274"/>
      <c r="M48" s="409">
        <f>VLOOKUP(A48,MATERIALES!A5:D396,4,FALSE)</f>
        <v>1712.6022057392822</v>
      </c>
      <c r="N48" s="279">
        <f>K48*M48</f>
        <v>85.630110286964111</v>
      </c>
    </row>
    <row r="49" spans="1:14">
      <c r="A49" s="169" t="s">
        <v>429</v>
      </c>
      <c r="B49" s="49" t="str">
        <f>VLOOKUP(A49,MATERIALES!A6:D373,3,FALSE)</f>
        <v>Cuneta prefabricada de concreto tipo V de (0,8*0,3*0,22)</v>
      </c>
      <c r="C49" s="432"/>
      <c r="D49" s="432"/>
      <c r="E49" s="432"/>
      <c r="F49" s="432"/>
      <c r="G49" s="432"/>
      <c r="H49" s="432"/>
      <c r="I49" s="432"/>
      <c r="J49" s="319" t="str">
        <f>VLOOKUP(A49,MATERIALES!A5:D641,2,FALSE)</f>
        <v>m</v>
      </c>
      <c r="K49" s="404">
        <v>1</v>
      </c>
      <c r="L49" s="428"/>
      <c r="M49" s="409">
        <f>VLOOKUP(A49,MATERIALES!A6:D397,4,FALSE)</f>
        <v>30132.119980218453</v>
      </c>
      <c r="N49" s="279">
        <f>K49*M49</f>
        <v>30132.119980218453</v>
      </c>
    </row>
    <row r="50" spans="1:14">
      <c r="A50" s="169"/>
      <c r="B50" s="49"/>
      <c r="C50" s="432"/>
      <c r="D50" s="432"/>
      <c r="E50" s="432"/>
      <c r="F50" s="432"/>
      <c r="G50" s="432"/>
      <c r="H50" s="432"/>
      <c r="I50" s="432"/>
      <c r="J50" s="318"/>
      <c r="K50" s="404"/>
      <c r="L50" s="428"/>
      <c r="M50" s="409"/>
      <c r="N50" s="279"/>
    </row>
    <row r="51" spans="1:14">
      <c r="A51" s="169"/>
      <c r="B51" s="327"/>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327"/>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30217.750090505418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70"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150</v>
      </c>
      <c r="N71" s="402">
        <f>K71/M71</f>
        <v>721.74666666666667</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150</v>
      </c>
      <c r="N72" s="402">
        <f>K72/M72</f>
        <v>711.24162409605321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1432.9882907627198</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31722.387795806273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6344.4775591612552</v>
      </c>
      <c r="M84" s="859"/>
      <c r="N84" s="57"/>
    </row>
    <row r="85" spans="1:14">
      <c r="B85" s="95" t="s">
        <v>973</v>
      </c>
      <c r="C85" s="96"/>
      <c r="D85" s="96"/>
      <c r="E85" s="96"/>
      <c r="F85" s="96"/>
      <c r="G85" s="96"/>
      <c r="H85" s="96"/>
      <c r="I85" s="93"/>
      <c r="J85" s="94"/>
      <c r="K85" s="311">
        <v>0.05</v>
      </c>
      <c r="L85" s="858">
        <f>N79*K85</f>
        <v>1586.1193897903138</v>
      </c>
      <c r="M85" s="859"/>
      <c r="N85" s="57"/>
    </row>
    <row r="86" spans="1:14" ht="15.75" thickBot="1">
      <c r="B86" s="97" t="s">
        <v>974</v>
      </c>
      <c r="C86" s="98"/>
      <c r="D86" s="98"/>
      <c r="E86" s="98"/>
      <c r="F86" s="98"/>
      <c r="G86" s="98"/>
      <c r="H86" s="98"/>
      <c r="I86" s="99"/>
      <c r="J86" s="100"/>
      <c r="K86" s="312">
        <v>0.05</v>
      </c>
      <c r="L86" s="860">
        <f>N79*K86</f>
        <v>1586.1193897903138</v>
      </c>
      <c r="M86" s="861"/>
      <c r="N86" s="57"/>
    </row>
    <row r="87" spans="1:14" ht="15.75" thickBot="1">
      <c r="B87" s="823" t="s">
        <v>953</v>
      </c>
      <c r="C87" s="824"/>
      <c r="D87" s="824"/>
      <c r="E87" s="824"/>
      <c r="F87" s="824"/>
      <c r="G87" s="824"/>
      <c r="H87" s="824"/>
      <c r="I87" s="824"/>
      <c r="J87" s="824"/>
      <c r="K87" s="824"/>
      <c r="L87" s="824"/>
      <c r="M87" s="825"/>
      <c r="N87" s="58">
        <f>L84+L85+L86</f>
        <v>9516.7163387418823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41239.104134548157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1683</v>
      </c>
      <c r="C31" s="965" t="s">
        <v>2144</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160</v>
      </c>
      <c r="B36" s="872" t="str">
        <f>VLOOKUP(A36,EQUIPOS!A6:D154,3,FALSE)</f>
        <v>COMPACTADOR MANUAL VIBRATORIO (RANA) con motor de 6 HP</v>
      </c>
      <c r="C36" s="873"/>
      <c r="D36" s="873"/>
      <c r="E36" s="873"/>
      <c r="F36" s="873"/>
      <c r="G36" s="873"/>
      <c r="H36" s="874"/>
      <c r="I36" s="274"/>
      <c r="J36" s="275"/>
      <c r="K36" s="276">
        <f>VLOOKUP(A36,EQUIPOS!A6:D163,4,FALSE)</f>
        <v>5775.785766696582</v>
      </c>
      <c r="L36" s="277"/>
      <c r="M36" s="343">
        <v>1.25</v>
      </c>
      <c r="N36" s="279">
        <f>K36/M36</f>
        <v>4620.6286133572657</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1886.7062180720402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6507.3348314293062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550</v>
      </c>
      <c r="B48" s="49" t="str">
        <f>VLOOKUP(A48,MATERIALES!A5:D373,3,FALSE)</f>
        <v>Material seleccionado para Relleno</v>
      </c>
      <c r="C48" s="288"/>
      <c r="D48" s="288"/>
      <c r="E48" s="288"/>
      <c r="F48" s="288"/>
      <c r="G48" s="288"/>
      <c r="H48" s="288"/>
      <c r="I48" s="288"/>
      <c r="J48" s="318" t="str">
        <f>VLOOKUP(A48,MATERIALES!A4:D640,2,FALSE)</f>
        <v>m3</v>
      </c>
      <c r="K48" s="289">
        <v>0.5</v>
      </c>
      <c r="L48" s="274"/>
      <c r="M48" s="409">
        <f>VLOOKUP(A48,MATERIALES!A5:D396,4,FALSE)</f>
        <v>26729.601514892853</v>
      </c>
      <c r="N48" s="279">
        <f>K48*M48</f>
        <v>13364.800757446426</v>
      </c>
    </row>
    <row r="49" spans="1:14">
      <c r="A49" s="169" t="s">
        <v>805</v>
      </c>
      <c r="B49" s="49" t="str">
        <f>VLOOKUP(A49,MATERIALES!A6:D373,3,FALSE)</f>
        <v>Cemento Asfaltico 60-70</v>
      </c>
      <c r="C49" s="432"/>
      <c r="D49" s="432"/>
      <c r="E49" s="432"/>
      <c r="F49" s="432"/>
      <c r="G49" s="432"/>
      <c r="H49" s="432"/>
      <c r="I49" s="432"/>
      <c r="J49" s="319" t="str">
        <f>VLOOKUP(A49,MATERIALES!A5:D641,2,FALSE)</f>
        <v>kg</v>
      </c>
      <c r="K49" s="404">
        <v>0.5</v>
      </c>
      <c r="L49" s="428"/>
      <c r="M49" s="409">
        <f>VLOOKUP(A49,MATERIALES!A6:D397,4,FALSE)</f>
        <v>1712.6022057392822</v>
      </c>
      <c r="N49" s="279">
        <f>K49*M49</f>
        <v>856.30110286964111</v>
      </c>
    </row>
    <row r="50" spans="1:14">
      <c r="A50" s="169" t="s">
        <v>833</v>
      </c>
      <c r="B50" s="49" t="str">
        <f>VLOOKUP(A50,MATERIALES!A6:D373,3,FALSE)</f>
        <v>Concreto Resistencia  14 (Mpa)</v>
      </c>
      <c r="C50" s="432"/>
      <c r="D50" s="432"/>
      <c r="E50" s="432"/>
      <c r="F50" s="432"/>
      <c r="G50" s="432"/>
      <c r="H50" s="432"/>
      <c r="I50" s="432"/>
      <c r="J50" s="319" t="str">
        <f>VLOOKUP(A50,MATERIALES!A6:D642,2,FALSE)</f>
        <v>m3</v>
      </c>
      <c r="K50" s="404">
        <v>1.01</v>
      </c>
      <c r="L50" s="428"/>
      <c r="M50" s="409">
        <f>VLOOKUP(A50,MATERIALES!A6:D398,4,FALSE)</f>
        <v>380111.90222395718</v>
      </c>
      <c r="N50" s="279">
        <f>K50*M50</f>
        <v>383913.02124619676</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0.3</v>
      </c>
      <c r="L51" s="428"/>
      <c r="M51" s="409">
        <f>VLOOKUP(A51,MATERIALES!A6:D399,4,FALSE)</f>
        <v>8259.5119036286906</v>
      </c>
      <c r="N51" s="279">
        <f>K51*M51</f>
        <v>2477.8535710886072</v>
      </c>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400611.97667760146</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1239</v>
      </c>
      <c r="B58" s="52" t="str">
        <f>VLOOKUP(A58,TRANSPORTE!A1:D117,3,FALSE)</f>
        <v>Transporte de concreto</v>
      </c>
      <c r="C58" s="324"/>
      <c r="D58" s="324"/>
      <c r="E58" s="324"/>
      <c r="F58" s="324"/>
      <c r="G58" s="324"/>
      <c r="H58" s="318" t="s">
        <v>1999</v>
      </c>
      <c r="I58" s="286">
        <v>1.01</v>
      </c>
      <c r="J58" s="293">
        <v>1</v>
      </c>
      <c r="K58" s="286">
        <f>I58*J58</f>
        <v>1.01</v>
      </c>
      <c r="L58" s="910">
        <f>VLOOKUP(A58,TRANSPORTE!A1:D117,4,FALSE)</f>
        <v>1573.7011422899911</v>
      </c>
      <c r="M58" s="911"/>
      <c r="N58" s="294">
        <f>K58*L58</f>
        <v>1589.4381537128911</v>
      </c>
    </row>
    <row r="59" spans="1:14">
      <c r="A59" t="s">
        <v>1291</v>
      </c>
      <c r="B59" s="52" t="str">
        <f>VLOOKUP(A59,TRANSPORTE!A1:D117,3,FALSE)</f>
        <v>Transporte de material seleccionado para relleno</v>
      </c>
      <c r="C59" s="53"/>
      <c r="D59" s="53"/>
      <c r="E59" s="53"/>
      <c r="F59" s="53"/>
      <c r="G59" s="53"/>
      <c r="H59" s="318" t="s">
        <v>1999</v>
      </c>
      <c r="I59" s="286">
        <v>0.5</v>
      </c>
      <c r="J59" s="293">
        <v>1</v>
      </c>
      <c r="K59" s="286">
        <f>I59*J59</f>
        <v>0.5</v>
      </c>
      <c r="L59" s="910">
        <f>VLOOKUP(A59,TRANSPORTE!A1:D117,4,FALSE)</f>
        <v>1131.4191219078368</v>
      </c>
      <c r="M59" s="911"/>
      <c r="N59" s="294">
        <f>K59*L59</f>
        <v>565.70956095391841</v>
      </c>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316"/>
      <c r="C63" s="317"/>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2155.1477146668094</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s="170" t="s">
        <v>13</v>
      </c>
      <c r="B69" s="55" t="str">
        <f>VLOOKUP(A69,'MANO DE OBRA'!A8:D68,3,FALSE)</f>
        <v>Obrero (5)</v>
      </c>
      <c r="C69" s="53"/>
      <c r="D69" s="53"/>
      <c r="E69" s="53"/>
      <c r="F69" s="53"/>
      <c r="G69" s="53"/>
      <c r="H69" s="53"/>
      <c r="I69" s="299">
        <f>K69/J69*100</f>
        <v>146300</v>
      </c>
      <c r="J69" s="300">
        <v>185</v>
      </c>
      <c r="K69" s="301">
        <f>VLOOKUP(A69,'MANO DE OBRA'!A8:D99,4,FALSE)</f>
        <v>270655</v>
      </c>
      <c r="L69" s="56"/>
      <c r="M69" s="441">
        <v>10</v>
      </c>
      <c r="N69" s="402">
        <f>K69/M69</f>
        <v>27065.5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133"/>
    </row>
    <row r="75" spans="1:15" ht="15.75" thickBot="1">
      <c r="B75" s="912" t="s">
        <v>953</v>
      </c>
      <c r="C75" s="866"/>
      <c r="D75" s="866"/>
      <c r="E75" s="866"/>
      <c r="F75" s="866"/>
      <c r="G75" s="866"/>
      <c r="H75" s="866"/>
      <c r="I75" s="866"/>
      <c r="J75" s="866"/>
      <c r="K75" s="866"/>
      <c r="L75" s="866"/>
      <c r="M75" s="867"/>
      <c r="N75" s="467">
        <f>SUM(N69:N74)</f>
        <v>37734.124361440801</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447008.58358513832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89401.716717027666</v>
      </c>
      <c r="M82" s="859"/>
      <c r="N82" s="57"/>
    </row>
    <row r="83" spans="1:14">
      <c r="B83" s="95" t="s">
        <v>973</v>
      </c>
      <c r="C83" s="96"/>
      <c r="D83" s="96"/>
      <c r="E83" s="96"/>
      <c r="F83" s="96"/>
      <c r="G83" s="96"/>
      <c r="H83" s="96"/>
      <c r="I83" s="93"/>
      <c r="J83" s="94"/>
      <c r="K83" s="311">
        <v>0.05</v>
      </c>
      <c r="L83" s="858">
        <f>N77*K83</f>
        <v>22350.429179256917</v>
      </c>
      <c r="M83" s="859"/>
      <c r="N83" s="57"/>
    </row>
    <row r="84" spans="1:14" ht="15.75" thickBot="1">
      <c r="B84" s="97" t="s">
        <v>974</v>
      </c>
      <c r="C84" s="98"/>
      <c r="D84" s="98"/>
      <c r="E84" s="98"/>
      <c r="F84" s="98"/>
      <c r="G84" s="98"/>
      <c r="H84" s="98"/>
      <c r="I84" s="99"/>
      <c r="J84" s="100"/>
      <c r="K84" s="312">
        <v>0.05</v>
      </c>
      <c r="L84" s="860">
        <f>N77*K84</f>
        <v>22350.429179256917</v>
      </c>
      <c r="M84" s="861"/>
      <c r="N84" s="57"/>
    </row>
    <row r="85" spans="1:14" ht="15.75" thickBot="1">
      <c r="B85" s="823" t="s">
        <v>953</v>
      </c>
      <c r="C85" s="824"/>
      <c r="D85" s="824"/>
      <c r="E85" s="824"/>
      <c r="F85" s="824"/>
      <c r="G85" s="824"/>
      <c r="H85" s="824"/>
      <c r="I85" s="824"/>
      <c r="J85" s="824"/>
      <c r="K85" s="824"/>
      <c r="L85" s="824"/>
      <c r="M85" s="825"/>
      <c r="N85" s="58">
        <f>L82+L83+L84</f>
        <v>134102.57507554151</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581111.15866067982</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31.5" customHeight="1" thickBot="1">
      <c r="A31" t="s">
        <v>1845</v>
      </c>
      <c r="B31" s="86" t="s">
        <v>1684</v>
      </c>
      <c r="C31" s="965" t="s">
        <v>2145</v>
      </c>
      <c r="D31" s="966"/>
      <c r="E31" s="966"/>
      <c r="F31" s="966"/>
      <c r="G31" s="966"/>
      <c r="H31" s="966"/>
      <c r="I31" s="966"/>
      <c r="J31" s="992"/>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160</v>
      </c>
      <c r="B36" s="872" t="str">
        <f>VLOOKUP(A36,EQUIPOS!A6:D154,3,FALSE)</f>
        <v>COMPACTADOR MANUAL VIBRATORIO (RANA) con motor de 6 HP</v>
      </c>
      <c r="C36" s="873"/>
      <c r="D36" s="873"/>
      <c r="E36" s="873"/>
      <c r="F36" s="873"/>
      <c r="G36" s="873"/>
      <c r="H36" s="874"/>
      <c r="I36" s="274"/>
      <c r="J36" s="275"/>
      <c r="K36" s="276">
        <f>VLOOKUP(A36,EQUIPOS!A6:D163,4,FALSE)</f>
        <v>5775.785766696582</v>
      </c>
      <c r="L36" s="277"/>
      <c r="M36" s="343">
        <v>18.75</v>
      </c>
      <c r="N36" s="279">
        <f>K36/M36</f>
        <v>308.04190755715103</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107.73674787146933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415.77865542862037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550</v>
      </c>
      <c r="B48" s="49" t="str">
        <f>VLOOKUP(A48,MATERIALES!A5:D373,3,FALSE)</f>
        <v>Material seleccionado para Relleno</v>
      </c>
      <c r="C48" s="288"/>
      <c r="D48" s="288"/>
      <c r="E48" s="288"/>
      <c r="F48" s="288"/>
      <c r="G48" s="288"/>
      <c r="H48" s="288"/>
      <c r="I48" s="288"/>
      <c r="J48" s="318" t="str">
        <f>VLOOKUP(A48,MATERIALES!A4:D640,2,FALSE)</f>
        <v>m3</v>
      </c>
      <c r="K48" s="289">
        <v>0.05</v>
      </c>
      <c r="L48" s="274"/>
      <c r="M48" s="409">
        <f>VLOOKUP(A48,MATERIALES!A5:D396,4,FALSE)</f>
        <v>26729.601514892853</v>
      </c>
      <c r="N48" s="279">
        <f>K48*M48</f>
        <v>1336.4800757446428</v>
      </c>
    </row>
    <row r="49" spans="1:14">
      <c r="A49" s="169" t="s">
        <v>805</v>
      </c>
      <c r="B49" s="49" t="str">
        <f>VLOOKUP(A49,MATERIALES!A6:D373,3,FALSE)</f>
        <v>Cemento Asfaltico 60-70</v>
      </c>
      <c r="C49" s="432"/>
      <c r="D49" s="432"/>
      <c r="E49" s="432"/>
      <c r="F49" s="432"/>
      <c r="G49" s="432"/>
      <c r="H49" s="432"/>
      <c r="I49" s="432"/>
      <c r="J49" s="319" t="str">
        <f>VLOOKUP(A49,MATERIALES!A5:D641,2,FALSE)</f>
        <v>kg</v>
      </c>
      <c r="K49" s="404">
        <v>0.05</v>
      </c>
      <c r="L49" s="428"/>
      <c r="M49" s="409">
        <f>VLOOKUP(A49,MATERIALES!A6:D397,4,FALSE)</f>
        <v>1712.6022057392822</v>
      </c>
      <c r="N49" s="279">
        <f>K49*M49</f>
        <v>85.630110286964111</v>
      </c>
    </row>
    <row r="50" spans="1:14">
      <c r="A50" s="169" t="s">
        <v>429</v>
      </c>
      <c r="B50" s="49" t="str">
        <f>VLOOKUP(A50,MATERIALES!A6:D373,3,FALSE)</f>
        <v>Cuneta prefabricada de concreto tipo V de (0,8*0,3*0,22)</v>
      </c>
      <c r="C50" s="432"/>
      <c r="D50" s="432"/>
      <c r="E50" s="432"/>
      <c r="F50" s="432"/>
      <c r="G50" s="432"/>
      <c r="H50" s="432"/>
      <c r="I50" s="432"/>
      <c r="J50" s="319" t="str">
        <f>VLOOKUP(A50,MATERIALES!A6:D642,2,FALSE)</f>
        <v>m</v>
      </c>
      <c r="K50" s="404">
        <v>1</v>
      </c>
      <c r="L50" s="428"/>
      <c r="M50" s="409">
        <f>VLOOKUP(A50,MATERIALES!A6:D398,4,FALSE)</f>
        <v>30132.119980218453</v>
      </c>
      <c r="N50" s="279">
        <f>K50*M50</f>
        <v>30132.119980218453</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31554.230166250061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1291</v>
      </c>
      <c r="B58" s="52" t="str">
        <f>VLOOKUP(A58,TRANSPORTE!A1:D117,3,FALSE)</f>
        <v>Transporte de material seleccionado para relleno</v>
      </c>
      <c r="C58" s="324"/>
      <c r="D58" s="324"/>
      <c r="E58" s="324"/>
      <c r="F58" s="324"/>
      <c r="G58" s="324"/>
      <c r="H58" s="318" t="s">
        <v>1999</v>
      </c>
      <c r="I58" s="286">
        <v>0.05</v>
      </c>
      <c r="J58" s="293">
        <v>1</v>
      </c>
      <c r="K58" s="286">
        <f>I58*J58</f>
        <v>0.05</v>
      </c>
      <c r="L58" s="910">
        <f>VLOOKUP(A58,TRANSPORTE!A1:D117,4,FALSE)</f>
        <v>1131.4191219078368</v>
      </c>
      <c r="M58" s="911"/>
      <c r="N58" s="294">
        <f>K58*L58</f>
        <v>56.570956095391843</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56.570956095391843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150</v>
      </c>
      <c r="N69" s="402">
        <f>K69/M69</f>
        <v>1443.4933333333333</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150</v>
      </c>
      <c r="N70" s="402">
        <f>K70/M70</f>
        <v>711.24162409605321</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133"/>
    </row>
    <row r="75" spans="1:15" ht="15.75" thickBot="1">
      <c r="B75" s="912" t="s">
        <v>953</v>
      </c>
      <c r="C75" s="866"/>
      <c r="D75" s="866"/>
      <c r="E75" s="866"/>
      <c r="F75" s="866"/>
      <c r="G75" s="866"/>
      <c r="H75" s="866"/>
      <c r="I75" s="866"/>
      <c r="J75" s="866"/>
      <c r="K75" s="866"/>
      <c r="L75" s="866"/>
      <c r="M75" s="867"/>
      <c r="N75" s="467">
        <f>SUM(N69:N74)</f>
        <v>2154.7349574293867</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34181.314735203458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6836.2629470406919</v>
      </c>
      <c r="M82" s="859"/>
      <c r="N82" s="57"/>
    </row>
    <row r="83" spans="1:14">
      <c r="B83" s="95" t="s">
        <v>973</v>
      </c>
      <c r="C83" s="96"/>
      <c r="D83" s="96"/>
      <c r="E83" s="96"/>
      <c r="F83" s="96"/>
      <c r="G83" s="96"/>
      <c r="H83" s="96"/>
      <c r="I83" s="93"/>
      <c r="J83" s="94"/>
      <c r="K83" s="311">
        <v>0.05</v>
      </c>
      <c r="L83" s="858">
        <f>N77*K83</f>
        <v>1709.065736760173</v>
      </c>
      <c r="M83" s="859"/>
      <c r="N83" s="57"/>
    </row>
    <row r="84" spans="1:14" ht="15.75" thickBot="1">
      <c r="B84" s="97" t="s">
        <v>974</v>
      </c>
      <c r="C84" s="98"/>
      <c r="D84" s="98"/>
      <c r="E84" s="98"/>
      <c r="F84" s="98"/>
      <c r="G84" s="98"/>
      <c r="H84" s="98"/>
      <c r="I84" s="99"/>
      <c r="J84" s="100"/>
      <c r="K84" s="312">
        <v>0.05</v>
      </c>
      <c r="L84" s="860">
        <f>N77*K84</f>
        <v>1709.065736760173</v>
      </c>
      <c r="M84" s="861"/>
      <c r="N84" s="57"/>
    </row>
    <row r="85" spans="1:14" ht="15.75" thickBot="1">
      <c r="B85" s="823" t="s">
        <v>953</v>
      </c>
      <c r="C85" s="824"/>
      <c r="D85" s="824"/>
      <c r="E85" s="824"/>
      <c r="F85" s="824"/>
      <c r="G85" s="824"/>
      <c r="H85" s="824"/>
      <c r="I85" s="824"/>
      <c r="J85" s="824"/>
      <c r="K85" s="824"/>
      <c r="L85" s="824"/>
      <c r="M85" s="825"/>
      <c r="N85" s="58">
        <f>L82+L83+L84</f>
        <v>10254.394420561037</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44435.709155764496</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1136</v>
      </c>
      <c r="C31" s="87" t="s">
        <v>2146</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134.53962180720401</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134.53962180720401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833</v>
      </c>
      <c r="B48" s="49" t="str">
        <f>VLOOKUP(A48,MATERIALES!A5:D373,3,FALSE)</f>
        <v>Concreto Resistencia  14 (Mpa)</v>
      </c>
      <c r="C48" s="288"/>
      <c r="D48" s="288"/>
      <c r="E48" s="288"/>
      <c r="F48" s="288"/>
      <c r="G48" s="288"/>
      <c r="H48" s="288"/>
      <c r="I48" s="275"/>
      <c r="J48" s="231" t="str">
        <f>VLOOKUP(A48,MATERIALES!A4:D640,2,FALSE)</f>
        <v>m3</v>
      </c>
      <c r="K48" s="289">
        <v>7.0000000000000007E-2</v>
      </c>
      <c r="L48" s="274"/>
      <c r="M48" s="409">
        <f>VLOOKUP(A48,MATERIALES!A5:D396,4,FALSE)</f>
        <v>380111.90222395718</v>
      </c>
      <c r="N48" s="279">
        <f>K48*M48</f>
        <v>26607.833155677006</v>
      </c>
    </row>
    <row r="49" spans="1:14">
      <c r="A49" s="169" t="s">
        <v>867</v>
      </c>
      <c r="B49" s="49" t="str">
        <f>VLOOKUP(A49,MATERIALES!A6:D373,3,FALSE)</f>
        <v>Formaleta (gaviones, juntas de bordillos, juntas de cunetas, muros, concretos clase D,E, F y G)</v>
      </c>
      <c r="C49" s="432"/>
      <c r="D49" s="432"/>
      <c r="E49" s="432"/>
      <c r="F49" s="432"/>
      <c r="G49" s="432"/>
      <c r="H49" s="432"/>
      <c r="I49" s="432"/>
      <c r="J49" s="318" t="str">
        <f>VLOOKUP(A49,MATERIALES!A5:D641,2,FALSE)</f>
        <v>m2</v>
      </c>
      <c r="K49" s="404">
        <v>0.3</v>
      </c>
      <c r="L49" s="428"/>
      <c r="M49" s="409">
        <f>VLOOKUP(A49,MATERIALES!A6:D397,4,FALSE)</f>
        <v>8259.5119036286906</v>
      </c>
      <c r="N49" s="279">
        <f>K49*M49</f>
        <v>2477.8535710886072</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29085.686726765613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1239</v>
      </c>
      <c r="B58" s="52" t="str">
        <f>VLOOKUP(A58,TRANSPORTE!A1:D117,3,FALSE)</f>
        <v>Transporte de concreto</v>
      </c>
      <c r="C58" s="324"/>
      <c r="D58" s="324"/>
      <c r="E58" s="324"/>
      <c r="F58" s="324"/>
      <c r="G58" s="324"/>
      <c r="H58" s="318" t="s">
        <v>1999</v>
      </c>
      <c r="I58" s="286">
        <v>7.0000000000000007E-2</v>
      </c>
      <c r="J58" s="293">
        <v>1</v>
      </c>
      <c r="K58" s="286">
        <f>I58*J58</f>
        <v>7.0000000000000007E-2</v>
      </c>
      <c r="L58" s="910">
        <f>VLOOKUP(A58,TRANSPORTE!A1:D117,4,FALSE)</f>
        <v>1573.7011422899911</v>
      </c>
      <c r="M58" s="911"/>
      <c r="N58" s="294">
        <f>K58*L58</f>
        <v>110.15907996029939</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110.15907996029939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977"/>
      <c r="N68" s="104" t="s">
        <v>951</v>
      </c>
    </row>
    <row r="69" spans="1:15">
      <c r="A69" s="170" t="s">
        <v>9</v>
      </c>
      <c r="B69" s="55" t="str">
        <f>VLOOKUP(A69,'MANO DE OBRA'!A8:D68,3,FALSE)</f>
        <v>Obrero (3)</v>
      </c>
      <c r="C69" s="53"/>
      <c r="D69" s="53"/>
      <c r="E69" s="53"/>
      <c r="F69" s="53"/>
      <c r="G69" s="53"/>
      <c r="H69" s="53"/>
      <c r="I69" s="299">
        <f>K69/J69*100</f>
        <v>87780</v>
      </c>
      <c r="J69" s="300">
        <v>185</v>
      </c>
      <c r="K69" s="301">
        <f>VLOOKUP(A69,'MANO DE OBRA'!A8:D99,4,FALSE)</f>
        <v>162393</v>
      </c>
      <c r="L69" s="56"/>
      <c r="M69" s="438">
        <v>100</v>
      </c>
      <c r="N69" s="402">
        <f>K69/M69</f>
        <v>1623.93</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133"/>
    </row>
    <row r="75" spans="1:15" ht="15.75" thickBot="1">
      <c r="B75" s="912" t="s">
        <v>953</v>
      </c>
      <c r="C75" s="866"/>
      <c r="D75" s="866"/>
      <c r="E75" s="866"/>
      <c r="F75" s="866"/>
      <c r="G75" s="866"/>
      <c r="H75" s="866"/>
      <c r="I75" s="866"/>
      <c r="J75" s="866"/>
      <c r="K75" s="866"/>
      <c r="L75" s="866"/>
      <c r="M75" s="867"/>
      <c r="N75" s="467">
        <f>SUM(N69:N74)</f>
        <v>2690.7924361440801</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32021.1778646772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6404.2355729354404</v>
      </c>
      <c r="M82" s="859"/>
      <c r="N82" s="57"/>
    </row>
    <row r="83" spans="1:14">
      <c r="B83" s="95" t="s">
        <v>973</v>
      </c>
      <c r="C83" s="96"/>
      <c r="D83" s="96"/>
      <c r="E83" s="96"/>
      <c r="F83" s="96"/>
      <c r="G83" s="96"/>
      <c r="H83" s="96"/>
      <c r="I83" s="93"/>
      <c r="J83" s="94"/>
      <c r="K83" s="311">
        <v>0.05</v>
      </c>
      <c r="L83" s="858">
        <f>N77*K83</f>
        <v>1601.0588932338601</v>
      </c>
      <c r="M83" s="859"/>
      <c r="N83" s="57"/>
    </row>
    <row r="84" spans="1:14" ht="15.75" thickBot="1">
      <c r="B84" s="97" t="s">
        <v>974</v>
      </c>
      <c r="C84" s="98"/>
      <c r="D84" s="98"/>
      <c r="E84" s="98"/>
      <c r="F84" s="98"/>
      <c r="G84" s="98"/>
      <c r="H84" s="98"/>
      <c r="I84" s="99"/>
      <c r="J84" s="100"/>
      <c r="K84" s="312">
        <v>0.05</v>
      </c>
      <c r="L84" s="860">
        <f>N77*K84</f>
        <v>1601.0588932338601</v>
      </c>
      <c r="M84" s="861"/>
      <c r="N84" s="57"/>
    </row>
    <row r="85" spans="1:14" ht="15.75" thickBot="1">
      <c r="B85" s="823" t="s">
        <v>953</v>
      </c>
      <c r="C85" s="824"/>
      <c r="D85" s="824"/>
      <c r="E85" s="824"/>
      <c r="F85" s="824"/>
      <c r="G85" s="824"/>
      <c r="H85" s="824"/>
      <c r="I85" s="824"/>
      <c r="J85" s="824"/>
      <c r="K85" s="824"/>
      <c r="L85" s="824"/>
      <c r="M85" s="825"/>
      <c r="N85" s="58">
        <f>L82+L83+L84</f>
        <v>9606.3533594031596</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41627.531224080361</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1685</v>
      </c>
      <c r="C31" s="87" t="s">
        <v>2147</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71.649414538135986</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71.649414538135986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400</v>
      </c>
      <c r="B48" s="49" t="str">
        <f>VLOOKUP(A48,MATERIALES!A5:D373,3,FALSE)</f>
        <v>Bordillo Prefabricado En Concreto Ref.A85 Ntc-4109, 0,20 X 0,35 X 0.80 M</v>
      </c>
      <c r="C48" s="288"/>
      <c r="D48" s="288"/>
      <c r="E48" s="288"/>
      <c r="F48" s="288"/>
      <c r="G48" s="288"/>
      <c r="H48" s="288"/>
      <c r="I48" s="275"/>
      <c r="J48" s="231" t="str">
        <f>VLOOKUP(A48,MATERIALES!A4:D640,2,FALSE)</f>
        <v>u</v>
      </c>
      <c r="K48" s="289">
        <v>1.25</v>
      </c>
      <c r="L48" s="274"/>
      <c r="M48" s="409">
        <f>VLOOKUP(A48,MATERIALES!A5:D396,4,FALSE)</f>
        <v>29493.276447068947</v>
      </c>
      <c r="N48" s="279">
        <f>K48*M48</f>
        <v>36866.595558836183</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36866.595558836183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B58" s="52"/>
      <c r="C58" s="324"/>
      <c r="D58" s="324"/>
      <c r="E58" s="324"/>
      <c r="F58" s="324"/>
      <c r="G58" s="324"/>
      <c r="H58" s="318"/>
      <c r="I58" s="286"/>
      <c r="J58" s="293"/>
      <c r="K58" s="286"/>
      <c r="L58" s="910"/>
      <c r="M58" s="911"/>
      <c r="N58" s="294"/>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977"/>
      <c r="N68" s="104" t="s">
        <v>951</v>
      </c>
    </row>
    <row r="69" spans="1:15">
      <c r="A69" s="170" t="s">
        <v>7</v>
      </c>
      <c r="B69" s="55" t="str">
        <f>VLOOKUP(A69,'MANO DE OBRA'!A8:D68,3,FALSE)</f>
        <v>Obrero (2)</v>
      </c>
      <c r="C69" s="53"/>
      <c r="D69" s="53"/>
      <c r="E69" s="53"/>
      <c r="F69" s="53"/>
      <c r="G69" s="53"/>
      <c r="H69" s="53"/>
      <c r="I69" s="299">
        <f>K69/J69*100</f>
        <v>58520.000000000007</v>
      </c>
      <c r="J69" s="300">
        <v>185</v>
      </c>
      <c r="K69" s="301">
        <f>VLOOKUP(A69,'MANO DE OBRA'!A8:D99,4,FALSE)</f>
        <v>108262</v>
      </c>
      <c r="L69" s="56"/>
      <c r="M69" s="441">
        <v>150</v>
      </c>
      <c r="N69" s="402">
        <f>K69/M69</f>
        <v>721.74666666666667</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150</v>
      </c>
      <c r="N70" s="402">
        <f>K70/M70</f>
        <v>711.24162409605321</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1432.9882907627198</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38371.233264137038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7674.2466528274081</v>
      </c>
      <c r="M82" s="859"/>
      <c r="N82" s="57"/>
    </row>
    <row r="83" spans="1:14">
      <c r="B83" s="95" t="s">
        <v>973</v>
      </c>
      <c r="C83" s="96"/>
      <c r="D83" s="96"/>
      <c r="E83" s="96"/>
      <c r="F83" s="96"/>
      <c r="G83" s="96"/>
      <c r="H83" s="96"/>
      <c r="I83" s="93"/>
      <c r="J83" s="94"/>
      <c r="K83" s="311">
        <v>0.05</v>
      </c>
      <c r="L83" s="858">
        <f>N77*K83</f>
        <v>1918.561663206852</v>
      </c>
      <c r="M83" s="859"/>
      <c r="N83" s="57"/>
    </row>
    <row r="84" spans="1:14" ht="15.75" thickBot="1">
      <c r="B84" s="97" t="s">
        <v>974</v>
      </c>
      <c r="C84" s="98"/>
      <c r="D84" s="98"/>
      <c r="E84" s="98"/>
      <c r="F84" s="98"/>
      <c r="G84" s="98"/>
      <c r="H84" s="98"/>
      <c r="I84" s="99"/>
      <c r="J84" s="100"/>
      <c r="K84" s="312">
        <v>0.05</v>
      </c>
      <c r="L84" s="860">
        <f>N77*K84</f>
        <v>1918.561663206852</v>
      </c>
      <c r="M84" s="861"/>
      <c r="N84" s="57"/>
    </row>
    <row r="85" spans="1:14" ht="15.75" thickBot="1">
      <c r="B85" s="823" t="s">
        <v>953</v>
      </c>
      <c r="C85" s="824"/>
      <c r="D85" s="824"/>
      <c r="E85" s="824"/>
      <c r="F85" s="824"/>
      <c r="G85" s="824"/>
      <c r="H85" s="824"/>
      <c r="I85" s="824"/>
      <c r="J85" s="824"/>
      <c r="K85" s="824"/>
      <c r="L85" s="824"/>
      <c r="M85" s="825"/>
      <c r="N85" s="58">
        <f>L82+L83+L84</f>
        <v>11511.369979241112</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49882.603243378151</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1686</v>
      </c>
      <c r="C31" s="87" t="s">
        <v>2148</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161.605121807204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161.605121807204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2E-3</v>
      </c>
      <c r="L48" s="274"/>
      <c r="M48" s="409">
        <f>VLOOKUP(A48,MATERIALES!A5:D396,4,FALSE)</f>
        <v>427651.94572935224</v>
      </c>
      <c r="N48" s="279">
        <f>K48*M48</f>
        <v>855.30389145870447</v>
      </c>
    </row>
    <row r="49" spans="1:14">
      <c r="A49" s="169" t="s">
        <v>833</v>
      </c>
      <c r="B49" s="49" t="str">
        <f>VLOOKUP(A49,MATERIALES!A6:D373,3,FALSE)</f>
        <v>Concreto Resistencia  14 (Mpa)</v>
      </c>
      <c r="C49" s="432"/>
      <c r="D49" s="432"/>
      <c r="E49" s="432"/>
      <c r="F49" s="432"/>
      <c r="G49" s="432"/>
      <c r="H49" s="432"/>
      <c r="I49" s="432"/>
      <c r="J49" s="319" t="str">
        <f>VLOOKUP(A49,MATERIALES!A5:D641,2,FALSE)</f>
        <v>m3</v>
      </c>
      <c r="K49" s="404">
        <v>7.0000000000000007E-2</v>
      </c>
      <c r="L49" s="428"/>
      <c r="M49" s="409">
        <f>VLOOKUP(A49,MATERIALES!A6:D397,4,FALSE)</f>
        <v>380111.90222395718</v>
      </c>
      <c r="N49" s="279">
        <f>K49*M49</f>
        <v>26607.833155677006</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0.3</v>
      </c>
      <c r="L50" s="428"/>
      <c r="M50" s="409">
        <f>VLOOKUP(A50,MATERIALES!A6:D398,4,FALSE)</f>
        <v>8259.5119036286906</v>
      </c>
      <c r="N50" s="279">
        <f>K50*M50</f>
        <v>2477.8535710886072</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29940.990618224318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1239</v>
      </c>
      <c r="B58" s="52" t="str">
        <f>VLOOKUP(A58,TRANSPORTE!A1:D117,3,FALSE)</f>
        <v>Transporte de concreto</v>
      </c>
      <c r="C58" s="324"/>
      <c r="D58" s="324"/>
      <c r="E58" s="324"/>
      <c r="F58" s="324"/>
      <c r="G58" s="324"/>
      <c r="H58" s="318" t="s">
        <v>1999</v>
      </c>
      <c r="I58" s="420">
        <v>7.2000000000000008E-2</v>
      </c>
      <c r="J58" s="293">
        <v>1</v>
      </c>
      <c r="K58" s="286">
        <f>I58*J58</f>
        <v>7.2000000000000008E-2</v>
      </c>
      <c r="L58" s="910">
        <f>VLOOKUP(A58,TRANSPORTE!A1:D117,4,FALSE)</f>
        <v>1573.7011422899911</v>
      </c>
      <c r="M58" s="911"/>
      <c r="N58" s="294">
        <f>K58*L58</f>
        <v>113.30648224487938</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113.30648224487938</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100</v>
      </c>
      <c r="N69" s="402">
        <f>K69/M69</f>
        <v>2165.2399999999998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133"/>
    </row>
    <row r="75" spans="1:15" ht="15.75" thickBot="1">
      <c r="B75" s="912" t="s">
        <v>953</v>
      </c>
      <c r="C75" s="866"/>
      <c r="D75" s="866"/>
      <c r="E75" s="866"/>
      <c r="F75" s="866"/>
      <c r="G75" s="866"/>
      <c r="H75" s="866"/>
      <c r="I75" s="866"/>
      <c r="J75" s="866"/>
      <c r="K75" s="866"/>
      <c r="L75" s="866"/>
      <c r="M75" s="867"/>
      <c r="N75" s="467">
        <f>SUM(N69:N74)</f>
        <v>3232.1024361440795</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33448.004658420483</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6689.6009316840973</v>
      </c>
      <c r="M82" s="859"/>
      <c r="N82" s="57"/>
    </row>
    <row r="83" spans="1:14">
      <c r="B83" s="95" t="s">
        <v>973</v>
      </c>
      <c r="C83" s="96"/>
      <c r="D83" s="96"/>
      <c r="E83" s="96"/>
      <c r="F83" s="96"/>
      <c r="G83" s="96"/>
      <c r="H83" s="96"/>
      <c r="I83" s="93"/>
      <c r="J83" s="94"/>
      <c r="K83" s="311">
        <v>0.05</v>
      </c>
      <c r="L83" s="858">
        <f>N77*K83</f>
        <v>1672.4002329210243</v>
      </c>
      <c r="M83" s="859"/>
      <c r="N83" s="57"/>
    </row>
    <row r="84" spans="1:14" ht="15.75" thickBot="1">
      <c r="B84" s="97" t="s">
        <v>974</v>
      </c>
      <c r="C84" s="98"/>
      <c r="D84" s="98"/>
      <c r="E84" s="98"/>
      <c r="F84" s="98"/>
      <c r="G84" s="98"/>
      <c r="H84" s="98"/>
      <c r="I84" s="99"/>
      <c r="J84" s="100"/>
      <c r="K84" s="312">
        <v>0.05</v>
      </c>
      <c r="L84" s="860">
        <f>N77*K84</f>
        <v>1672.4002329210243</v>
      </c>
      <c r="M84" s="861"/>
      <c r="N84" s="57"/>
    </row>
    <row r="85" spans="1:14" ht="15.75" thickBot="1">
      <c r="B85" s="823" t="s">
        <v>953</v>
      </c>
      <c r="C85" s="824"/>
      <c r="D85" s="824"/>
      <c r="E85" s="824"/>
      <c r="F85" s="824"/>
      <c r="G85" s="824"/>
      <c r="H85" s="824"/>
      <c r="I85" s="824"/>
      <c r="J85" s="824"/>
      <c r="K85" s="824"/>
      <c r="L85" s="824"/>
      <c r="M85" s="825"/>
      <c r="N85" s="58">
        <f>L82+L83+L84</f>
        <v>10034.401397526144</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43482.406055946631</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1687</v>
      </c>
      <c r="C31" s="87" t="s">
        <v>2149</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89.693081204802667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89.693081204802667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2E-3</v>
      </c>
      <c r="L48" s="274"/>
      <c r="M48" s="409">
        <f>VLOOKUP(A48,MATERIALES!A5:D396,4,FALSE)</f>
        <v>427651.94572935224</v>
      </c>
      <c r="N48" s="279">
        <f>K48*M48</f>
        <v>855.30389145870447</v>
      </c>
    </row>
    <row r="49" spans="1:14">
      <c r="A49" s="169" t="s">
        <v>400</v>
      </c>
      <c r="B49" s="49" t="str">
        <f>VLOOKUP(A49,MATERIALES!A6:D373,3,FALSE)</f>
        <v>Bordillo Prefabricado En Concreto Ref.A85 Ntc-4109, 0,20 X 0,35 X 0.80 M</v>
      </c>
      <c r="C49" s="432"/>
      <c r="D49" s="432"/>
      <c r="E49" s="432"/>
      <c r="F49" s="432"/>
      <c r="G49" s="432"/>
      <c r="H49" s="432"/>
      <c r="I49" s="432"/>
      <c r="J49" s="319" t="str">
        <f>VLOOKUP(A49,MATERIALES!A5:D641,2,FALSE)</f>
        <v>u</v>
      </c>
      <c r="K49" s="404">
        <v>1.25</v>
      </c>
      <c r="L49" s="428"/>
      <c r="M49" s="409">
        <f>VLOOKUP(A49,MATERIALES!A6:D397,4,FALSE)</f>
        <v>29493.276447068947</v>
      </c>
      <c r="N49" s="279">
        <f>K49*M49</f>
        <v>36866.595558836183</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37721.899450294884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1239</v>
      </c>
      <c r="B58" s="52" t="str">
        <f>VLOOKUP(A58,TRANSPORTE!A1:D117,3,FALSE)</f>
        <v>Transporte de concreto</v>
      </c>
      <c r="C58" s="324"/>
      <c r="D58" s="324"/>
      <c r="E58" s="324"/>
      <c r="F58" s="324"/>
      <c r="G58" s="324"/>
      <c r="H58" s="318" t="s">
        <v>1999</v>
      </c>
      <c r="I58" s="420">
        <v>2E-3</v>
      </c>
      <c r="J58" s="293">
        <v>1</v>
      </c>
      <c r="K58" s="420">
        <f>I58*J58</f>
        <v>2E-3</v>
      </c>
      <c r="L58" s="910">
        <f>VLOOKUP(A58,TRANSPORTE!A1:D117,4,FALSE)</f>
        <v>1573.7011422899911</v>
      </c>
      <c r="M58" s="911"/>
      <c r="N58" s="294">
        <f>K58*L58</f>
        <v>3.1474022845799823</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3.1474022845799823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s="170" t="s">
        <v>9</v>
      </c>
      <c r="B69" s="55" t="str">
        <f>VLOOKUP(A69,'MANO DE OBRA'!A8:D68,3,FALSE)</f>
        <v>Obrero (3)</v>
      </c>
      <c r="C69" s="53"/>
      <c r="D69" s="53"/>
      <c r="E69" s="53"/>
      <c r="F69" s="53"/>
      <c r="G69" s="53"/>
      <c r="H69" s="53"/>
      <c r="I69" s="299">
        <f>K69/J69*100</f>
        <v>87780</v>
      </c>
      <c r="J69" s="300">
        <v>185</v>
      </c>
      <c r="K69" s="301">
        <f>VLOOKUP(A69,'MANO DE OBRA'!A8:D99,4,FALSE)</f>
        <v>162393</v>
      </c>
      <c r="L69" s="56"/>
      <c r="M69" s="441">
        <v>150</v>
      </c>
      <c r="N69" s="402">
        <f>K69/M69</f>
        <v>1082.6199999999999</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150</v>
      </c>
      <c r="N70" s="402">
        <f>K70/M70</f>
        <v>711.24162409605321</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1793.8616240960532</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39608.60155788032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7921.720311576064</v>
      </c>
      <c r="M82" s="859"/>
      <c r="N82" s="57"/>
    </row>
    <row r="83" spans="1:14">
      <c r="B83" s="95" t="s">
        <v>973</v>
      </c>
      <c r="C83" s="96"/>
      <c r="D83" s="96"/>
      <c r="E83" s="96"/>
      <c r="F83" s="96"/>
      <c r="G83" s="96"/>
      <c r="H83" s="96"/>
      <c r="I83" s="93"/>
      <c r="J83" s="94"/>
      <c r="K83" s="311">
        <v>0.05</v>
      </c>
      <c r="L83" s="858">
        <f>N77*K83</f>
        <v>1980.430077894016</v>
      </c>
      <c r="M83" s="859"/>
      <c r="N83" s="57"/>
    </row>
    <row r="84" spans="1:14" ht="15.75" thickBot="1">
      <c r="B84" s="97" t="s">
        <v>974</v>
      </c>
      <c r="C84" s="98"/>
      <c r="D84" s="98"/>
      <c r="E84" s="98"/>
      <c r="F84" s="98"/>
      <c r="G84" s="98"/>
      <c r="H84" s="98"/>
      <c r="I84" s="99"/>
      <c r="J84" s="100"/>
      <c r="K84" s="312">
        <v>0.05</v>
      </c>
      <c r="L84" s="860">
        <f>N77*K84</f>
        <v>1980.430077894016</v>
      </c>
      <c r="M84" s="861"/>
      <c r="N84" s="57"/>
    </row>
    <row r="85" spans="1:14" ht="15.75" thickBot="1">
      <c r="B85" s="823" t="s">
        <v>953</v>
      </c>
      <c r="C85" s="824"/>
      <c r="D85" s="824"/>
      <c r="E85" s="824"/>
      <c r="F85" s="824"/>
      <c r="G85" s="824"/>
      <c r="H85" s="824"/>
      <c r="I85" s="824"/>
      <c r="J85" s="824"/>
      <c r="K85" s="824"/>
      <c r="L85" s="824"/>
      <c r="M85" s="825"/>
      <c r="N85" s="58">
        <f>L82+L83+L84</f>
        <v>11882.580467364096</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51491.182025244416</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1732</v>
      </c>
      <c r="C31" s="87" t="s">
        <v>1688</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22.554583333333333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22.554583333333333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883</v>
      </c>
      <c r="B48" s="49" t="str">
        <f>VLOOKUP(A48,MATERIALES!A5:D373,3,FALSE)</f>
        <v>Geotextil Nt-2500 O Similar (Proveedores, Pavco, Geomatrix, Tensar, Omnes U Otros)</v>
      </c>
      <c r="C48" s="288"/>
      <c r="D48" s="288"/>
      <c r="E48" s="288"/>
      <c r="F48" s="288"/>
      <c r="G48" s="288"/>
      <c r="H48" s="288"/>
      <c r="I48" s="275"/>
      <c r="J48" s="231" t="str">
        <f>VLOOKUP(A48,MATERIALES!A4:D640,2,FALSE)</f>
        <v>m2</v>
      </c>
      <c r="K48" s="289">
        <v>1.1000000000000001</v>
      </c>
      <c r="L48" s="274"/>
      <c r="M48" s="409">
        <f>VLOOKUP(A48,MATERIALES!A5:D396,4,FALSE)</f>
        <v>4715.0756930163789</v>
      </c>
      <c r="N48" s="279">
        <f>K48*M48</f>
        <v>5186.5832623180168</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5186.5832623180168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B58" s="52"/>
      <c r="C58" s="324"/>
      <c r="D58" s="324"/>
      <c r="E58" s="324"/>
      <c r="F58" s="324"/>
      <c r="G58" s="324"/>
      <c r="H58" s="318"/>
      <c r="I58" s="286"/>
      <c r="J58" s="293"/>
      <c r="K58" s="286"/>
      <c r="L58" s="910"/>
      <c r="M58" s="911"/>
      <c r="N58" s="294"/>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977"/>
      <c r="N68" s="104" t="s">
        <v>951</v>
      </c>
    </row>
    <row r="69" spans="1:15">
      <c r="A69" s="170" t="s">
        <v>7</v>
      </c>
      <c r="B69" s="55" t="str">
        <f>VLOOKUP(A69,'MANO DE OBRA'!A8:D68,3,FALSE)</f>
        <v>Obrero (2)</v>
      </c>
      <c r="C69" s="53"/>
      <c r="D69" s="53"/>
      <c r="E69" s="53"/>
      <c r="F69" s="53"/>
      <c r="G69" s="53"/>
      <c r="H69" s="53"/>
      <c r="I69" s="299">
        <f>K69/J69*100</f>
        <v>58520.000000000007</v>
      </c>
      <c r="J69" s="300">
        <v>185</v>
      </c>
      <c r="K69" s="301">
        <f>VLOOKUP(A69,'MANO DE OBRA'!A8:D99,4,FALSE)</f>
        <v>108262</v>
      </c>
      <c r="L69" s="56"/>
      <c r="M69" s="441">
        <v>240</v>
      </c>
      <c r="N69" s="402">
        <f>K69/M69</f>
        <v>451.09166666666664</v>
      </c>
      <c r="O69" s="112"/>
    </row>
    <row r="70" spans="1:15">
      <c r="A70" s="170"/>
      <c r="B70" s="55"/>
      <c r="C70" s="53"/>
      <c r="D70" s="53"/>
      <c r="E70" s="53"/>
      <c r="F70" s="53"/>
      <c r="G70" s="53"/>
      <c r="H70" s="53"/>
      <c r="I70" s="299"/>
      <c r="J70" s="300"/>
      <c r="K70" s="301"/>
      <c r="L70" s="56"/>
      <c r="M70" s="441"/>
      <c r="N70" s="402"/>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451.09166666666664</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5660.2295123180165</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1132.0459024636034</v>
      </c>
      <c r="M82" s="859"/>
      <c r="N82" s="57"/>
    </row>
    <row r="83" spans="1:14">
      <c r="B83" s="95" t="s">
        <v>973</v>
      </c>
      <c r="C83" s="96"/>
      <c r="D83" s="96"/>
      <c r="E83" s="96"/>
      <c r="F83" s="96"/>
      <c r="G83" s="96"/>
      <c r="H83" s="96"/>
      <c r="I83" s="93"/>
      <c r="J83" s="94"/>
      <c r="K83" s="311">
        <v>0.05</v>
      </c>
      <c r="L83" s="858">
        <f>N77*K83</f>
        <v>283.01147561590085</v>
      </c>
      <c r="M83" s="859"/>
      <c r="N83" s="57"/>
    </row>
    <row r="84" spans="1:14" ht="15.75" thickBot="1">
      <c r="B84" s="97" t="s">
        <v>974</v>
      </c>
      <c r="C84" s="98"/>
      <c r="D84" s="98"/>
      <c r="E84" s="98"/>
      <c r="F84" s="98"/>
      <c r="G84" s="98"/>
      <c r="H84" s="98"/>
      <c r="I84" s="99"/>
      <c r="J84" s="100"/>
      <c r="K84" s="312">
        <v>0.05</v>
      </c>
      <c r="L84" s="860">
        <f>N77*K84</f>
        <v>283.01147561590085</v>
      </c>
      <c r="M84" s="861"/>
      <c r="N84" s="57"/>
    </row>
    <row r="85" spans="1:14" ht="15.75" thickBot="1">
      <c r="B85" s="823" t="s">
        <v>953</v>
      </c>
      <c r="C85" s="824"/>
      <c r="D85" s="824"/>
      <c r="E85" s="824"/>
      <c r="F85" s="824"/>
      <c r="G85" s="824"/>
      <c r="H85" s="824"/>
      <c r="I85" s="824"/>
      <c r="J85" s="824"/>
      <c r="K85" s="824"/>
      <c r="L85" s="824"/>
      <c r="M85" s="825"/>
      <c r="N85" s="58">
        <f>L82+L83+L84</f>
        <v>1698.0688536954053</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7358.2983660134214</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1733</v>
      </c>
      <c r="C31" s="87" t="s">
        <v>2045</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22.554583333333333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22.554583333333333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876</v>
      </c>
      <c r="B48" s="49" t="str">
        <f>VLOOKUP(A48,MATERIALES!A5:D373,3,FALSE)</f>
        <v>Geotextil T-2400 O Similar (Proveedores Lafayet, Pavco, Geomatrix, Tensar, Omnes U Otros)</v>
      </c>
      <c r="C48" s="288"/>
      <c r="D48" s="288"/>
      <c r="E48" s="288"/>
      <c r="F48" s="288"/>
      <c r="G48" s="288"/>
      <c r="H48" s="288"/>
      <c r="I48" s="275"/>
      <c r="J48" s="231" t="str">
        <f>VLOOKUP(A48,MATERIALES!A4:D640,2,FALSE)</f>
        <v>m2</v>
      </c>
      <c r="K48" s="289">
        <v>1.1000000000000001</v>
      </c>
      <c r="L48" s="274"/>
      <c r="M48" s="409">
        <f>VLOOKUP(A48,MATERIALES!A5:D396,4,FALSE)</f>
        <v>5560.5375414193149</v>
      </c>
      <c r="N48" s="279">
        <f>K48*M48</f>
        <v>6116.5912955612466</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6116.5912955612466</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B58" s="52"/>
      <c r="C58" s="324"/>
      <c r="D58" s="324"/>
      <c r="E58" s="324"/>
      <c r="F58" s="324"/>
      <c r="G58" s="324"/>
      <c r="H58" s="318"/>
      <c r="I58" s="286"/>
      <c r="J58" s="293"/>
      <c r="K58" s="286"/>
      <c r="L58" s="910"/>
      <c r="M58" s="911"/>
      <c r="N58" s="294"/>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977"/>
      <c r="N68" s="104" t="s">
        <v>951</v>
      </c>
    </row>
    <row r="69" spans="1:15">
      <c r="A69" s="170" t="s">
        <v>7</v>
      </c>
      <c r="B69" s="55" t="str">
        <f>VLOOKUP(A69,'MANO DE OBRA'!A8:D68,3,FALSE)</f>
        <v>Obrero (2)</v>
      </c>
      <c r="C69" s="53"/>
      <c r="D69" s="53"/>
      <c r="E69" s="53"/>
      <c r="F69" s="53"/>
      <c r="G69" s="53"/>
      <c r="H69" s="53"/>
      <c r="I69" s="299">
        <f>K69/J69*100</f>
        <v>58520.000000000007</v>
      </c>
      <c r="J69" s="300">
        <v>185</v>
      </c>
      <c r="K69" s="301">
        <f>VLOOKUP(A69,'MANO DE OBRA'!A8:D99,4,FALSE)</f>
        <v>108262</v>
      </c>
      <c r="L69" s="56"/>
      <c r="M69" s="441">
        <v>240</v>
      </c>
      <c r="N69" s="402">
        <f>K69/M69</f>
        <v>451.09166666666664</v>
      </c>
      <c r="O69" s="112"/>
    </row>
    <row r="70" spans="1:15">
      <c r="A70" s="170"/>
      <c r="B70" s="55"/>
      <c r="C70" s="53"/>
      <c r="D70" s="53"/>
      <c r="E70" s="53"/>
      <c r="F70" s="53"/>
      <c r="G70" s="53"/>
      <c r="H70" s="53"/>
      <c r="I70" s="299"/>
      <c r="J70" s="300"/>
      <c r="K70" s="301"/>
      <c r="L70" s="56"/>
      <c r="M70" s="441"/>
      <c r="N70" s="402"/>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451.09166666666664</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6590.2375455612464</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1318.0475091122494</v>
      </c>
      <c r="M82" s="859"/>
      <c r="N82" s="57"/>
    </row>
    <row r="83" spans="1:14">
      <c r="B83" s="95" t="s">
        <v>973</v>
      </c>
      <c r="C83" s="96"/>
      <c r="D83" s="96"/>
      <c r="E83" s="96"/>
      <c r="F83" s="96"/>
      <c r="G83" s="96"/>
      <c r="H83" s="96"/>
      <c r="I83" s="93"/>
      <c r="J83" s="94"/>
      <c r="K83" s="311">
        <v>0.05</v>
      </c>
      <c r="L83" s="858">
        <f>N77*K83</f>
        <v>329.51187727806234</v>
      </c>
      <c r="M83" s="859"/>
      <c r="N83" s="57"/>
    </row>
    <row r="84" spans="1:14" ht="15.75" thickBot="1">
      <c r="B84" s="97" t="s">
        <v>974</v>
      </c>
      <c r="C84" s="98"/>
      <c r="D84" s="98"/>
      <c r="E84" s="98"/>
      <c r="F84" s="98"/>
      <c r="G84" s="98"/>
      <c r="H84" s="98"/>
      <c r="I84" s="99"/>
      <c r="J84" s="100"/>
      <c r="K84" s="312">
        <v>0.05</v>
      </c>
      <c r="L84" s="860">
        <f>N77*K84</f>
        <v>329.51187727806234</v>
      </c>
      <c r="M84" s="861"/>
      <c r="N84" s="57"/>
    </row>
    <row r="85" spans="1:14" ht="15.75" thickBot="1">
      <c r="B85" s="823" t="s">
        <v>953</v>
      </c>
      <c r="C85" s="824"/>
      <c r="D85" s="824"/>
      <c r="E85" s="824"/>
      <c r="F85" s="824"/>
      <c r="G85" s="824"/>
      <c r="H85" s="824"/>
      <c r="I85" s="824"/>
      <c r="J85" s="824"/>
      <c r="K85" s="824"/>
      <c r="L85" s="824"/>
      <c r="M85" s="825"/>
      <c r="N85" s="58">
        <f>L82+L83+L84</f>
        <v>1977.0712636683743</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8567.3088092296202</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1137</v>
      </c>
      <c r="C31" s="87" t="s">
        <v>1689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324.78600000000006</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324.78600000000006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542</v>
      </c>
      <c r="B48" s="49" t="str">
        <f>VLOOKUP(A48,MATERIALES!A5:D373,3,FALSE)</f>
        <v>Material drenante (3´´)</v>
      </c>
      <c r="C48" s="288"/>
      <c r="D48" s="288"/>
      <c r="E48" s="288"/>
      <c r="F48" s="288"/>
      <c r="G48" s="288"/>
      <c r="H48" s="288"/>
      <c r="I48" s="275"/>
      <c r="J48" s="231" t="str">
        <f>VLOOKUP(A48,MATERIALES!A4:D640,2,FALSE)</f>
        <v>m3</v>
      </c>
      <c r="K48" s="289">
        <v>1.1000000000000001</v>
      </c>
      <c r="L48" s="274"/>
      <c r="M48" s="409">
        <f>VLOOKUP(A48,MATERIALES!A5:D396,4,FALSE)</f>
        <v>51594.851261512558</v>
      </c>
      <c r="N48" s="279">
        <f>K48*M48</f>
        <v>56754.336387663818</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56754.336387663818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1261</v>
      </c>
      <c r="B58" s="52" t="str">
        <f>VLOOKUP(A58,TRANSPORTE!A1:D117,3,FALSE)</f>
        <v>Transporte de Material Drenante</v>
      </c>
      <c r="C58" s="324"/>
      <c r="D58" s="324"/>
      <c r="E58" s="324"/>
      <c r="F58" s="324"/>
      <c r="G58" s="324"/>
      <c r="H58" s="318" t="s">
        <v>1999</v>
      </c>
      <c r="I58" s="286">
        <v>1.1000000000000001</v>
      </c>
      <c r="J58" s="293">
        <v>1</v>
      </c>
      <c r="K58" s="286">
        <f>I58*J58</f>
        <v>1.1000000000000001</v>
      </c>
      <c r="L58" s="910">
        <f>VLOOKUP(A58,TRANSPORTE!A1:D117,4,FALSE)</f>
        <v>1409.1310881943059</v>
      </c>
      <c r="M58" s="911"/>
      <c r="N58" s="294">
        <f>K58*L58</f>
        <v>1550.0441970137367</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1550.0441970137367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977"/>
      <c r="N68" s="104" t="s">
        <v>951</v>
      </c>
    </row>
    <row r="69" spans="1:15">
      <c r="A69" s="170" t="s">
        <v>9</v>
      </c>
      <c r="B69" s="55" t="str">
        <f>VLOOKUP(A69,'MANO DE OBRA'!A8:D68,3,FALSE)</f>
        <v>Obrero (3)</v>
      </c>
      <c r="C69" s="53"/>
      <c r="D69" s="53"/>
      <c r="E69" s="53"/>
      <c r="F69" s="53"/>
      <c r="G69" s="53"/>
      <c r="H69" s="53"/>
      <c r="I69" s="299">
        <f>K69/J69*100</f>
        <v>87780</v>
      </c>
      <c r="J69" s="300">
        <v>185</v>
      </c>
      <c r="K69" s="301">
        <f>VLOOKUP(A69,'MANO DE OBRA'!A8:D99,4,FALSE)</f>
        <v>162393</v>
      </c>
      <c r="L69" s="56"/>
      <c r="M69" s="441">
        <v>25</v>
      </c>
      <c r="N69" s="402">
        <f>K69/M69</f>
        <v>6495.72</v>
      </c>
      <c r="O69" s="112"/>
    </row>
    <row r="70" spans="1:15">
      <c r="A70" s="170"/>
      <c r="B70" s="55"/>
      <c r="C70" s="53"/>
      <c r="D70" s="53"/>
      <c r="E70" s="53"/>
      <c r="F70" s="53"/>
      <c r="G70" s="53"/>
      <c r="H70" s="53"/>
      <c r="I70" s="299"/>
      <c r="J70" s="300"/>
      <c r="K70" s="301"/>
      <c r="L70" s="56"/>
      <c r="M70" s="441"/>
      <c r="N70" s="402"/>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6495.72</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65124.886584677559</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13024.977316935512</v>
      </c>
      <c r="M82" s="859"/>
      <c r="N82" s="57"/>
    </row>
    <row r="83" spans="1:14">
      <c r="B83" s="95" t="s">
        <v>973</v>
      </c>
      <c r="C83" s="96"/>
      <c r="D83" s="96"/>
      <c r="E83" s="96"/>
      <c r="F83" s="96"/>
      <c r="G83" s="96"/>
      <c r="H83" s="96"/>
      <c r="I83" s="93"/>
      <c r="J83" s="94"/>
      <c r="K83" s="311">
        <v>0.05</v>
      </c>
      <c r="L83" s="858">
        <f>N77*K83</f>
        <v>3256.244329233878</v>
      </c>
      <c r="M83" s="859"/>
      <c r="N83" s="57"/>
    </row>
    <row r="84" spans="1:14" ht="15.75" thickBot="1">
      <c r="B84" s="97" t="s">
        <v>974</v>
      </c>
      <c r="C84" s="98"/>
      <c r="D84" s="98"/>
      <c r="E84" s="98"/>
      <c r="F84" s="98"/>
      <c r="G84" s="98"/>
      <c r="H84" s="98"/>
      <c r="I84" s="99"/>
      <c r="J84" s="100"/>
      <c r="K84" s="312">
        <v>0.05</v>
      </c>
      <c r="L84" s="860">
        <f>N77*K84</f>
        <v>3256.244329233878</v>
      </c>
      <c r="M84" s="861"/>
      <c r="N84" s="57"/>
    </row>
    <row r="85" spans="1:14" ht="15.75" thickBot="1">
      <c r="B85" s="823" t="s">
        <v>953</v>
      </c>
      <c r="C85" s="824"/>
      <c r="D85" s="824"/>
      <c r="E85" s="824"/>
      <c r="F85" s="824"/>
      <c r="G85" s="824"/>
      <c r="H85" s="824"/>
      <c r="I85" s="824"/>
      <c r="J85" s="824"/>
      <c r="K85" s="824"/>
      <c r="L85" s="824"/>
      <c r="M85" s="825"/>
      <c r="N85" s="58">
        <f>L82+L83+L84</f>
        <v>19537.465975403269</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84662.352560080821</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1138</v>
      </c>
      <c r="C31" s="87" t="s">
        <v>2150</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160</v>
      </c>
      <c r="B36" s="872" t="str">
        <f>VLOOKUP(A36,EQUIPOS!A6:D154,3,FALSE)</f>
        <v>COMPACTADOR MANUAL VIBRATORIO (RANA) con motor de 6 HP</v>
      </c>
      <c r="C36" s="873"/>
      <c r="D36" s="873"/>
      <c r="E36" s="873"/>
      <c r="F36" s="873"/>
      <c r="G36" s="873"/>
      <c r="H36" s="874"/>
      <c r="I36" s="274"/>
      <c r="J36" s="275"/>
      <c r="K36" s="276">
        <f>VLOOKUP(A36,EQUIPOS!A6:D163,4,FALSE)</f>
        <v>5775.785766696582</v>
      </c>
      <c r="L36" s="277"/>
      <c r="M36" s="343">
        <v>3</v>
      </c>
      <c r="N36" s="279">
        <f>K36/M36</f>
        <v>1925.2619222321939</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451.0916666666667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2376.3535888988608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535</v>
      </c>
      <c r="B48" s="49" t="str">
        <f>VLOOKUP(A48,MATERIALES!A5:D373,3,FALSE)</f>
        <v>Material de Sub- Base CBR=20%</v>
      </c>
      <c r="C48" s="288"/>
      <c r="D48" s="288"/>
      <c r="E48" s="288"/>
      <c r="F48" s="288"/>
      <c r="G48" s="288"/>
      <c r="H48" s="288"/>
      <c r="I48" s="275"/>
      <c r="J48" s="231" t="str">
        <f>VLOOKUP(A48,MATERIALES!A4:D640,2,FALSE)</f>
        <v>m3</v>
      </c>
      <c r="K48" s="289">
        <v>1.25</v>
      </c>
      <c r="L48" s="274"/>
      <c r="M48" s="409">
        <f>VLOOKUP(A48,MATERIALES!A5:D396,4,FALSE)</f>
        <v>46891.115333173875</v>
      </c>
      <c r="N48" s="279">
        <f>K48*M48</f>
        <v>58613.894166467348</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58613.894166467348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1252</v>
      </c>
      <c r="B60" s="52" t="str">
        <f>VLOOKUP(A60,TRANSPORTE!A1:D117,3,FALSE)</f>
        <v>Transporte de material de cobertura</v>
      </c>
      <c r="C60" s="324"/>
      <c r="D60" s="324"/>
      <c r="E60" s="324"/>
      <c r="F60" s="324"/>
      <c r="G60" s="324"/>
      <c r="H60" s="318" t="s">
        <v>339</v>
      </c>
      <c r="I60" s="286">
        <v>1.25</v>
      </c>
      <c r="J60" s="293">
        <v>1</v>
      </c>
      <c r="K60" s="286">
        <f>I60*J60</f>
        <v>1.25</v>
      </c>
      <c r="L60" s="910">
        <f>VLOOKUP(A60,TRANSPORTE!A1:D117,4,FALSE)</f>
        <v>1131.4191219078368</v>
      </c>
      <c r="M60" s="911"/>
      <c r="N60" s="294">
        <f>K60*L60</f>
        <v>1414.273902384796</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316"/>
      <c r="C65" s="317"/>
      <c r="D65" s="317"/>
      <c r="E65" s="317"/>
      <c r="F65" s="317"/>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1414.273902384796</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0"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24</v>
      </c>
      <c r="N71" s="402">
        <f>K71/M71</f>
        <v>4510.916666666667</v>
      </c>
      <c r="O71" s="112"/>
    </row>
    <row r="72" spans="1:15">
      <c r="A72" s="170"/>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4510.916666666667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66915.438324417672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13383.087664883535</v>
      </c>
      <c r="M84" s="859"/>
      <c r="N84" s="57"/>
    </row>
    <row r="85" spans="1:14">
      <c r="B85" s="95" t="s">
        <v>973</v>
      </c>
      <c r="C85" s="96"/>
      <c r="D85" s="96"/>
      <c r="E85" s="96"/>
      <c r="F85" s="96"/>
      <c r="G85" s="96"/>
      <c r="H85" s="96"/>
      <c r="I85" s="93"/>
      <c r="J85" s="94"/>
      <c r="K85" s="311">
        <v>0.05</v>
      </c>
      <c r="L85" s="858">
        <f>N79*K85</f>
        <v>3345.7719162208837</v>
      </c>
      <c r="M85" s="859"/>
      <c r="N85" s="57"/>
    </row>
    <row r="86" spans="1:14" ht="15.75" thickBot="1">
      <c r="B86" s="97" t="s">
        <v>974</v>
      </c>
      <c r="C86" s="98"/>
      <c r="D86" s="98"/>
      <c r="E86" s="98"/>
      <c r="F86" s="98"/>
      <c r="G86" s="98"/>
      <c r="H86" s="98"/>
      <c r="I86" s="99"/>
      <c r="J86" s="100"/>
      <c r="K86" s="312">
        <v>0.05</v>
      </c>
      <c r="L86" s="860">
        <f>N79*K86</f>
        <v>3345.7719162208837</v>
      </c>
      <c r="M86" s="861"/>
      <c r="N86" s="57"/>
    </row>
    <row r="87" spans="1:14" ht="15.75" thickBot="1">
      <c r="B87" s="823" t="s">
        <v>953</v>
      </c>
      <c r="C87" s="824"/>
      <c r="D87" s="824"/>
      <c r="E87" s="824"/>
      <c r="F87" s="824"/>
      <c r="G87" s="824"/>
      <c r="H87" s="824"/>
      <c r="I87" s="824"/>
      <c r="J87" s="824"/>
      <c r="K87" s="824"/>
      <c r="L87" s="824"/>
      <c r="M87" s="825"/>
      <c r="N87" s="58">
        <f>L84+L85+L86</f>
        <v>20074.631497325303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86990.069821742974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1139</v>
      </c>
      <c r="C31" s="87" t="s">
        <v>2151</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197</v>
      </c>
      <c r="B36" s="872" t="str">
        <f>VLOOKUP(A36,EQUIPOS!A6:D154,3,FALSE)</f>
        <v>Equipo de perforación (TRACKDRILL), potencia 40 HP, 2100 golpes / minuto</v>
      </c>
      <c r="C36" s="873"/>
      <c r="D36" s="873"/>
      <c r="E36" s="873"/>
      <c r="F36" s="873"/>
      <c r="G36" s="873"/>
      <c r="H36" s="874"/>
      <c r="I36" s="274"/>
      <c r="J36" s="275"/>
      <c r="K36" s="276">
        <f>VLOOKUP(A36,EQUIPOS!A6:D163,4,FALSE)</f>
        <v>147128.83857329717</v>
      </c>
      <c r="L36" s="277"/>
      <c r="M36" s="343">
        <v>2.5</v>
      </c>
      <c r="N36" s="279">
        <f>K36/M36</f>
        <v>58851.535429318865</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402.04310903601998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59253.578538354886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705</v>
      </c>
      <c r="B48" s="49" t="str">
        <f>VLOOKUP(A48,MATERIALES!A5:D373,3,FALSE)</f>
        <v>Tubería Perforada en PVC de 2´´</v>
      </c>
      <c r="C48" s="288"/>
      <c r="D48" s="288"/>
      <c r="E48" s="288"/>
      <c r="F48" s="288"/>
      <c r="G48" s="288"/>
      <c r="H48" s="288"/>
      <c r="I48" s="275"/>
      <c r="J48" s="231" t="str">
        <f>VLOOKUP(A48,MATERIALES!A4:D640,2,FALSE)</f>
        <v>m</v>
      </c>
      <c r="K48" s="289">
        <v>1.01</v>
      </c>
      <c r="L48" s="274"/>
      <c r="M48" s="409">
        <f>VLOOKUP(A48,MATERIALES!A5:D396,4,FALSE)</f>
        <v>17126.022057392824</v>
      </c>
      <c r="N48" s="279">
        <f>K48*M48</f>
        <v>17297.282277966751</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17297.282277966751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0" t="s">
        <v>6</v>
      </c>
      <c r="B71" s="55" t="str">
        <f>VLOOKUP(A71,'MANO DE OBRA'!A8:D68,3,FALSE)</f>
        <v xml:space="preserve">Obrero </v>
      </c>
      <c r="C71" s="53"/>
      <c r="D71" s="53"/>
      <c r="E71" s="53"/>
      <c r="F71" s="53"/>
      <c r="G71" s="53"/>
      <c r="H71" s="53"/>
      <c r="I71" s="299">
        <f>K71/J71*100</f>
        <v>29260.000000000004</v>
      </c>
      <c r="J71" s="300">
        <v>185</v>
      </c>
      <c r="K71" s="301">
        <f>VLOOKUP(A71,'MANO DE OBRA'!A8:D99,4,FALSE)</f>
        <v>54131</v>
      </c>
      <c r="L71" s="56"/>
      <c r="M71" s="441">
        <v>20</v>
      </c>
      <c r="N71" s="402">
        <f>K71/M71</f>
        <v>2706.55</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8040.862180720399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84591.722997042045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16918.34459940841</v>
      </c>
      <c r="M84" s="859"/>
      <c r="N84" s="57"/>
    </row>
    <row r="85" spans="1:14">
      <c r="B85" s="95" t="s">
        <v>973</v>
      </c>
      <c r="C85" s="96"/>
      <c r="D85" s="96"/>
      <c r="E85" s="96"/>
      <c r="F85" s="96"/>
      <c r="G85" s="96"/>
      <c r="H85" s="96"/>
      <c r="I85" s="93"/>
      <c r="J85" s="94"/>
      <c r="K85" s="311">
        <v>0.05</v>
      </c>
      <c r="L85" s="858">
        <f>N79*K85</f>
        <v>4229.5861498521026</v>
      </c>
      <c r="M85" s="859"/>
      <c r="N85" s="57"/>
    </row>
    <row r="86" spans="1:14" ht="15.75" thickBot="1">
      <c r="B86" s="97" t="s">
        <v>974</v>
      </c>
      <c r="C86" s="98"/>
      <c r="D86" s="98"/>
      <c r="E86" s="98"/>
      <c r="F86" s="98"/>
      <c r="G86" s="98"/>
      <c r="H86" s="98"/>
      <c r="I86" s="99"/>
      <c r="J86" s="100"/>
      <c r="K86" s="312">
        <v>0.05</v>
      </c>
      <c r="L86" s="860">
        <f>N79*K86</f>
        <v>4229.5861498521026</v>
      </c>
      <c r="M86" s="861"/>
      <c r="N86" s="57"/>
    </row>
    <row r="87" spans="1:14" ht="15.75" thickBot="1">
      <c r="B87" s="823" t="s">
        <v>953</v>
      </c>
      <c r="C87" s="824"/>
      <c r="D87" s="824"/>
      <c r="E87" s="824"/>
      <c r="F87" s="824"/>
      <c r="G87" s="824"/>
      <c r="H87" s="824"/>
      <c r="I87" s="824"/>
      <c r="J87" s="824"/>
      <c r="K87" s="824"/>
      <c r="L87" s="824"/>
      <c r="M87" s="825"/>
      <c r="N87" s="58">
        <f>L84+L85+L86</f>
        <v>25377.516899112619</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109969.23989615467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1140</v>
      </c>
      <c r="C31" s="87" t="s">
        <v>2152</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197</v>
      </c>
      <c r="B36" s="872" t="str">
        <f>VLOOKUP(A36,EQUIPOS!A6:D154,3,FALSE)</f>
        <v>Equipo de perforación (TRACKDRILL), potencia 40 HP, 2100 golpes / minuto</v>
      </c>
      <c r="C36" s="873"/>
      <c r="D36" s="873"/>
      <c r="E36" s="873"/>
      <c r="F36" s="873"/>
      <c r="G36" s="873"/>
      <c r="H36" s="874"/>
      <c r="I36" s="274"/>
      <c r="J36" s="275"/>
      <c r="K36" s="276">
        <f>VLOOKUP(A36,EQUIPOS!A6:D163,4,FALSE)</f>
        <v>147128.83857329717</v>
      </c>
      <c r="L36" s="277"/>
      <c r="M36" s="343">
        <v>1.25</v>
      </c>
      <c r="N36" s="279">
        <f>K36/M36</f>
        <v>117703.07085863773</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1074.7412180720401</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118777.81207670977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705</v>
      </c>
      <c r="B48" s="49" t="str">
        <f>VLOOKUP(A48,MATERIALES!A5:D373,3,FALSE)</f>
        <v>Tubería Perforada en PVC de 2´´</v>
      </c>
      <c r="C48" s="288"/>
      <c r="D48" s="288"/>
      <c r="E48" s="288"/>
      <c r="F48" s="288"/>
      <c r="G48" s="288"/>
      <c r="H48" s="288"/>
      <c r="I48" s="275"/>
      <c r="J48" s="231" t="str">
        <f>VLOOKUP(A48,MATERIALES!A4:D640,2,FALSE)</f>
        <v>m</v>
      </c>
      <c r="K48" s="289">
        <v>1.01</v>
      </c>
      <c r="L48" s="274"/>
      <c r="M48" s="409">
        <f>VLOOKUP(A48,MATERIALES!A5:D396,4,FALSE)</f>
        <v>17126.022057392824</v>
      </c>
      <c r="N48" s="279">
        <f>K48*M48</f>
        <v>17297.282277966751</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17297.282277966751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316"/>
      <c r="C65" s="317"/>
      <c r="D65" s="317"/>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70"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10</v>
      </c>
      <c r="N71" s="402">
        <f>K71/M71</f>
        <v>10826.2</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21494.824361440798</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157569.91871611733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31513.983743223467</v>
      </c>
      <c r="M84" s="859"/>
      <c r="N84" s="57"/>
    </row>
    <row r="85" spans="1:14">
      <c r="B85" s="95" t="s">
        <v>973</v>
      </c>
      <c r="C85" s="96"/>
      <c r="D85" s="96"/>
      <c r="E85" s="96"/>
      <c r="F85" s="96"/>
      <c r="G85" s="96"/>
      <c r="H85" s="96"/>
      <c r="I85" s="93"/>
      <c r="J85" s="94"/>
      <c r="K85" s="311">
        <v>0.05</v>
      </c>
      <c r="L85" s="858">
        <f>N79*K85</f>
        <v>7878.4959358058668</v>
      </c>
      <c r="M85" s="859"/>
      <c r="N85" s="57"/>
    </row>
    <row r="86" spans="1:14" ht="15.75" thickBot="1">
      <c r="B86" s="97" t="s">
        <v>974</v>
      </c>
      <c r="C86" s="98"/>
      <c r="D86" s="98"/>
      <c r="E86" s="98"/>
      <c r="F86" s="98"/>
      <c r="G86" s="98"/>
      <c r="H86" s="98"/>
      <c r="I86" s="99"/>
      <c r="J86" s="100"/>
      <c r="K86" s="312">
        <v>0.05</v>
      </c>
      <c r="L86" s="860">
        <f>N79*K86</f>
        <v>7878.4959358058668</v>
      </c>
      <c r="M86" s="861"/>
      <c r="N86" s="57"/>
    </row>
    <row r="87" spans="1:14" ht="15.75" thickBot="1">
      <c r="B87" s="823" t="s">
        <v>953</v>
      </c>
      <c r="C87" s="824"/>
      <c r="D87" s="824"/>
      <c r="E87" s="824"/>
      <c r="F87" s="824"/>
      <c r="G87" s="824"/>
      <c r="H87" s="824"/>
      <c r="I87" s="824"/>
      <c r="J87" s="824"/>
      <c r="K87" s="824"/>
      <c r="L87" s="824"/>
      <c r="M87" s="825"/>
      <c r="N87" s="58">
        <f>L84+L85+L86</f>
        <v>47270.975614835203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204840.89433095255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1141</v>
      </c>
      <c r="C31" s="87" t="s">
        <v>1690</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314</v>
      </c>
      <c r="B36" s="872" t="str">
        <f>VLOOKUP(A36,EQUIPOS!A6:D154,3,FALSE)</f>
        <v xml:space="preserve">Retroexcavadora E-200 sobre orugas
</v>
      </c>
      <c r="C36" s="873"/>
      <c r="D36" s="873"/>
      <c r="E36" s="873"/>
      <c r="F36" s="873"/>
      <c r="G36" s="873"/>
      <c r="H36" s="874"/>
      <c r="I36" s="274"/>
      <c r="J36" s="275"/>
      <c r="K36" s="276">
        <f>VLOOKUP(A36,EQUIPOS!A6:D163,4,FALSE)</f>
        <v>158144.08108105508</v>
      </c>
      <c r="L36" s="277"/>
      <c r="M36" s="343">
        <v>23</v>
      </c>
      <c r="N36" s="279">
        <f>K36/M36</f>
        <v>6875.8296122197862</v>
      </c>
    </row>
    <row r="37" spans="1:14">
      <c r="A37" s="119" t="s">
        <v>328</v>
      </c>
      <c r="B37" s="872" t="str">
        <f>VLOOKUP(A37,EQUIPOS!A7:D154,3,FALSE)</f>
        <v xml:space="preserve">Taco metálico o puntal (escamas en concreto)
</v>
      </c>
      <c r="C37" s="873"/>
      <c r="D37" s="873"/>
      <c r="E37" s="873"/>
      <c r="F37" s="873"/>
      <c r="G37" s="873"/>
      <c r="H37" s="874"/>
      <c r="I37" s="428"/>
      <c r="J37" s="429"/>
      <c r="K37" s="276">
        <f>VLOOKUP(A37,EQUIPOS!A7:D164,4,FALSE)</f>
        <v>51.51569978056623</v>
      </c>
      <c r="L37" s="342"/>
      <c r="M37" s="343">
        <v>1</v>
      </c>
      <c r="N37" s="279">
        <f>K37/M37</f>
        <v>51.51569978056623</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1074.7412180720401</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8002.0865300723926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706</v>
      </c>
      <c r="B48" s="49" t="str">
        <f>VLOOKUP(A48,MATERIALES!A5:D373,3,FALSE)</f>
        <v>Tubería PVC RD21 de 1´´ (para anclajes)</v>
      </c>
      <c r="C48" s="288"/>
      <c r="D48" s="288"/>
      <c r="E48" s="288"/>
      <c r="F48" s="288"/>
      <c r="G48" s="288"/>
      <c r="H48" s="288"/>
      <c r="I48" s="288"/>
      <c r="J48" s="318" t="str">
        <f>VLOOKUP(A48,MATERIALES!A4:D640,2,FALSE)</f>
        <v>m</v>
      </c>
      <c r="K48" s="289">
        <v>0.35</v>
      </c>
      <c r="L48" s="274"/>
      <c r="M48" s="409">
        <f>VLOOKUP(A48,MATERIALES!A5:D396,4,FALSE)</f>
        <v>5712.2871039531756</v>
      </c>
      <c r="N48" s="279">
        <f>K48*M48</f>
        <v>1999.3004863836113</v>
      </c>
    </row>
    <row r="49" spans="1:14">
      <c r="A49" s="169" t="s">
        <v>1691</v>
      </c>
      <c r="B49" s="49" t="str">
        <f>VLOOKUP(A49,MATERIALES!A6:D373,3,FALSE)</f>
        <v>Formaleta Metálica</v>
      </c>
      <c r="C49" s="432"/>
      <c r="D49" s="432"/>
      <c r="E49" s="432"/>
      <c r="F49" s="432"/>
      <c r="G49" s="432"/>
      <c r="H49" s="432"/>
      <c r="I49" s="432"/>
      <c r="J49" s="319" t="str">
        <f>VLOOKUP(A49,MATERIALES!A5:D641,2,FALSE)</f>
        <v>m2</v>
      </c>
      <c r="K49" s="404">
        <v>1</v>
      </c>
      <c r="L49" s="428"/>
      <c r="M49" s="409">
        <f>VLOOKUP(A49,MATERIALES!A6:D397,4,FALSE)</f>
        <v>13570.746592313808</v>
      </c>
      <c r="N49" s="279">
        <f>K49*M49</f>
        <v>13570.746592313808</v>
      </c>
    </row>
    <row r="50" spans="1:14">
      <c r="A50" s="169" t="s">
        <v>745</v>
      </c>
      <c r="B50" s="49" t="str">
        <f>VLOOKUP(A50,MATERIALES!A6:D373,3,FALSE)</f>
        <v>Acero PDR-60</v>
      </c>
      <c r="C50" s="432"/>
      <c r="D50" s="432"/>
      <c r="E50" s="432"/>
      <c r="F50" s="432"/>
      <c r="G50" s="432"/>
      <c r="H50" s="432"/>
      <c r="I50" s="432"/>
      <c r="J50" s="319" t="str">
        <f>VLOOKUP(A50,MATERIALES!A6:D642,2,FALSE)</f>
        <v>kg</v>
      </c>
      <c r="K50" s="404">
        <v>3.8</v>
      </c>
      <c r="L50" s="428"/>
      <c r="M50" s="409">
        <f>VLOOKUP(A50,MATERIALES!A6:D398,4,FALSE)</f>
        <v>3371.0081391450435</v>
      </c>
      <c r="N50" s="279">
        <f>K50*M50</f>
        <v>12809.830928751166</v>
      </c>
    </row>
    <row r="51" spans="1:14">
      <c r="A51" s="169" t="s">
        <v>832</v>
      </c>
      <c r="B51" s="49" t="str">
        <f>VLOOKUP(A51,MATERIALES!A6:D373,3,FALSE)</f>
        <v>Concreto Resistencia  21 (Mpa)</v>
      </c>
      <c r="C51" s="432"/>
      <c r="D51" s="432"/>
      <c r="E51" s="432"/>
      <c r="F51" s="432"/>
      <c r="G51" s="432"/>
      <c r="H51" s="432"/>
      <c r="I51" s="432"/>
      <c r="J51" s="319" t="str">
        <f>VLOOKUP(A51,MATERIALES!A6:D643,2,FALSE)</f>
        <v>m3</v>
      </c>
      <c r="K51" s="404">
        <v>0.18</v>
      </c>
      <c r="L51" s="428"/>
      <c r="M51" s="409">
        <f>VLOOKUP(A51,MATERIALES!A6:D399,4,FALSE)</f>
        <v>430793.48918715148</v>
      </c>
      <c r="N51" s="279">
        <f>K51*M51</f>
        <v>77542.828053687263</v>
      </c>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105922.70606113585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1239</v>
      </c>
      <c r="B58" s="52" t="str">
        <f>VLOOKUP(A58,TRANSPORTE!A1:D117,3,FALSE)</f>
        <v>Transporte de concreto</v>
      </c>
      <c r="C58" s="324"/>
      <c r="D58" s="324"/>
      <c r="E58" s="324"/>
      <c r="F58" s="324"/>
      <c r="G58" s="324"/>
      <c r="H58" s="318" t="s">
        <v>1999</v>
      </c>
      <c r="I58" s="286">
        <v>0.18</v>
      </c>
      <c r="J58" s="293">
        <v>1</v>
      </c>
      <c r="K58" s="286">
        <f>I58*J58</f>
        <v>0.18</v>
      </c>
      <c r="L58" s="910">
        <f>VLOOKUP(A58,TRANSPORTE!A1:D117,4,FALSE)</f>
        <v>1573.7011422899911</v>
      </c>
      <c r="M58" s="911"/>
      <c r="N58" s="294">
        <f>K58*L58</f>
        <v>283.26620561219841</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283.26620561219841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977"/>
      <c r="N68" s="104" t="s">
        <v>951</v>
      </c>
    </row>
    <row r="69" spans="1:15">
      <c r="A69" s="170" t="s">
        <v>7</v>
      </c>
      <c r="B69" s="55" t="str">
        <f>VLOOKUP(A69,'MANO DE OBRA'!A8:D68,3,FALSE)</f>
        <v>Obrero (2)</v>
      </c>
      <c r="C69" s="53"/>
      <c r="D69" s="53"/>
      <c r="E69" s="53"/>
      <c r="F69" s="53"/>
      <c r="G69" s="53"/>
      <c r="H69" s="53"/>
      <c r="I69" s="299">
        <f>K69/J69*100</f>
        <v>58520.000000000007</v>
      </c>
      <c r="J69" s="300">
        <v>185</v>
      </c>
      <c r="K69" s="301">
        <f>VLOOKUP(A69,'MANO DE OBRA'!A8:D99,4,FALSE)</f>
        <v>108262</v>
      </c>
      <c r="L69" s="56"/>
      <c r="M69" s="441">
        <v>10</v>
      </c>
      <c r="N69" s="402">
        <f>K69/M69</f>
        <v>10826.2</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133"/>
    </row>
    <row r="75" spans="1:15" ht="15.75" thickBot="1">
      <c r="B75" s="912" t="s">
        <v>953</v>
      </c>
      <c r="C75" s="866"/>
      <c r="D75" s="866"/>
      <c r="E75" s="866"/>
      <c r="F75" s="866"/>
      <c r="G75" s="866"/>
      <c r="H75" s="866"/>
      <c r="I75" s="866"/>
      <c r="J75" s="866"/>
      <c r="K75" s="866"/>
      <c r="L75" s="866"/>
      <c r="M75" s="867"/>
      <c r="N75" s="467">
        <f>SUM(N69:N74)</f>
        <v>21494.824361440798</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135702.88315826125</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27140.576631652249</v>
      </c>
      <c r="M82" s="859"/>
      <c r="N82" s="57"/>
    </row>
    <row r="83" spans="1:14">
      <c r="B83" s="95" t="s">
        <v>973</v>
      </c>
      <c r="C83" s="96"/>
      <c r="D83" s="96"/>
      <c r="E83" s="96"/>
      <c r="F83" s="96"/>
      <c r="G83" s="96"/>
      <c r="H83" s="96"/>
      <c r="I83" s="93"/>
      <c r="J83" s="94"/>
      <c r="K83" s="311">
        <v>0.05</v>
      </c>
      <c r="L83" s="858">
        <f>N77*K83</f>
        <v>6785.1441579130624</v>
      </c>
      <c r="M83" s="859"/>
      <c r="N83" s="57"/>
    </row>
    <row r="84" spans="1:14" ht="15.75" thickBot="1">
      <c r="B84" s="97" t="s">
        <v>974</v>
      </c>
      <c r="C84" s="98"/>
      <c r="D84" s="98"/>
      <c r="E84" s="98"/>
      <c r="F84" s="98"/>
      <c r="G84" s="98"/>
      <c r="H84" s="98"/>
      <c r="I84" s="99"/>
      <c r="J84" s="100"/>
      <c r="K84" s="312">
        <v>0.05</v>
      </c>
      <c r="L84" s="860">
        <f>N77*K84</f>
        <v>6785.1441579130624</v>
      </c>
      <c r="M84" s="861"/>
      <c r="N84" s="57"/>
    </row>
    <row r="85" spans="1:14" ht="15.75" thickBot="1">
      <c r="B85" s="823" t="s">
        <v>953</v>
      </c>
      <c r="C85" s="824"/>
      <c r="D85" s="824"/>
      <c r="E85" s="824"/>
      <c r="F85" s="824"/>
      <c r="G85" s="824"/>
      <c r="H85" s="824"/>
      <c r="I85" s="824"/>
      <c r="J85" s="824"/>
      <c r="K85" s="824"/>
      <c r="L85" s="824"/>
      <c r="M85" s="825"/>
      <c r="N85" s="58">
        <f>L82+L83+L84</f>
        <v>40710.864947478374</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176413.74810573962</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1142</v>
      </c>
      <c r="C31" s="87" t="s">
        <v>2153</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N75*M41</f>
        <v>53.737060903601993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53.737060903601993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380</v>
      </c>
      <c r="B48" s="49" t="str">
        <f>VLOOKUP(A48,MATERIALES!A5:D373,3,FALSE)</f>
        <v>Armadura de Acero</v>
      </c>
      <c r="C48" s="288"/>
      <c r="D48" s="288"/>
      <c r="E48" s="288"/>
      <c r="F48" s="288"/>
      <c r="G48" s="288"/>
      <c r="H48" s="288"/>
      <c r="I48" s="288"/>
      <c r="J48" s="318" t="str">
        <f>VLOOKUP(A48,MATERIALES!A4:D640,2,FALSE)</f>
        <v>m</v>
      </c>
      <c r="K48" s="289">
        <v>1</v>
      </c>
      <c r="L48" s="274"/>
      <c r="M48" s="409">
        <f>VLOOKUP(A48,MATERIALES!A5:D396,4,FALSE)</f>
        <v>5007.7355636173952</v>
      </c>
      <c r="N48" s="279">
        <f>K48*M48</f>
        <v>5007.7355636173952</v>
      </c>
    </row>
    <row r="49" spans="1:14">
      <c r="A49" s="169" t="s">
        <v>690</v>
      </c>
      <c r="B49" s="49" t="str">
        <f>VLOOKUP(A49,MATERIALES!A6:D373,3,FALSE)</f>
        <v>Tornillos de Unión de D= 12 mm</v>
      </c>
      <c r="C49" s="432"/>
      <c r="D49" s="432"/>
      <c r="E49" s="432"/>
      <c r="F49" s="432"/>
      <c r="G49" s="432"/>
      <c r="H49" s="432"/>
      <c r="I49" s="432"/>
      <c r="J49" s="319" t="str">
        <f>VLOOKUP(A49,MATERIALES!A5:D641,2,FALSE)</f>
        <v>u</v>
      </c>
      <c r="K49" s="404">
        <v>4</v>
      </c>
      <c r="L49" s="428"/>
      <c r="M49" s="409">
        <f>VLOOKUP(A49,MATERIALES!A6:D397,4,FALSE)</f>
        <v>910.49737520316273</v>
      </c>
      <c r="N49" s="279">
        <f>K49*M49</f>
        <v>3641.9895008126509</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8649.7250644300457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B58" s="52"/>
      <c r="C58" s="324"/>
      <c r="D58" s="324"/>
      <c r="E58" s="324"/>
      <c r="F58" s="324"/>
      <c r="G58" s="324"/>
      <c r="H58" s="318"/>
      <c r="I58" s="286"/>
      <c r="J58" s="293"/>
      <c r="K58" s="286"/>
      <c r="L58" s="910"/>
      <c r="M58" s="911"/>
      <c r="N58" s="294"/>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977"/>
      <c r="N68" s="104" t="s">
        <v>951</v>
      </c>
    </row>
    <row r="69" spans="1:15">
      <c r="A69" s="170" t="s">
        <v>7</v>
      </c>
      <c r="B69" s="55" t="str">
        <f>VLOOKUP(A69,'MANO DE OBRA'!A8:D68,3,FALSE)</f>
        <v>Obrero (2)</v>
      </c>
      <c r="C69" s="53"/>
      <c r="D69" s="53"/>
      <c r="E69" s="53"/>
      <c r="F69" s="53"/>
      <c r="G69" s="53"/>
      <c r="H69" s="53"/>
      <c r="I69" s="299">
        <f>K69/J69*100</f>
        <v>58520.000000000007</v>
      </c>
      <c r="J69" s="300">
        <v>185</v>
      </c>
      <c r="K69" s="301">
        <f>VLOOKUP(A69,'MANO DE OBRA'!A8:D99,4,FALSE)</f>
        <v>108262</v>
      </c>
      <c r="L69" s="56"/>
      <c r="M69" s="441">
        <v>400</v>
      </c>
      <c r="N69" s="402">
        <f>K69/M69</f>
        <v>270.65499999999997</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400</v>
      </c>
      <c r="N70" s="402">
        <f>K70/M70</f>
        <v>266.71560903601994</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133"/>
    </row>
    <row r="75" spans="1:15" ht="15.75" thickBot="1">
      <c r="B75" s="912" t="s">
        <v>953</v>
      </c>
      <c r="C75" s="866"/>
      <c r="D75" s="866"/>
      <c r="E75" s="866"/>
      <c r="F75" s="866"/>
      <c r="G75" s="866"/>
      <c r="H75" s="866"/>
      <c r="I75" s="866"/>
      <c r="J75" s="866"/>
      <c r="K75" s="866"/>
      <c r="L75" s="866"/>
      <c r="M75" s="867"/>
      <c r="N75" s="467">
        <f>SUM(N69:N74)</f>
        <v>537.37060903601991</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9240.8327343696674</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1848.1665468739336</v>
      </c>
      <c r="M82" s="859"/>
      <c r="N82" s="57"/>
    </row>
    <row r="83" spans="1:14">
      <c r="B83" s="95" t="s">
        <v>973</v>
      </c>
      <c r="C83" s="96"/>
      <c r="D83" s="96"/>
      <c r="E83" s="96"/>
      <c r="F83" s="96"/>
      <c r="G83" s="96"/>
      <c r="H83" s="96"/>
      <c r="I83" s="93"/>
      <c r="J83" s="94"/>
      <c r="K83" s="311">
        <v>0.05</v>
      </c>
      <c r="L83" s="858">
        <f>N77*K83</f>
        <v>462.0416367184834</v>
      </c>
      <c r="M83" s="859"/>
      <c r="N83" s="57"/>
    </row>
    <row r="84" spans="1:14" ht="15.75" thickBot="1">
      <c r="B84" s="97" t="s">
        <v>974</v>
      </c>
      <c r="C84" s="98"/>
      <c r="D84" s="98"/>
      <c r="E84" s="98"/>
      <c r="F84" s="98"/>
      <c r="G84" s="98"/>
      <c r="H84" s="98"/>
      <c r="I84" s="99"/>
      <c r="J84" s="100"/>
      <c r="K84" s="312">
        <v>0.05</v>
      </c>
      <c r="L84" s="860">
        <f>N77*K84</f>
        <v>462.0416367184834</v>
      </c>
      <c r="M84" s="861"/>
      <c r="N84" s="57"/>
    </row>
    <row r="85" spans="1:14" ht="15.75" thickBot="1">
      <c r="B85" s="823" t="s">
        <v>953</v>
      </c>
      <c r="C85" s="824"/>
      <c r="D85" s="824"/>
      <c r="E85" s="824"/>
      <c r="F85" s="824"/>
      <c r="G85" s="824"/>
      <c r="H85" s="824"/>
      <c r="I85" s="824"/>
      <c r="J85" s="824"/>
      <c r="K85" s="824"/>
      <c r="L85" s="824"/>
      <c r="M85" s="825"/>
      <c r="N85" s="58">
        <f>L82+L83+L84</f>
        <v>2772.2498203109003</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12013.082554680568</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1143</v>
      </c>
      <c r="C31" s="87" t="s">
        <v>2154</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269</v>
      </c>
      <c r="B36" s="872" t="str">
        <f>VLOOKUP(A36,EQUIPOS!A6:D154,3,FALSE)</f>
        <v>Motoniveladora  potencia 215 HP, ancho de cuchilla 4,27 m, peso 18 ton.</v>
      </c>
      <c r="C36" s="873"/>
      <c r="D36" s="873"/>
      <c r="E36" s="873"/>
      <c r="F36" s="873"/>
      <c r="G36" s="873"/>
      <c r="H36" s="874"/>
      <c r="I36" s="274"/>
      <c r="J36" s="275"/>
      <c r="K36" s="276">
        <f>VLOOKUP(A36,EQUIPOS!A6:D163,4,FALSE)</f>
        <v>156865.3058318242</v>
      </c>
      <c r="L36" s="277"/>
      <c r="M36" s="343">
        <v>15</v>
      </c>
      <c r="N36" s="279">
        <f>K36/M36</f>
        <v>10457.687055454946</v>
      </c>
    </row>
    <row r="37" spans="1:14">
      <c r="A37" s="119" t="s">
        <v>365</v>
      </c>
      <c r="B37" s="872" t="str">
        <f>VLOOKUP(A37,EQUIPOS!A7:D154,3,FALSE)</f>
        <v xml:space="preserve">Vibrocompatador, potencia 153 HP, peso 10 Ton. </v>
      </c>
      <c r="C37" s="873"/>
      <c r="D37" s="873"/>
      <c r="E37" s="873"/>
      <c r="F37" s="873"/>
      <c r="G37" s="873"/>
      <c r="H37" s="874"/>
      <c r="I37" s="428"/>
      <c r="J37" s="429"/>
      <c r="K37" s="276">
        <f>VLOOKUP(A37,EQUIPOS!A7:D164,4,FALSE)</f>
        <v>98085.89238219813</v>
      </c>
      <c r="L37" s="342"/>
      <c r="M37" s="343">
        <v>15</v>
      </c>
      <c r="N37" s="279">
        <f>K37/M37</f>
        <v>6539.0594921465417</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112.11635150600333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17108.862899107491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550</v>
      </c>
      <c r="B48" s="49" t="str">
        <f>VLOOKUP(A48,MATERIALES!A5:D373,3,FALSE)</f>
        <v>Material seleccionado para Relleno</v>
      </c>
      <c r="C48" s="288"/>
      <c r="D48" s="288"/>
      <c r="E48" s="288"/>
      <c r="F48" s="288"/>
      <c r="G48" s="288"/>
      <c r="H48" s="288"/>
      <c r="I48" s="275"/>
      <c r="J48" s="231" t="str">
        <f>VLOOKUP(A48,MATERIALES!A4:D640,2,FALSE)</f>
        <v>m3</v>
      </c>
      <c r="K48" s="289">
        <v>1.05</v>
      </c>
      <c r="L48" s="274"/>
      <c r="M48" s="409">
        <f>VLOOKUP(A48,MATERIALES!A5:D396,4,FALSE)</f>
        <v>26729.601514892853</v>
      </c>
      <c r="N48" s="279">
        <f>K48*M48</f>
        <v>28066.081590637496</v>
      </c>
    </row>
    <row r="49" spans="1:14">
      <c r="A49" s="169"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65.035526800225909</v>
      </c>
      <c r="N49" s="279">
        <f>K49*M49</f>
        <v>1951.0658040067774</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30017.147394644271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1291</v>
      </c>
      <c r="B60" s="52" t="str">
        <f>VLOOKUP(A60,TRANSPORTE!A1:D117,3,FALSE)</f>
        <v>Transporte de material seleccionado para relleno</v>
      </c>
      <c r="C60" s="324"/>
      <c r="D60" s="324"/>
      <c r="E60" s="324"/>
      <c r="F60" s="324"/>
      <c r="G60" s="324"/>
      <c r="H60" s="318" t="s">
        <v>1999</v>
      </c>
      <c r="I60" s="286">
        <v>1.05</v>
      </c>
      <c r="J60" s="293">
        <v>1</v>
      </c>
      <c r="K60" s="286">
        <f>I60*J60</f>
        <v>1.05</v>
      </c>
      <c r="L60" s="910">
        <f>VLOOKUP(A60,TRANSPORTE!A1:D117,4,FALSE)</f>
        <v>1131.4191219078368</v>
      </c>
      <c r="M60" s="911"/>
      <c r="N60" s="294">
        <f>K60*L60</f>
        <v>1187.9900780032287</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1187.9900780032287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0"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120</v>
      </c>
      <c r="N71" s="402">
        <f>K71/M71</f>
        <v>889.05203012006655</v>
      </c>
      <c r="O71" s="112"/>
    </row>
    <row r="72" spans="1:15">
      <c r="A72" s="170" t="s">
        <v>9</v>
      </c>
      <c r="B72" s="55" t="str">
        <f>VLOOKUP(A72,'MANO DE OBRA'!A8:D69,3,FALSE)</f>
        <v>Obrero (3)</v>
      </c>
      <c r="C72" s="53"/>
      <c r="D72" s="53"/>
      <c r="E72" s="53"/>
      <c r="F72" s="53"/>
      <c r="G72" s="53"/>
      <c r="H72" s="53"/>
      <c r="I72" s="299">
        <f>K72/J72*100</f>
        <v>87780</v>
      </c>
      <c r="J72" s="300">
        <v>185</v>
      </c>
      <c r="K72" s="301">
        <f>VLOOKUP(A72,'MANO DE OBRA'!A8:D100,4,FALSE)</f>
        <v>162393</v>
      </c>
      <c r="L72" s="56"/>
      <c r="M72" s="441">
        <v>120</v>
      </c>
      <c r="N72" s="402">
        <f>K72/M72</f>
        <v>1353.2750000000001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2242.3270301200664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50556.32740187506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10111.265480375012</v>
      </c>
      <c r="M84" s="859"/>
      <c r="N84" s="57"/>
    </row>
    <row r="85" spans="1:14">
      <c r="B85" s="95" t="s">
        <v>973</v>
      </c>
      <c r="C85" s="96"/>
      <c r="D85" s="96"/>
      <c r="E85" s="96"/>
      <c r="F85" s="96"/>
      <c r="G85" s="96"/>
      <c r="H85" s="96"/>
      <c r="I85" s="93"/>
      <c r="J85" s="94"/>
      <c r="K85" s="311">
        <v>0.05</v>
      </c>
      <c r="L85" s="858">
        <f>N79*K85</f>
        <v>2527.816370093753</v>
      </c>
      <c r="M85" s="859"/>
      <c r="N85" s="57"/>
    </row>
    <row r="86" spans="1:14" ht="15.75" thickBot="1">
      <c r="B86" s="97" t="s">
        <v>974</v>
      </c>
      <c r="C86" s="98"/>
      <c r="D86" s="98"/>
      <c r="E86" s="98"/>
      <c r="F86" s="98"/>
      <c r="G86" s="98"/>
      <c r="H86" s="98"/>
      <c r="I86" s="99"/>
      <c r="J86" s="100"/>
      <c r="K86" s="312">
        <v>0.05</v>
      </c>
      <c r="L86" s="860">
        <f>N79*K86</f>
        <v>2527.816370093753</v>
      </c>
      <c r="M86" s="861"/>
      <c r="N86" s="57"/>
    </row>
    <row r="87" spans="1:14" ht="15.75" thickBot="1">
      <c r="B87" s="823" t="s">
        <v>953</v>
      </c>
      <c r="C87" s="824"/>
      <c r="D87" s="824"/>
      <c r="E87" s="824"/>
      <c r="F87" s="824"/>
      <c r="G87" s="824"/>
      <c r="H87" s="824"/>
      <c r="I87" s="824"/>
      <c r="J87" s="824"/>
      <c r="K87" s="824"/>
      <c r="L87" s="824"/>
      <c r="M87" s="825"/>
      <c r="N87" s="58">
        <f>L84+L85+L86</f>
        <v>15166.898220562518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65723.225622437574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32.25" customHeight="1" thickBot="1">
      <c r="A31" t="s">
        <v>1845</v>
      </c>
      <c r="B31" s="86" t="s">
        <v>1144</v>
      </c>
      <c r="C31" s="965" t="s">
        <v>2155</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SUM(N36:N41)</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43161.911286416595</v>
      </c>
      <c r="N48" s="279">
        <f>K48*M48</f>
        <v>47478.10241505826</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5544.565613773455</v>
      </c>
      <c r="N49" s="279">
        <f>K49*M49</f>
        <v>6376.250455839473</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2</v>
      </c>
      <c r="L50" s="428"/>
      <c r="M50" s="409">
        <f>VLOOKUP(A50,MATERIALES!A6:D398,4,FALSE)</f>
        <v>8259.5119036286906</v>
      </c>
      <c r="N50" s="279">
        <f>K50*M50</f>
        <v>16519.023807257381</v>
      </c>
    </row>
    <row r="51" spans="1:14">
      <c r="A51" s="169" t="s">
        <v>921</v>
      </c>
      <c r="B51" s="49" t="str">
        <f>VLOOKUP(A51,MATERIALES!A6:D373,3,FALSE)</f>
        <v>Malla para gaviones (2M3)</v>
      </c>
      <c r="C51" s="432"/>
      <c r="D51" s="432"/>
      <c r="E51" s="432"/>
      <c r="F51" s="432"/>
      <c r="G51" s="432"/>
      <c r="H51" s="432"/>
      <c r="I51" s="432"/>
      <c r="J51" s="319" t="str">
        <f>VLOOKUP(A51,MATERIALES!A6:D643,2,FALSE)</f>
        <v>u</v>
      </c>
      <c r="K51" s="404">
        <v>0.5</v>
      </c>
      <c r="L51" s="428"/>
      <c r="M51" s="409">
        <f>VLOOKUP(A51,MATERIALES!A6:D399,4,FALSE)</f>
        <v>75135.452672935528</v>
      </c>
      <c r="N51" s="279">
        <f>K51*M51</f>
        <v>37567.726336467764</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107941.10301462287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910">
        <f>VLOOKUP(A60,TRANSPORTE!A1:D117,4,FALSE)</f>
        <v>1409.1310881943059</v>
      </c>
      <c r="M60" s="911"/>
      <c r="N60" s="294">
        <f>K60*L60</f>
        <v>1550.0441970137367</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1550.0441970137367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0"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16160.5121807204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126459.68500139302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25291.937000278605</v>
      </c>
      <c r="M84" s="859"/>
      <c r="N84" s="57"/>
    </row>
    <row r="85" spans="1:14">
      <c r="B85" s="95" t="s">
        <v>973</v>
      </c>
      <c r="C85" s="96"/>
      <c r="D85" s="96"/>
      <c r="E85" s="96"/>
      <c r="F85" s="96"/>
      <c r="G85" s="96"/>
      <c r="H85" s="96"/>
      <c r="I85" s="93"/>
      <c r="J85" s="94"/>
      <c r="K85" s="311">
        <v>0.05</v>
      </c>
      <c r="L85" s="858">
        <f>N79*K85</f>
        <v>6322.9842500696514</v>
      </c>
      <c r="M85" s="859"/>
      <c r="N85" s="57"/>
    </row>
    <row r="86" spans="1:14" ht="15.75" thickBot="1">
      <c r="B86" s="97" t="s">
        <v>974</v>
      </c>
      <c r="C86" s="98"/>
      <c r="D86" s="98"/>
      <c r="E86" s="98"/>
      <c r="F86" s="98"/>
      <c r="G86" s="98"/>
      <c r="H86" s="98"/>
      <c r="I86" s="99"/>
      <c r="J86" s="100"/>
      <c r="K86" s="312">
        <v>0.05</v>
      </c>
      <c r="L86" s="860">
        <f>N79*K86</f>
        <v>6322.9842500696514</v>
      </c>
      <c r="M86" s="861"/>
      <c r="N86" s="57"/>
    </row>
    <row r="87" spans="1:14" ht="15.75" thickBot="1">
      <c r="B87" s="823" t="s">
        <v>953</v>
      </c>
      <c r="C87" s="824"/>
      <c r="D87" s="824"/>
      <c r="E87" s="824"/>
      <c r="F87" s="824"/>
      <c r="G87" s="824"/>
      <c r="H87" s="824"/>
      <c r="I87" s="824"/>
      <c r="J87" s="824"/>
      <c r="K87" s="824"/>
      <c r="L87" s="824"/>
      <c r="M87" s="825"/>
      <c r="N87" s="58">
        <f>L84+L85+L86</f>
        <v>37937.90550041791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164397.59050181095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31.5" customHeight="1" thickBot="1">
      <c r="A31" t="s">
        <v>1845</v>
      </c>
      <c r="B31" s="86" t="s">
        <v>1692</v>
      </c>
      <c r="C31" s="965" t="s">
        <v>2156</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SUM(N36:N41)</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43161.911286416595</v>
      </c>
      <c r="N48" s="279">
        <f>K48*M48</f>
        <v>47478.10241505826</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5544.565613773455</v>
      </c>
      <c r="N49" s="279">
        <f>K49*M49</f>
        <v>6376.250455839473</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2</v>
      </c>
      <c r="L50" s="428"/>
      <c r="M50" s="409">
        <f>VLOOKUP(A50,MATERIALES!A6:D398,4,FALSE)</f>
        <v>8259.5119036286906</v>
      </c>
      <c r="N50" s="279">
        <f>K50*M50</f>
        <v>16519.023807257381</v>
      </c>
    </row>
    <row r="51" spans="1:14">
      <c r="A51" s="169" t="s">
        <v>925</v>
      </c>
      <c r="B51" s="49" t="str">
        <f>VLOOKUP(A51,MATERIALES!A6:D373,3,FALSE)</f>
        <v>Malla Ciclónica Para Gaviones Galvanizada Aleación Zn-5A1-Mm Cal 12 (2M3)</v>
      </c>
      <c r="C51" s="432"/>
      <c r="D51" s="432"/>
      <c r="E51" s="432"/>
      <c r="F51" s="432"/>
      <c r="G51" s="432"/>
      <c r="H51" s="432"/>
      <c r="I51" s="432"/>
      <c r="J51" s="319" t="str">
        <f>VLOOKUP(A51,MATERIALES!A6:D643,2,FALSE)</f>
        <v>u</v>
      </c>
      <c r="K51" s="404">
        <v>0.5</v>
      </c>
      <c r="L51" s="428"/>
      <c r="M51" s="409">
        <f>VLOOKUP(A51,MATERIALES!A6:D399,4,FALSE)</f>
        <v>137430.90738334405</v>
      </c>
      <c r="N51" s="279">
        <f>K51*M51</f>
        <v>68715.453691672024</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139088.83036982713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910">
        <f>VLOOKUP(A60,TRANSPORTE!A1:D117,4,FALSE)</f>
        <v>1409.1310881943059</v>
      </c>
      <c r="M60" s="911"/>
      <c r="N60" s="294">
        <f>K60*L60</f>
        <v>1550.0441970137367</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316"/>
      <c r="C65" s="317"/>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1550.0441970137367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0"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16160.5121807204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157607.41235659731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31521.482471319465</v>
      </c>
      <c r="M84" s="859"/>
      <c r="N84" s="57"/>
    </row>
    <row r="85" spans="1:14">
      <c r="B85" s="95" t="s">
        <v>973</v>
      </c>
      <c r="C85" s="96"/>
      <c r="D85" s="96"/>
      <c r="E85" s="96"/>
      <c r="F85" s="96"/>
      <c r="G85" s="96"/>
      <c r="H85" s="96"/>
      <c r="I85" s="93"/>
      <c r="J85" s="94"/>
      <c r="K85" s="311">
        <v>0.05</v>
      </c>
      <c r="L85" s="858">
        <f>N79*K85</f>
        <v>7880.3706178298662</v>
      </c>
      <c r="M85" s="859"/>
      <c r="N85" s="57"/>
    </row>
    <row r="86" spans="1:14" ht="15.75" thickBot="1">
      <c r="B86" s="97" t="s">
        <v>974</v>
      </c>
      <c r="C86" s="98"/>
      <c r="D86" s="98"/>
      <c r="E86" s="98"/>
      <c r="F86" s="98"/>
      <c r="G86" s="98"/>
      <c r="H86" s="98"/>
      <c r="I86" s="99"/>
      <c r="J86" s="100"/>
      <c r="K86" s="312">
        <v>0.05</v>
      </c>
      <c r="L86" s="860">
        <f>N79*K86</f>
        <v>7880.3706178298662</v>
      </c>
      <c r="M86" s="861"/>
      <c r="N86" s="57"/>
    </row>
    <row r="87" spans="1:14" ht="15.75" thickBot="1">
      <c r="B87" s="823" t="s">
        <v>953</v>
      </c>
      <c r="C87" s="824"/>
      <c r="D87" s="824"/>
      <c r="E87" s="824"/>
      <c r="F87" s="824"/>
      <c r="G87" s="824"/>
      <c r="H87" s="824"/>
      <c r="I87" s="824"/>
      <c r="J87" s="824"/>
      <c r="K87" s="824"/>
      <c r="L87" s="824"/>
      <c r="M87" s="825"/>
      <c r="N87" s="58">
        <f>L84+L85+L86</f>
        <v>47282.223706979195</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204889.6360635765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30.75" customHeight="1" thickBot="1">
      <c r="A31" t="s">
        <v>1845</v>
      </c>
      <c r="B31" s="86" t="s">
        <v>1693</v>
      </c>
      <c r="C31" s="965" t="s">
        <v>2157</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43161.911286416595</v>
      </c>
      <c r="N48" s="279">
        <f>K48*M48</f>
        <v>47478.10241505826</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5544.565613773455</v>
      </c>
      <c r="N49" s="279">
        <f>K49*M49</f>
        <v>6376.250455839473</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2</v>
      </c>
      <c r="L50" s="428"/>
      <c r="M50" s="409">
        <f>VLOOKUP(A50,MATERIALES!A6:D398,4,FALSE)</f>
        <v>8259.5119036286906</v>
      </c>
      <c r="N50" s="279">
        <f>K50*M50</f>
        <v>16519.023807257381</v>
      </c>
    </row>
    <row r="51" spans="1:14">
      <c r="A51" s="169" t="s">
        <v>927</v>
      </c>
      <c r="B51" s="49" t="str">
        <f>VLOOKUP(A51,MATERIALES!A6:D373,3,FALSE)</f>
        <v>Malla Ciclónica Para Gaviones Galvanizada Y Plastificada Con Pvc Cal 12 (2M3)</v>
      </c>
      <c r="C51" s="432"/>
      <c r="D51" s="432"/>
      <c r="E51" s="432"/>
      <c r="F51" s="432"/>
      <c r="G51" s="432"/>
      <c r="H51" s="432"/>
      <c r="I51" s="432"/>
      <c r="J51" s="319" t="str">
        <f>VLOOKUP(A51,MATERIALES!A6:D643,2,FALSE)</f>
        <v>u</v>
      </c>
      <c r="K51" s="404">
        <v>0.5</v>
      </c>
      <c r="L51" s="428"/>
      <c r="M51" s="409">
        <f>VLOOKUP(A51,MATERIALES!A6:D399,4,FALSE)</f>
        <v>150232.06690852187</v>
      </c>
      <c r="N51" s="279">
        <f>K51*M51</f>
        <v>75116.033454260934</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145489.41013241606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910">
        <f>VLOOKUP(A60,TRANSPORTE!A1:D117,4,FALSE)</f>
        <v>1409.1310881943059</v>
      </c>
      <c r="M60" s="911"/>
      <c r="N60" s="294">
        <f>K60*L60</f>
        <v>1550.0441970137367</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1550.0441970137367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0"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16160.5121807204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164007.99211918624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32801.598423837248</v>
      </c>
      <c r="M84" s="859"/>
      <c r="N84" s="57"/>
    </row>
    <row r="85" spans="1:14">
      <c r="B85" s="95" t="s">
        <v>973</v>
      </c>
      <c r="C85" s="96"/>
      <c r="D85" s="96"/>
      <c r="E85" s="96"/>
      <c r="F85" s="96"/>
      <c r="G85" s="96"/>
      <c r="H85" s="96"/>
      <c r="I85" s="93"/>
      <c r="J85" s="94"/>
      <c r="K85" s="311">
        <v>0.05</v>
      </c>
      <c r="L85" s="858">
        <f>N79*K85</f>
        <v>8200.3996059593119</v>
      </c>
      <c r="M85" s="859"/>
      <c r="N85" s="57"/>
    </row>
    <row r="86" spans="1:14" ht="15.75" thickBot="1">
      <c r="B86" s="97" t="s">
        <v>974</v>
      </c>
      <c r="C86" s="98"/>
      <c r="D86" s="98"/>
      <c r="E86" s="98"/>
      <c r="F86" s="98"/>
      <c r="G86" s="98"/>
      <c r="H86" s="98"/>
      <c r="I86" s="99"/>
      <c r="J86" s="100"/>
      <c r="K86" s="312">
        <v>0.05</v>
      </c>
      <c r="L86" s="860">
        <f>N79*K86</f>
        <v>8200.3996059593119</v>
      </c>
      <c r="M86" s="861"/>
      <c r="N86" s="57"/>
    </row>
    <row r="87" spans="1:14" ht="15.75" thickBot="1">
      <c r="B87" s="823" t="s">
        <v>953</v>
      </c>
      <c r="C87" s="824"/>
      <c r="D87" s="824"/>
      <c r="E87" s="824"/>
      <c r="F87" s="824"/>
      <c r="G87" s="824"/>
      <c r="H87" s="824"/>
      <c r="I87" s="824"/>
      <c r="J87" s="824"/>
      <c r="K87" s="824"/>
      <c r="L87" s="824"/>
      <c r="M87" s="825"/>
      <c r="N87" s="58">
        <f>L84+L85+L86</f>
        <v>49202.397635755871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213210.38975494209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29.25" customHeight="1" thickBot="1">
      <c r="A31" t="s">
        <v>1845</v>
      </c>
      <c r="B31" s="86" t="s">
        <v>1694</v>
      </c>
      <c r="C31" s="965" t="s">
        <v>2158</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43161.911286416595</v>
      </c>
      <c r="N48" s="279">
        <f>K48*M48</f>
        <v>47478.10241505826</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5544.565613773455</v>
      </c>
      <c r="N49" s="279">
        <f>K49*M49</f>
        <v>6376.250455839473</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2</v>
      </c>
      <c r="L50" s="428"/>
      <c r="M50" s="409">
        <f>VLOOKUP(A50,MATERIALES!A6:D398,4,FALSE)</f>
        <v>8259.5119036286906</v>
      </c>
      <c r="N50" s="279">
        <f>K50*M50</f>
        <v>16519.023807257381</v>
      </c>
    </row>
    <row r="51" spans="1:14">
      <c r="A51" s="172" t="s">
        <v>929</v>
      </c>
      <c r="B51" s="49" t="str">
        <f>VLOOKUP(A51,MATERIALES!A6:D373,3,FALSE)</f>
        <v>Malla Ciclónica Para Gaviones Galvanizada Aleación Zn-5A1-Mm Y Plastificada Pvc Cal 12 (2M3)</v>
      </c>
      <c r="C51" s="432"/>
      <c r="D51" s="432"/>
      <c r="E51" s="432"/>
      <c r="F51" s="432"/>
      <c r="G51" s="432"/>
      <c r="H51" s="432"/>
      <c r="I51" s="432"/>
      <c r="J51" s="319" t="str">
        <f>VLOOKUP(A51,MATERIALES!A6:D643,2,FALSE)</f>
        <v>u</v>
      </c>
      <c r="K51" s="404">
        <v>0.5</v>
      </c>
      <c r="L51" s="428"/>
      <c r="M51" s="409">
        <f>VLOOKUP(A51,MATERIALES!A6:D399,4,FALSE)</f>
        <v>150232.06690852187</v>
      </c>
      <c r="N51" s="279">
        <f>K51*M51</f>
        <v>75116.033454260934</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145489.41013241606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910">
        <f>VLOOKUP(A60,TRANSPORTE!A1:D117,4,FALSE)</f>
        <v>1409.1310881943059</v>
      </c>
      <c r="M60" s="911"/>
      <c r="N60" s="294">
        <f>K60*L60</f>
        <v>1550.0441970137367</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1550.0441970137367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16160.5121807204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164007.99211918624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32801.598423837248</v>
      </c>
      <c r="M84" s="859"/>
      <c r="N84" s="57"/>
    </row>
    <row r="85" spans="1:14">
      <c r="B85" s="95" t="s">
        <v>973</v>
      </c>
      <c r="C85" s="96"/>
      <c r="D85" s="96"/>
      <c r="E85" s="96"/>
      <c r="F85" s="96"/>
      <c r="G85" s="96"/>
      <c r="H85" s="96"/>
      <c r="I85" s="93"/>
      <c r="J85" s="94"/>
      <c r="K85" s="311">
        <v>0.05</v>
      </c>
      <c r="L85" s="858">
        <f>N79*K85</f>
        <v>8200.3996059593119</v>
      </c>
      <c r="M85" s="859"/>
      <c r="N85" s="57"/>
    </row>
    <row r="86" spans="1:14" ht="15.75" thickBot="1">
      <c r="B86" s="97" t="s">
        <v>974</v>
      </c>
      <c r="C86" s="98"/>
      <c r="D86" s="98"/>
      <c r="E86" s="98"/>
      <c r="F86" s="98"/>
      <c r="G86" s="98"/>
      <c r="H86" s="98"/>
      <c r="I86" s="99"/>
      <c r="J86" s="100"/>
      <c r="K86" s="312">
        <v>0.05</v>
      </c>
      <c r="L86" s="860">
        <f>N79*K86</f>
        <v>8200.3996059593119</v>
      </c>
      <c r="M86" s="861"/>
      <c r="N86" s="57"/>
    </row>
    <row r="87" spans="1:14" ht="15.75" thickBot="1">
      <c r="B87" s="823" t="s">
        <v>953</v>
      </c>
      <c r="C87" s="824"/>
      <c r="D87" s="824"/>
      <c r="E87" s="824"/>
      <c r="F87" s="824"/>
      <c r="G87" s="824"/>
      <c r="H87" s="824"/>
      <c r="I87" s="824"/>
      <c r="J87" s="824"/>
      <c r="K87" s="824"/>
      <c r="L87" s="824"/>
      <c r="M87" s="825"/>
      <c r="N87" s="58">
        <f>L84+L85+L86</f>
        <v>49202.397635755871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213210.38975494209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30.75" customHeight="1" thickBot="1">
      <c r="A31" t="s">
        <v>1845</v>
      </c>
      <c r="B31" s="86" t="s">
        <v>1145</v>
      </c>
      <c r="C31" s="965" t="s">
        <v>1734</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43161.911286416595</v>
      </c>
      <c r="N48" s="279">
        <f>K48*M48</f>
        <v>47478.10241505826</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5544.565613773455</v>
      </c>
      <c r="N49" s="279">
        <f>K49*M49</f>
        <v>2772.2828068867275</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1</v>
      </c>
      <c r="L50" s="428"/>
      <c r="M50" s="409">
        <f>VLOOKUP(A50,MATERIALES!A6:D398,4,FALSE)</f>
        <v>8259.5119036286906</v>
      </c>
      <c r="N50" s="279">
        <f>K50*M50</f>
        <v>8259.5119036286906</v>
      </c>
    </row>
    <row r="51" spans="1:14">
      <c r="A51" s="172" t="s">
        <v>923</v>
      </c>
      <c r="B51" s="49"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100684.93504202817</v>
      </c>
      <c r="N51" s="279">
        <f>K51*M51</f>
        <v>100684.93504202817</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159194.83216760185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910">
        <f>VLOOKUP(A60,TRANSPORTE!A1:D117,4,FALSE)</f>
        <v>1409.1310881943059</v>
      </c>
      <c r="M60" s="911"/>
      <c r="N60" s="294">
        <f>K60*L60</f>
        <v>1550.0441970137367</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1550.0441970137367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16160.5121807204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177713.41415437203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35542.682830874408</v>
      </c>
      <c r="M84" s="859"/>
      <c r="N84" s="57"/>
    </row>
    <row r="85" spans="1:14">
      <c r="B85" s="95" t="s">
        <v>973</v>
      </c>
      <c r="C85" s="96"/>
      <c r="D85" s="96"/>
      <c r="E85" s="96"/>
      <c r="F85" s="96"/>
      <c r="G85" s="96"/>
      <c r="H85" s="96"/>
      <c r="I85" s="93"/>
      <c r="J85" s="94"/>
      <c r="K85" s="311">
        <v>0.05</v>
      </c>
      <c r="L85" s="858">
        <f>N79*K85</f>
        <v>8885.670707718602</v>
      </c>
      <c r="M85" s="859"/>
      <c r="N85" s="57"/>
    </row>
    <row r="86" spans="1:14" ht="15.75" thickBot="1">
      <c r="B86" s="97" t="s">
        <v>974</v>
      </c>
      <c r="C86" s="98"/>
      <c r="D86" s="98"/>
      <c r="E86" s="98"/>
      <c r="F86" s="98"/>
      <c r="G86" s="98"/>
      <c r="H86" s="98"/>
      <c r="I86" s="99"/>
      <c r="J86" s="100"/>
      <c r="K86" s="312">
        <v>0.05</v>
      </c>
      <c r="L86" s="860">
        <f>N79*K86</f>
        <v>8885.670707718602</v>
      </c>
      <c r="M86" s="861"/>
      <c r="N86" s="57"/>
    </row>
    <row r="87" spans="1:14" ht="15.75" thickBot="1">
      <c r="B87" s="823" t="s">
        <v>953</v>
      </c>
      <c r="C87" s="824"/>
      <c r="D87" s="824"/>
      <c r="E87" s="824"/>
      <c r="F87" s="824"/>
      <c r="G87" s="824"/>
      <c r="H87" s="824"/>
      <c r="I87" s="824"/>
      <c r="J87" s="824"/>
      <c r="K87" s="824"/>
      <c r="L87" s="824"/>
      <c r="M87" s="825"/>
      <c r="N87" s="58">
        <f>L84+L85+L86</f>
        <v>53314.024246311608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231027.43840068363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30.75" customHeight="1" thickBot="1">
      <c r="A31" t="s">
        <v>1845</v>
      </c>
      <c r="B31" s="86" t="s">
        <v>1695</v>
      </c>
      <c r="C31" s="965" t="s">
        <v>1696</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43161.911286416595</v>
      </c>
      <c r="N48" s="279">
        <f>K48*M48</f>
        <v>47478.10241505826</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5544.565613773455</v>
      </c>
      <c r="N49" s="279">
        <f>K49*M49</f>
        <v>2772.2828068867275</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1</v>
      </c>
      <c r="L50" s="428"/>
      <c r="M50" s="409">
        <f>VLOOKUP(A50,MATERIALES!A6:D398,4,FALSE)</f>
        <v>8259.5119036286906</v>
      </c>
      <c r="N50" s="279">
        <f>K50*M50</f>
        <v>8259.5119036286906</v>
      </c>
    </row>
    <row r="51" spans="1:14">
      <c r="A51" s="172" t="s">
        <v>923</v>
      </c>
      <c r="B51" s="49"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100684.93504202817</v>
      </c>
      <c r="N51" s="279">
        <f>K51*M51</f>
        <v>100684.93504202817</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159194.83216760185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1311</v>
      </c>
      <c r="B60" s="52" t="str">
        <f>VLOOKUP(A60,TRANSPORTE!A1:D117,3,FALSE)</f>
        <v>Transporte de piedra para gaviones</v>
      </c>
      <c r="C60" s="324"/>
      <c r="D60" s="324"/>
      <c r="E60" s="324"/>
      <c r="F60" s="324"/>
      <c r="G60" s="324"/>
      <c r="H60" s="318" t="s">
        <v>339</v>
      </c>
      <c r="I60" s="286">
        <v>1.1000000000000001</v>
      </c>
      <c r="J60" s="293">
        <v>1</v>
      </c>
      <c r="K60" s="286">
        <f>I60*J60</f>
        <v>1.1000000000000001</v>
      </c>
      <c r="L60" s="910">
        <f>VLOOKUP(A60,TRANSPORTE!A1:D117,4,FALSE)</f>
        <v>1409.1310881943059</v>
      </c>
      <c r="M60" s="911"/>
      <c r="N60" s="294">
        <f>K60*L60</f>
        <v>1550.0441970137367</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1550.0441970137367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16160.5121807204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177713.41415437203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35542.682830874408</v>
      </c>
      <c r="M84" s="859"/>
      <c r="N84" s="57"/>
    </row>
    <row r="85" spans="1:14">
      <c r="B85" s="95" t="s">
        <v>973</v>
      </c>
      <c r="C85" s="96"/>
      <c r="D85" s="96"/>
      <c r="E85" s="96"/>
      <c r="F85" s="96"/>
      <c r="G85" s="96"/>
      <c r="H85" s="96"/>
      <c r="I85" s="93"/>
      <c r="J85" s="94"/>
      <c r="K85" s="311">
        <v>0.05</v>
      </c>
      <c r="L85" s="858">
        <f>N79*K85</f>
        <v>8885.670707718602</v>
      </c>
      <c r="M85" s="859"/>
      <c r="N85" s="57"/>
    </row>
    <row r="86" spans="1:14" ht="15.75" thickBot="1">
      <c r="B86" s="97" t="s">
        <v>974</v>
      </c>
      <c r="C86" s="98"/>
      <c r="D86" s="98"/>
      <c r="E86" s="98"/>
      <c r="F86" s="98"/>
      <c r="G86" s="98"/>
      <c r="H86" s="98"/>
      <c r="I86" s="99"/>
      <c r="J86" s="100"/>
      <c r="K86" s="312">
        <v>0.05</v>
      </c>
      <c r="L86" s="860">
        <f>N79*K86</f>
        <v>8885.670707718602</v>
      </c>
      <c r="M86" s="861"/>
      <c r="N86" s="57"/>
    </row>
    <row r="87" spans="1:14" ht="15.75" thickBot="1">
      <c r="B87" s="823" t="s">
        <v>953</v>
      </c>
      <c r="C87" s="824"/>
      <c r="D87" s="824"/>
      <c r="E87" s="824"/>
      <c r="F87" s="824"/>
      <c r="G87" s="824"/>
      <c r="H87" s="824"/>
      <c r="I87" s="824"/>
      <c r="J87" s="824"/>
      <c r="K87" s="824"/>
      <c r="L87" s="824"/>
      <c r="M87" s="825"/>
      <c r="N87" s="58">
        <f>L84+L85+L86</f>
        <v>53314.024246311608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231027.43840068363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30.75" customHeight="1" thickBot="1">
      <c r="A31" t="s">
        <v>1845</v>
      </c>
      <c r="B31" s="86" t="s">
        <v>1697</v>
      </c>
      <c r="C31" s="965" t="s">
        <v>1698</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43161.911286416595</v>
      </c>
      <c r="N48" s="279">
        <f>K48*M48</f>
        <v>47478.10241505826</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5544.565613773455</v>
      </c>
      <c r="N49" s="279">
        <f>K49*M49</f>
        <v>2772.2828068867275</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1</v>
      </c>
      <c r="L50" s="428"/>
      <c r="M50" s="409">
        <f>VLOOKUP(A50,MATERIALES!A6:D398,4,FALSE)</f>
        <v>8259.5119036286906</v>
      </c>
      <c r="N50" s="279">
        <f>K50*M50</f>
        <v>8259.5119036286906</v>
      </c>
    </row>
    <row r="51" spans="1:14">
      <c r="A51" s="172" t="s">
        <v>923</v>
      </c>
      <c r="B51" s="49"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100684.93504202817</v>
      </c>
      <c r="N51" s="279">
        <f>K51*M51</f>
        <v>100684.93504202817</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159194.83216760185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1311</v>
      </c>
      <c r="B60" s="52" t="str">
        <f>VLOOKUP(A60,TRANSPORTE!A1:D117,3,FALSE)</f>
        <v>Transporte de piedra para gaviones</v>
      </c>
      <c r="C60" s="324"/>
      <c r="D60" s="324"/>
      <c r="E60" s="324"/>
      <c r="F60" s="324"/>
      <c r="G60" s="324"/>
      <c r="H60" s="318" t="s">
        <v>339</v>
      </c>
      <c r="I60" s="286">
        <v>1.1000000000000001</v>
      </c>
      <c r="J60" s="293">
        <v>1</v>
      </c>
      <c r="K60" s="286">
        <f>I60*J60</f>
        <v>1.1000000000000001</v>
      </c>
      <c r="L60" s="910">
        <f>VLOOKUP(A60,TRANSPORTE!A1:D117,4,FALSE)</f>
        <v>1409.1310881943059</v>
      </c>
      <c r="M60" s="911"/>
      <c r="N60" s="294">
        <f>K60*L60</f>
        <v>1550.0441970137367</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1550.0441970137367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16160.5121807204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177713.41415437203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35542.682830874408</v>
      </c>
      <c r="M84" s="859"/>
      <c r="N84" s="57"/>
    </row>
    <row r="85" spans="1:14">
      <c r="B85" s="95" t="s">
        <v>973</v>
      </c>
      <c r="C85" s="96"/>
      <c r="D85" s="96"/>
      <c r="E85" s="96"/>
      <c r="F85" s="96"/>
      <c r="G85" s="96"/>
      <c r="H85" s="96"/>
      <c r="I85" s="93"/>
      <c r="J85" s="94"/>
      <c r="K85" s="311">
        <v>0.05</v>
      </c>
      <c r="L85" s="858">
        <f>N79*K85</f>
        <v>8885.670707718602</v>
      </c>
      <c r="M85" s="859"/>
      <c r="N85" s="57"/>
    </row>
    <row r="86" spans="1:14" ht="15.75" thickBot="1">
      <c r="B86" s="97" t="s">
        <v>974</v>
      </c>
      <c r="C86" s="98"/>
      <c r="D86" s="98"/>
      <c r="E86" s="98"/>
      <c r="F86" s="98"/>
      <c r="G86" s="98"/>
      <c r="H86" s="98"/>
      <c r="I86" s="99"/>
      <c r="J86" s="100"/>
      <c r="K86" s="312">
        <v>0.05</v>
      </c>
      <c r="L86" s="860">
        <f>N79*K86</f>
        <v>8885.670707718602</v>
      </c>
      <c r="M86" s="861"/>
      <c r="N86" s="57"/>
    </row>
    <row r="87" spans="1:14" ht="15.75" thickBot="1">
      <c r="B87" s="823" t="s">
        <v>953</v>
      </c>
      <c r="C87" s="824"/>
      <c r="D87" s="824"/>
      <c r="E87" s="824"/>
      <c r="F87" s="824"/>
      <c r="G87" s="824"/>
      <c r="H87" s="824"/>
      <c r="I87" s="824"/>
      <c r="J87" s="824"/>
      <c r="K87" s="824"/>
      <c r="L87" s="824"/>
      <c r="M87" s="825"/>
      <c r="N87" s="58">
        <f>L84+L85+L86</f>
        <v>53314.024246311608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231027.43840068363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30.75" customHeight="1" thickBot="1">
      <c r="A31" t="s">
        <v>1845</v>
      </c>
      <c r="B31" s="86" t="s">
        <v>1699</v>
      </c>
      <c r="C31" s="965" t="s">
        <v>1700</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43161.911286416595</v>
      </c>
      <c r="N48" s="279">
        <f>K48*M48</f>
        <v>47478.10241505826</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5544.565613773455</v>
      </c>
      <c r="N49" s="279">
        <f>K49*M49</f>
        <v>2772.2828068867275</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1</v>
      </c>
      <c r="L50" s="428"/>
      <c r="M50" s="409">
        <f>VLOOKUP(A50,MATERIALES!A6:D398,4,FALSE)</f>
        <v>8259.5119036286906</v>
      </c>
      <c r="N50" s="279">
        <f>K50*M50</f>
        <v>8259.5119036286906</v>
      </c>
    </row>
    <row r="51" spans="1:14">
      <c r="A51" s="172" t="s">
        <v>923</v>
      </c>
      <c r="B51" s="49"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100684.93504202817</v>
      </c>
      <c r="N51" s="279">
        <f>K51*M51</f>
        <v>100684.93504202817</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159194.83216760185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1311</v>
      </c>
      <c r="B60" s="52" t="str">
        <f>VLOOKUP(A60,TRANSPORTE!A1:D117,3,FALSE)</f>
        <v>Transporte de piedra para gaviones</v>
      </c>
      <c r="C60" s="324"/>
      <c r="D60" s="324"/>
      <c r="E60" s="324"/>
      <c r="F60" s="324"/>
      <c r="G60" s="324"/>
      <c r="H60" s="318" t="s">
        <v>339</v>
      </c>
      <c r="I60" s="286">
        <v>1.1000000000000001</v>
      </c>
      <c r="J60" s="293">
        <v>1</v>
      </c>
      <c r="K60" s="286">
        <f>I60*J60</f>
        <v>1.1000000000000001</v>
      </c>
      <c r="L60" s="910">
        <f>VLOOKUP(A60,TRANSPORTE!A1:D117,4,FALSE)</f>
        <v>1409.1310881943059</v>
      </c>
      <c r="M60" s="911"/>
      <c r="N60" s="294">
        <f>K60*L60</f>
        <v>1550.0441970137367</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1550.0441970137367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16160.5121807204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177713.41415437203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35542.682830874408</v>
      </c>
      <c r="M84" s="859"/>
      <c r="N84" s="57"/>
    </row>
    <row r="85" spans="1:14">
      <c r="B85" s="95" t="s">
        <v>973</v>
      </c>
      <c r="C85" s="96"/>
      <c r="D85" s="96"/>
      <c r="E85" s="96"/>
      <c r="F85" s="96"/>
      <c r="G85" s="96"/>
      <c r="H85" s="96"/>
      <c r="I85" s="93"/>
      <c r="J85" s="94"/>
      <c r="K85" s="311">
        <v>0.05</v>
      </c>
      <c r="L85" s="858">
        <f>N79*K85</f>
        <v>8885.670707718602</v>
      </c>
      <c r="M85" s="859"/>
      <c r="N85" s="57"/>
    </row>
    <row r="86" spans="1:14" ht="15.75" thickBot="1">
      <c r="B86" s="97" t="s">
        <v>974</v>
      </c>
      <c r="C86" s="98"/>
      <c r="D86" s="98"/>
      <c r="E86" s="98"/>
      <c r="F86" s="98"/>
      <c r="G86" s="98"/>
      <c r="H86" s="98"/>
      <c r="I86" s="99"/>
      <c r="J86" s="100"/>
      <c r="K86" s="312">
        <v>0.05</v>
      </c>
      <c r="L86" s="860">
        <f>N79*K86</f>
        <v>8885.670707718602</v>
      </c>
      <c r="M86" s="861"/>
      <c r="N86" s="57"/>
    </row>
    <row r="87" spans="1:14" ht="15.75" thickBot="1">
      <c r="B87" s="823" t="s">
        <v>953</v>
      </c>
      <c r="C87" s="824"/>
      <c r="D87" s="824"/>
      <c r="E87" s="824"/>
      <c r="F87" s="824"/>
      <c r="G87" s="824"/>
      <c r="H87" s="824"/>
      <c r="I87" s="824"/>
      <c r="J87" s="824"/>
      <c r="K87" s="824"/>
      <c r="L87" s="824"/>
      <c r="M87" s="825"/>
      <c r="N87" s="58">
        <f>L84+L85+L86</f>
        <v>53314.024246311608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231027.43840068363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28.5" customHeight="1" thickBot="1">
      <c r="A31" t="s">
        <v>1845</v>
      </c>
      <c r="B31" s="86" t="s">
        <v>1701</v>
      </c>
      <c r="C31" s="965" t="s">
        <v>1702</v>
      </c>
      <c r="D31" s="966"/>
      <c r="E31" s="966"/>
      <c r="F31" s="966"/>
      <c r="G31" s="966"/>
      <c r="H31" s="966"/>
      <c r="I31" s="966"/>
      <c r="J31" s="992"/>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892</v>
      </c>
      <c r="B48" s="49" t="str">
        <f>VLOOKUP(A48,MATERIALES!A5:D373,3,FALSE)</f>
        <v>Geotextil Fortex BX-40</v>
      </c>
      <c r="C48" s="288"/>
      <c r="D48" s="288"/>
      <c r="E48" s="288"/>
      <c r="F48" s="288"/>
      <c r="G48" s="288"/>
      <c r="H48" s="288"/>
      <c r="I48" s="275"/>
      <c r="J48" s="231" t="str">
        <f>VLOOKUP(A48,MATERIALES!A4:D640,2,FALSE)</f>
        <v>M2</v>
      </c>
      <c r="K48" s="289">
        <v>1.3</v>
      </c>
      <c r="L48" s="274"/>
      <c r="M48" s="409">
        <f>VLOOKUP(A48,MATERIALES!A5:D396,4,FALSE)</f>
        <v>7110.5509301580323</v>
      </c>
      <c r="N48" s="279">
        <f>K48*M48</f>
        <v>9243.7162092054423</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9243.7162092054423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200</v>
      </c>
      <c r="N71" s="402">
        <f>K71/M71</f>
        <v>1082.6199999999999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1616.0512180720398</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10859.767427277482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2171.9534854554963</v>
      </c>
      <c r="M84" s="859"/>
      <c r="N84" s="57"/>
    </row>
    <row r="85" spans="1:14">
      <c r="B85" s="95" t="s">
        <v>973</v>
      </c>
      <c r="C85" s="96"/>
      <c r="D85" s="96"/>
      <c r="E85" s="96"/>
      <c r="F85" s="96"/>
      <c r="G85" s="96"/>
      <c r="H85" s="96"/>
      <c r="I85" s="93"/>
      <c r="J85" s="94"/>
      <c r="K85" s="311">
        <v>0.05</v>
      </c>
      <c r="L85" s="858">
        <f>N79*K85</f>
        <v>542.98837136387408</v>
      </c>
      <c r="M85" s="859"/>
      <c r="N85" s="57"/>
    </row>
    <row r="86" spans="1:14" ht="15.75" thickBot="1">
      <c r="B86" s="97" t="s">
        <v>974</v>
      </c>
      <c r="C86" s="98"/>
      <c r="D86" s="98"/>
      <c r="E86" s="98"/>
      <c r="F86" s="98"/>
      <c r="G86" s="98"/>
      <c r="H86" s="98"/>
      <c r="I86" s="99"/>
      <c r="J86" s="100"/>
      <c r="K86" s="312">
        <v>0.05</v>
      </c>
      <c r="L86" s="860">
        <f>N79*K86</f>
        <v>542.98837136387408</v>
      </c>
      <c r="M86" s="861"/>
      <c r="N86" s="57"/>
    </row>
    <row r="87" spans="1:14" ht="15.75" thickBot="1">
      <c r="B87" s="823" t="s">
        <v>953</v>
      </c>
      <c r="C87" s="824"/>
      <c r="D87" s="824"/>
      <c r="E87" s="824"/>
      <c r="F87" s="824"/>
      <c r="G87" s="824"/>
      <c r="H87" s="824"/>
      <c r="I87" s="824"/>
      <c r="J87" s="824"/>
      <c r="K87" s="824"/>
      <c r="L87" s="824"/>
      <c r="M87" s="825"/>
      <c r="N87" s="58">
        <f>L84+L85+L86</f>
        <v>3257.9302281832447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14117.697655460726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30" customHeight="1" thickBot="1">
      <c r="A31" t="s">
        <v>1845</v>
      </c>
      <c r="B31" s="86" t="s">
        <v>1703</v>
      </c>
      <c r="C31" s="965" t="s">
        <v>1704</v>
      </c>
      <c r="D31" s="966"/>
      <c r="E31" s="966"/>
      <c r="F31" s="966"/>
      <c r="G31" s="966"/>
      <c r="H31" s="966"/>
      <c r="I31" s="966"/>
      <c r="J31" s="992"/>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3" t="s">
        <v>907</v>
      </c>
      <c r="B48" s="49" t="str">
        <f>VLOOKUP(A48,MATERIALES!A5:D373,3,FALSE)</f>
        <v>Geomalla Forgrid UX100</v>
      </c>
      <c r="C48" s="288"/>
      <c r="D48" s="288"/>
      <c r="E48" s="288"/>
      <c r="F48" s="288"/>
      <c r="G48" s="288"/>
      <c r="H48" s="288"/>
      <c r="I48" s="275"/>
      <c r="J48" s="231" t="str">
        <f>VLOOKUP(A48,MATERIALES!A4:D640,2,FALSE)</f>
        <v>M2</v>
      </c>
      <c r="K48" s="289">
        <v>1.3</v>
      </c>
      <c r="L48" s="274"/>
      <c r="M48" s="409">
        <f>VLOOKUP(A48,MATERIALES!A5:D396,4,FALSE)</f>
        <v>13917.602735248345</v>
      </c>
      <c r="N48" s="279">
        <f>K48*M48</f>
        <v>18092.883555822849</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18092.883555822849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200</v>
      </c>
      <c r="N71" s="402">
        <f>K71/M71</f>
        <v>1082.6199999999999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1616.0512180720398</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19708.934773894889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3941.7869547789778</v>
      </c>
      <c r="M84" s="859"/>
      <c r="N84" s="57"/>
    </row>
    <row r="85" spans="1:14">
      <c r="B85" s="95" t="s">
        <v>973</v>
      </c>
      <c r="C85" s="96"/>
      <c r="D85" s="96"/>
      <c r="E85" s="96"/>
      <c r="F85" s="96"/>
      <c r="G85" s="96"/>
      <c r="H85" s="96"/>
      <c r="I85" s="93"/>
      <c r="J85" s="94"/>
      <c r="K85" s="311">
        <v>0.05</v>
      </c>
      <c r="L85" s="858">
        <f>N79*K85</f>
        <v>985.44673869474445</v>
      </c>
      <c r="M85" s="859"/>
      <c r="N85" s="57"/>
    </row>
    <row r="86" spans="1:14" ht="15.75" thickBot="1">
      <c r="B86" s="97" t="s">
        <v>974</v>
      </c>
      <c r="C86" s="98"/>
      <c r="D86" s="98"/>
      <c r="E86" s="98"/>
      <c r="F86" s="98"/>
      <c r="G86" s="98"/>
      <c r="H86" s="98"/>
      <c r="I86" s="99"/>
      <c r="J86" s="100"/>
      <c r="K86" s="312">
        <v>0.05</v>
      </c>
      <c r="L86" s="860">
        <f>N79*K86</f>
        <v>985.44673869474445</v>
      </c>
      <c r="M86" s="861"/>
      <c r="N86" s="57"/>
    </row>
    <row r="87" spans="1:14" ht="15.75" thickBot="1">
      <c r="B87" s="823" t="s">
        <v>953</v>
      </c>
      <c r="C87" s="824"/>
      <c r="D87" s="824"/>
      <c r="E87" s="824"/>
      <c r="F87" s="824"/>
      <c r="G87" s="824"/>
      <c r="H87" s="824"/>
      <c r="I87" s="824"/>
      <c r="J87" s="824"/>
      <c r="K87" s="824"/>
      <c r="L87" s="824"/>
      <c r="M87" s="825"/>
      <c r="N87" s="58">
        <f>L84+L85+L86</f>
        <v>5912.6804321684667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25621.615206063354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30.75" customHeight="1" thickBot="1">
      <c r="A31" t="s">
        <v>1845</v>
      </c>
      <c r="B31" s="86" t="s">
        <v>1705</v>
      </c>
      <c r="C31" s="965" t="s">
        <v>2159</v>
      </c>
      <c r="D31" s="966"/>
      <c r="E31" s="966"/>
      <c r="F31" s="966"/>
      <c r="G31" s="966"/>
      <c r="H31" s="966"/>
      <c r="I31" s="966"/>
      <c r="J31" s="992"/>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3" t="s">
        <v>892</v>
      </c>
      <c r="B48" s="49" t="str">
        <f>VLOOKUP(A48,MATERIALES!A5:D373,3,FALSE)</f>
        <v>Geotextil Fortex BX-40</v>
      </c>
      <c r="C48" s="288"/>
      <c r="D48" s="288"/>
      <c r="E48" s="288"/>
      <c r="F48" s="288"/>
      <c r="G48" s="288"/>
      <c r="H48" s="288"/>
      <c r="I48" s="275"/>
      <c r="J48" s="231" t="str">
        <f>VLOOKUP(A48,MATERIALES!A4:D640,2,FALSE)</f>
        <v>M2</v>
      </c>
      <c r="K48" s="289">
        <v>1.3</v>
      </c>
      <c r="L48" s="274"/>
      <c r="M48" s="409">
        <f>VLOOKUP(A48,MATERIALES!A5:D396,4,FALSE)</f>
        <v>7110.5509301580323</v>
      </c>
      <c r="N48" s="279">
        <f>K48*M48</f>
        <v>9243.7162092054423</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9243.7162092054423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200</v>
      </c>
      <c r="N71" s="402">
        <f>K71/M71</f>
        <v>1082.6199999999999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1616.0512180720398</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10859.767427277482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2171.9534854554963</v>
      </c>
      <c r="M84" s="859"/>
      <c r="N84" s="57"/>
    </row>
    <row r="85" spans="1:14">
      <c r="B85" s="95" t="s">
        <v>973</v>
      </c>
      <c r="C85" s="96"/>
      <c r="D85" s="96"/>
      <c r="E85" s="96"/>
      <c r="F85" s="96"/>
      <c r="G85" s="96"/>
      <c r="H85" s="96"/>
      <c r="I85" s="93"/>
      <c r="J85" s="94"/>
      <c r="K85" s="311">
        <v>0.05</v>
      </c>
      <c r="L85" s="858">
        <f>N79*K85</f>
        <v>542.98837136387408</v>
      </c>
      <c r="M85" s="859"/>
      <c r="N85" s="57"/>
    </row>
    <row r="86" spans="1:14" ht="15.75" thickBot="1">
      <c r="B86" s="97" t="s">
        <v>974</v>
      </c>
      <c r="C86" s="98"/>
      <c r="D86" s="98"/>
      <c r="E86" s="98"/>
      <c r="F86" s="98"/>
      <c r="G86" s="98"/>
      <c r="H86" s="98"/>
      <c r="I86" s="99"/>
      <c r="J86" s="100"/>
      <c r="K86" s="312">
        <v>0.05</v>
      </c>
      <c r="L86" s="860">
        <f>N79*K86</f>
        <v>542.98837136387408</v>
      </c>
      <c r="M86" s="861"/>
      <c r="N86" s="57"/>
    </row>
    <row r="87" spans="1:14" ht="15.75" thickBot="1">
      <c r="B87" s="823" t="s">
        <v>953</v>
      </c>
      <c r="C87" s="824"/>
      <c r="D87" s="824"/>
      <c r="E87" s="824"/>
      <c r="F87" s="824"/>
      <c r="G87" s="824"/>
      <c r="H87" s="824"/>
      <c r="I87" s="824"/>
      <c r="J87" s="824"/>
      <c r="K87" s="824"/>
      <c r="L87" s="824"/>
      <c r="M87" s="825"/>
      <c r="N87" s="58">
        <f>L84+L85+L86</f>
        <v>3257.9302281832447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14117.697655460726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30" customHeight="1" thickBot="1">
      <c r="A31" t="s">
        <v>1845</v>
      </c>
      <c r="B31" s="86" t="s">
        <v>1706</v>
      </c>
      <c r="C31" s="965" t="s">
        <v>2160</v>
      </c>
      <c r="D31" s="966"/>
      <c r="E31" s="966"/>
      <c r="F31" s="966"/>
      <c r="G31" s="966"/>
      <c r="H31" s="966"/>
      <c r="I31" s="966"/>
      <c r="J31" s="992"/>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3" t="s">
        <v>907</v>
      </c>
      <c r="B48" s="49" t="str">
        <f>VLOOKUP(A48,MATERIALES!A5:D373,3,FALSE)</f>
        <v>Geomalla Forgrid UX100</v>
      </c>
      <c r="C48" s="288"/>
      <c r="D48" s="288"/>
      <c r="E48" s="288"/>
      <c r="F48" s="288"/>
      <c r="G48" s="288"/>
      <c r="H48" s="288"/>
      <c r="I48" s="275"/>
      <c r="J48" s="231" t="str">
        <f>VLOOKUP(A48,MATERIALES!A4:D640,2,FALSE)</f>
        <v>M2</v>
      </c>
      <c r="K48" s="289">
        <v>1.3</v>
      </c>
      <c r="L48" s="274"/>
      <c r="M48" s="409">
        <f>VLOOKUP(A48,MATERIALES!A5:D396,4,FALSE)</f>
        <v>13917.602735248345</v>
      </c>
      <c r="N48" s="279">
        <f>K48*M48</f>
        <v>18092.883555822849</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18092.883555822849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200</v>
      </c>
      <c r="N71" s="402">
        <f>K71/M71</f>
        <v>1082.6199999999999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1616.0512180720398</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19708.934773894889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3941.7869547789778</v>
      </c>
      <c r="M84" s="859"/>
      <c r="N84" s="57"/>
    </row>
    <row r="85" spans="1:14">
      <c r="B85" s="95" t="s">
        <v>973</v>
      </c>
      <c r="C85" s="96"/>
      <c r="D85" s="96"/>
      <c r="E85" s="96"/>
      <c r="F85" s="96"/>
      <c r="G85" s="96"/>
      <c r="H85" s="96"/>
      <c r="I85" s="93"/>
      <c r="J85" s="94"/>
      <c r="K85" s="311">
        <v>0.05</v>
      </c>
      <c r="L85" s="858">
        <f>N79*K85</f>
        <v>985.44673869474445</v>
      </c>
      <c r="M85" s="859"/>
      <c r="N85" s="57"/>
    </row>
    <row r="86" spans="1:14" ht="15.75" thickBot="1">
      <c r="B86" s="97" t="s">
        <v>974</v>
      </c>
      <c r="C86" s="98"/>
      <c r="D86" s="98"/>
      <c r="E86" s="98"/>
      <c r="F86" s="98"/>
      <c r="G86" s="98"/>
      <c r="H86" s="98"/>
      <c r="I86" s="99"/>
      <c r="J86" s="100"/>
      <c r="K86" s="312">
        <v>0.05</v>
      </c>
      <c r="L86" s="860">
        <f>N79*K86</f>
        <v>985.44673869474445</v>
      </c>
      <c r="M86" s="861"/>
      <c r="N86" s="57"/>
    </row>
    <row r="87" spans="1:14" ht="15.75" thickBot="1">
      <c r="B87" s="823" t="s">
        <v>953</v>
      </c>
      <c r="C87" s="824"/>
      <c r="D87" s="824"/>
      <c r="E87" s="824"/>
      <c r="F87" s="824"/>
      <c r="G87" s="824"/>
      <c r="H87" s="824"/>
      <c r="I87" s="824"/>
      <c r="J87" s="824"/>
      <c r="K87" s="824"/>
      <c r="L87" s="824"/>
      <c r="M87" s="825"/>
      <c r="N87" s="58">
        <f>L84+L85+L86</f>
        <v>5912.6804321684667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25621.615206063354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1707</v>
      </c>
      <c r="C31" s="87" t="s">
        <v>2161</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61303.682738873831</v>
      </c>
      <c r="L36" s="277"/>
      <c r="M36" s="343">
        <v>15</v>
      </c>
      <c r="N36" s="279">
        <f>K36/M36</f>
        <v>4086.9121825915886</v>
      </c>
    </row>
    <row r="37" spans="1:14">
      <c r="A37" s="119" t="s">
        <v>174</v>
      </c>
      <c r="B37" s="872" t="str">
        <f>VLOOKUP(A37,EQUIPOS!A7:D154,3,FALSE)</f>
        <v>Compactador vibratorio tipo DD-20</v>
      </c>
      <c r="C37" s="873"/>
      <c r="D37" s="873"/>
      <c r="E37" s="873"/>
      <c r="F37" s="873"/>
      <c r="G37" s="873"/>
      <c r="H37" s="874"/>
      <c r="I37" s="428"/>
      <c r="J37" s="429"/>
      <c r="K37" s="276">
        <f>VLOOKUP(A37,EQUIPOS!A7:D164,4,FALSE)</f>
        <v>81781.037404553383</v>
      </c>
      <c r="L37" s="342"/>
      <c r="M37" s="343">
        <v>15</v>
      </c>
      <c r="N37" s="279">
        <f>K37/M37</f>
        <v>5452.0691603035584</v>
      </c>
    </row>
    <row r="38" spans="1:14">
      <c r="A38" s="119" t="s">
        <v>269</v>
      </c>
      <c r="B38" s="872" t="str">
        <f>VLOOKUP(A38,EQUIPOS!A8:D154,3,FALSE)</f>
        <v>Motoniveladora  potencia 215 HP, ancho de cuchilla 4,27 m, peso 18 ton.</v>
      </c>
      <c r="C38" s="873"/>
      <c r="D38" s="873"/>
      <c r="E38" s="873"/>
      <c r="F38" s="873"/>
      <c r="G38" s="873"/>
      <c r="H38" s="874"/>
      <c r="I38" s="335"/>
      <c r="J38" s="337"/>
      <c r="K38" s="276">
        <f>VLOOKUP(A38,EQUIPOS!A8:D165,4,FALSE)</f>
        <v>156865.3058318242</v>
      </c>
      <c r="L38" s="430"/>
      <c r="M38" s="431">
        <v>15</v>
      </c>
      <c r="N38" s="279">
        <f>K38/M38</f>
        <v>10457.687055454946</v>
      </c>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0.02</v>
      </c>
      <c r="N41" s="351">
        <f>N75*M41</f>
        <v>44.846540602401326</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SUM(N36:N41)</f>
        <v>20041.514938952492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550</v>
      </c>
      <c r="B48" s="49" t="str">
        <f>VLOOKUP(A48,MATERIALES!A5:D373,3,FALSE)</f>
        <v>Material seleccionado para Relleno</v>
      </c>
      <c r="C48" s="288"/>
      <c r="D48" s="288"/>
      <c r="E48" s="288"/>
      <c r="F48" s="288"/>
      <c r="G48" s="288"/>
      <c r="H48" s="288"/>
      <c r="I48" s="275"/>
      <c r="J48" s="231" t="str">
        <f>VLOOKUP(A48,MATERIALES!A4:D640,2,FALSE)</f>
        <v>m3</v>
      </c>
      <c r="K48" s="289">
        <v>1.3</v>
      </c>
      <c r="L48" s="274"/>
      <c r="M48" s="409">
        <f>VLOOKUP(A48,MATERIALES!A5:D396,4,FALSE)</f>
        <v>26729.601514892853</v>
      </c>
      <c r="N48" s="279">
        <f>K48*M48</f>
        <v>34748.481969360713</v>
      </c>
    </row>
    <row r="49" spans="1:14">
      <c r="A49" s="172" t="s">
        <v>774</v>
      </c>
      <c r="B49" s="49" t="str">
        <f>VLOOKUP(A49,MATERIALES!A6:D373,3,FALSE)</f>
        <v>Agua</v>
      </c>
      <c r="C49" s="432"/>
      <c r="D49" s="432"/>
      <c r="E49" s="432"/>
      <c r="F49" s="432"/>
      <c r="G49" s="432"/>
      <c r="H49" s="432"/>
      <c r="I49" s="432"/>
      <c r="J49" s="318" t="s">
        <v>422</v>
      </c>
      <c r="K49" s="404">
        <v>30</v>
      </c>
      <c r="L49" s="428"/>
      <c r="M49" s="409">
        <f>VLOOKUP(A49,MATERIALES!A6:D397,4,FALSE)</f>
        <v>65.035526800225909</v>
      </c>
      <c r="N49" s="279">
        <f>K49*M49</f>
        <v>1951.0658040067774</v>
      </c>
    </row>
    <row r="50" spans="1:14">
      <c r="B50" s="327"/>
      <c r="C50" s="53"/>
      <c r="D50" s="53"/>
      <c r="E50" s="53"/>
      <c r="F50" s="53"/>
      <c r="G50" s="53"/>
      <c r="H50" s="53"/>
      <c r="I50" s="53"/>
      <c r="J50" s="295"/>
      <c r="K50" s="175"/>
      <c r="L50" s="325"/>
      <c r="M50" s="433"/>
      <c r="N50" s="280"/>
    </row>
    <row r="51" spans="1:14">
      <c r="B51" s="174"/>
      <c r="C51" s="324"/>
      <c r="D51" s="324"/>
      <c r="E51" s="324"/>
      <c r="F51" s="324"/>
      <c r="G51" s="324"/>
      <c r="H51" s="324"/>
      <c r="I51" s="324"/>
      <c r="J51" s="318"/>
      <c r="K51" s="50"/>
      <c r="L51" s="325"/>
      <c r="M51" s="433"/>
      <c r="N51" s="280"/>
    </row>
    <row r="52" spans="1:14" ht="15.75" thickBot="1">
      <c r="B52" s="457"/>
      <c r="C52" s="455"/>
      <c r="D52" s="455"/>
      <c r="E52" s="455"/>
      <c r="F52" s="455"/>
      <c r="G52" s="455"/>
      <c r="H52" s="455"/>
      <c r="I52" s="455"/>
      <c r="J52" s="456"/>
      <c r="K52" s="132"/>
      <c r="L52" s="453"/>
      <c r="M52" s="489"/>
      <c r="N52" s="490"/>
    </row>
    <row r="53" spans="1:14" ht="15.75" thickBot="1">
      <c r="B53" s="912" t="s">
        <v>953</v>
      </c>
      <c r="C53" s="866"/>
      <c r="D53" s="866"/>
      <c r="E53" s="866"/>
      <c r="F53" s="866"/>
      <c r="G53" s="866"/>
      <c r="H53" s="866"/>
      <c r="I53" s="866"/>
      <c r="J53" s="866"/>
      <c r="K53" s="866"/>
      <c r="L53" s="866"/>
      <c r="M53" s="867"/>
      <c r="N53" s="110">
        <f>SUM(N48:N52)</f>
        <v>36699.547773367492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1291</v>
      </c>
      <c r="B58" s="52" t="str">
        <f>VLOOKUP(A58,TRANSPORTE!A1:D117,3,FALSE)</f>
        <v>Transporte de material seleccionado para relleno</v>
      </c>
      <c r="C58" s="324"/>
      <c r="D58" s="324"/>
      <c r="E58" s="324"/>
      <c r="F58" s="324"/>
      <c r="G58" s="324"/>
      <c r="H58" s="318" t="s">
        <v>1999</v>
      </c>
      <c r="I58" s="286">
        <v>1.3</v>
      </c>
      <c r="J58" s="293">
        <v>1</v>
      </c>
      <c r="K58" s="286">
        <f>I58*J58</f>
        <v>1.3</v>
      </c>
      <c r="L58" s="910">
        <f>VLOOKUP(A58,TRANSPORTE!A1:D117,4,FALSE)</f>
        <v>1131.4191219078368</v>
      </c>
      <c r="M58" s="911"/>
      <c r="N58" s="294">
        <f>K58*L58</f>
        <v>1470.8448584801879</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1470.8448584801879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977"/>
      <c r="N68" s="104" t="s">
        <v>951</v>
      </c>
    </row>
    <row r="69" spans="1:15">
      <c r="A69" s="173" t="s">
        <v>9</v>
      </c>
      <c r="B69" s="55" t="str">
        <f>VLOOKUP(A69,'MANO DE OBRA'!A8:D68,3,FALSE)</f>
        <v>Obrero (3)</v>
      </c>
      <c r="C69" s="53"/>
      <c r="D69" s="53"/>
      <c r="E69" s="53"/>
      <c r="F69" s="53"/>
      <c r="G69" s="53"/>
      <c r="H69" s="53"/>
      <c r="I69" s="299">
        <f>K69/J69*100</f>
        <v>87780</v>
      </c>
      <c r="J69" s="300">
        <v>185</v>
      </c>
      <c r="K69" s="301">
        <f>VLOOKUP(A69,'MANO DE OBRA'!A8:D99,4,FALSE)</f>
        <v>162393</v>
      </c>
      <c r="L69" s="56"/>
      <c r="M69" s="441">
        <v>120</v>
      </c>
      <c r="N69" s="402">
        <f>K69/M69</f>
        <v>1353.2750000000001</v>
      </c>
      <c r="O69" s="112"/>
    </row>
    <row r="70" spans="1:15">
      <c r="A70" s="173"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120</v>
      </c>
      <c r="N70" s="402">
        <f>K70/M70</f>
        <v>889.05203012006655</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2242.3270301200664</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60454.234600920237</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12090.846920184049</v>
      </c>
      <c r="M82" s="859"/>
      <c r="N82" s="57"/>
    </row>
    <row r="83" spans="1:14">
      <c r="B83" s="95" t="s">
        <v>973</v>
      </c>
      <c r="C83" s="96"/>
      <c r="D83" s="96"/>
      <c r="E83" s="96"/>
      <c r="F83" s="96"/>
      <c r="G83" s="96"/>
      <c r="H83" s="96"/>
      <c r="I83" s="93"/>
      <c r="J83" s="94"/>
      <c r="K83" s="311">
        <v>0.05</v>
      </c>
      <c r="L83" s="858">
        <f>N77*K83</f>
        <v>3022.7117300460122</v>
      </c>
      <c r="M83" s="859"/>
      <c r="N83" s="57"/>
    </row>
    <row r="84" spans="1:14" ht="15.75" thickBot="1">
      <c r="B84" s="97" t="s">
        <v>974</v>
      </c>
      <c r="C84" s="98"/>
      <c r="D84" s="98"/>
      <c r="E84" s="98"/>
      <c r="F84" s="98"/>
      <c r="G84" s="98"/>
      <c r="H84" s="98"/>
      <c r="I84" s="99"/>
      <c r="J84" s="100"/>
      <c r="K84" s="312">
        <v>0.05</v>
      </c>
      <c r="L84" s="860">
        <f>N77*K84</f>
        <v>3022.7117300460122</v>
      </c>
      <c r="M84" s="861"/>
      <c r="N84" s="57"/>
    </row>
    <row r="85" spans="1:14" ht="15.75" thickBot="1">
      <c r="B85" s="823" t="s">
        <v>953</v>
      </c>
      <c r="C85" s="824"/>
      <c r="D85" s="824"/>
      <c r="E85" s="824"/>
      <c r="F85" s="824"/>
      <c r="G85" s="824"/>
      <c r="H85" s="824"/>
      <c r="I85" s="824"/>
      <c r="J85" s="824"/>
      <c r="K85" s="824"/>
      <c r="L85" s="824"/>
      <c r="M85" s="825"/>
      <c r="N85" s="58">
        <f>L82+L83+L84</f>
        <v>18136.270380276073</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78590.504981196311</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2047</v>
      </c>
      <c r="C31" s="87" t="s">
        <v>1454</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106.68624361440799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106.68624361440799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3" t="s">
        <v>1709</v>
      </c>
      <c r="B48" s="49" t="str">
        <f>VLOOKUP(A48,MATERIALES!A5:D373,3,FALSE)</f>
        <v>Impermeabilizante para concreto</v>
      </c>
      <c r="C48" s="288"/>
      <c r="D48" s="288"/>
      <c r="E48" s="288"/>
      <c r="F48" s="288"/>
      <c r="G48" s="288"/>
      <c r="H48" s="288"/>
      <c r="I48" s="275"/>
      <c r="J48" s="318" t="str">
        <f>VLOOKUP(A48,MATERIALES!A4:D640,2,FALSE)</f>
        <v>kg</v>
      </c>
      <c r="K48" s="449">
        <v>0.7</v>
      </c>
      <c r="L48" s="274"/>
      <c r="M48" s="409">
        <f>VLOOKUP(A48,MATERIALES!A5:D396,4,FALSE)</f>
        <v>11955.697676774864</v>
      </c>
      <c r="N48" s="279">
        <f>K48*M48</f>
        <v>8368.9883737424043</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8368.9883737424043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50</v>
      </c>
      <c r="N71" s="402">
        <f>K71/M71</f>
        <v>2133.7248722881595</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2133.7248722881595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10609.399489644971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2121.8798979289945</v>
      </c>
      <c r="M84" s="859"/>
      <c r="N84" s="57"/>
    </row>
    <row r="85" spans="1:14">
      <c r="B85" s="95" t="s">
        <v>973</v>
      </c>
      <c r="C85" s="96"/>
      <c r="D85" s="96"/>
      <c r="E85" s="96"/>
      <c r="F85" s="96"/>
      <c r="G85" s="96"/>
      <c r="H85" s="96"/>
      <c r="I85" s="93"/>
      <c r="J85" s="94"/>
      <c r="K85" s="311">
        <v>0.05</v>
      </c>
      <c r="L85" s="858">
        <f>N79*K85</f>
        <v>530.46997448224863</v>
      </c>
      <c r="M85" s="859"/>
      <c r="N85" s="57"/>
    </row>
    <row r="86" spans="1:14" ht="15.75" thickBot="1">
      <c r="B86" s="97" t="s">
        <v>974</v>
      </c>
      <c r="C86" s="98"/>
      <c r="D86" s="98"/>
      <c r="E86" s="98"/>
      <c r="F86" s="98"/>
      <c r="G86" s="98"/>
      <c r="H86" s="98"/>
      <c r="I86" s="99"/>
      <c r="J86" s="100"/>
      <c r="K86" s="312">
        <v>0.05</v>
      </c>
      <c r="L86" s="860">
        <f>N79*K86</f>
        <v>530.46997448224863</v>
      </c>
      <c r="M86" s="861"/>
      <c r="N86" s="57"/>
    </row>
    <row r="87" spans="1:14" ht="15.75" thickBot="1">
      <c r="B87" s="823" t="s">
        <v>953</v>
      </c>
      <c r="C87" s="824"/>
      <c r="D87" s="824"/>
      <c r="E87" s="824"/>
      <c r="F87" s="824"/>
      <c r="G87" s="824"/>
      <c r="H87" s="824"/>
      <c r="I87" s="824"/>
      <c r="J87" s="824"/>
      <c r="K87" s="824"/>
      <c r="L87" s="824"/>
      <c r="M87" s="825"/>
      <c r="N87" s="58">
        <f>L84+L85+L86</f>
        <v>3182.819846893492</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58">
        <f>N79+N87</f>
        <v>13792.219336538463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1710</v>
      </c>
      <c r="C31" s="87" t="s">
        <v>2162</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537.37060903602003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537.37060903602003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3" t="s">
        <v>479</v>
      </c>
      <c r="B48" s="49" t="str">
        <f>VLOOKUP(A48,MATERIALES!A5:D373,3,FALSE)</f>
        <v>Imprimante y puente de adherencia</v>
      </c>
      <c r="C48" s="288"/>
      <c r="D48" s="288"/>
      <c r="E48" s="288"/>
      <c r="F48" s="288"/>
      <c r="G48" s="288"/>
      <c r="H48" s="288"/>
      <c r="I48" s="288"/>
      <c r="J48" s="318" t="str">
        <f>VLOOKUP(A48,MATERIALES!A4:D640,2,FALSE)</f>
        <v>kg</v>
      </c>
      <c r="K48" s="450">
        <v>0.2</v>
      </c>
      <c r="L48" s="274"/>
      <c r="M48" s="409">
        <f>VLOOKUP(A48,MATERIALES!A5:D396,4,FALSE)</f>
        <v>38977.959062268739</v>
      </c>
      <c r="N48" s="279">
        <f>K48*M48</f>
        <v>7795.5918124537484</v>
      </c>
    </row>
    <row r="49" spans="1:14">
      <c r="A49" s="172" t="s">
        <v>481</v>
      </c>
      <c r="B49" s="49" t="str">
        <f>VLOOKUP(A49,MATERIALES!A6:D373,3,FALSE)</f>
        <v>Láminas impermeabilizantes</v>
      </c>
      <c r="C49" s="432"/>
      <c r="D49" s="432"/>
      <c r="E49" s="432"/>
      <c r="F49" s="432"/>
      <c r="G49" s="432"/>
      <c r="H49" s="432"/>
      <c r="I49" s="432"/>
      <c r="J49" s="56" t="str">
        <f>VLOOKUP(A49,MATERIALES!A5:D641,2,FALSE)</f>
        <v>m2</v>
      </c>
      <c r="K49" s="404">
        <v>1.05</v>
      </c>
      <c r="L49" s="428"/>
      <c r="M49" s="409">
        <f>VLOOKUP(A49,MATERIALES!A6:D397,4,FALSE)</f>
        <v>2677.2958532759667</v>
      </c>
      <c r="N49" s="279">
        <f>K49*M49</f>
        <v>2811.1606459397653</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10606.752458393514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20</v>
      </c>
      <c r="N71" s="402">
        <f>K71/M71</f>
        <v>5334.3121807203988</v>
      </c>
      <c r="O71" s="112"/>
    </row>
    <row r="72" spans="1:15">
      <c r="A72" s="173" t="s">
        <v>7</v>
      </c>
      <c r="B72" s="55" t="str">
        <f>VLOOKUP(A72,'MANO DE OBRA'!A8:D69,3,FALSE)</f>
        <v>Obrero (2)</v>
      </c>
      <c r="C72" s="53"/>
      <c r="D72" s="53"/>
      <c r="E72" s="53"/>
      <c r="F72" s="53"/>
      <c r="G72" s="53"/>
      <c r="H72" s="53"/>
      <c r="I72" s="299">
        <f>K72/J72*100</f>
        <v>58520.000000000007</v>
      </c>
      <c r="J72" s="300">
        <v>185</v>
      </c>
      <c r="K72" s="301">
        <f>VLOOKUP(A72,'MANO DE OBRA'!A8:D100,4,FALSE)</f>
        <v>108262</v>
      </c>
      <c r="L72" s="56"/>
      <c r="M72" s="441">
        <v>20</v>
      </c>
      <c r="N72" s="402">
        <f>K72/M72</f>
        <v>5413.1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10747.412180720399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21891.535248149932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4378.307049629987</v>
      </c>
      <c r="M84" s="859"/>
      <c r="N84" s="57"/>
    </row>
    <row r="85" spans="1:14">
      <c r="B85" s="95" t="s">
        <v>973</v>
      </c>
      <c r="C85" s="96"/>
      <c r="D85" s="96"/>
      <c r="E85" s="96"/>
      <c r="F85" s="96"/>
      <c r="G85" s="96"/>
      <c r="H85" s="96"/>
      <c r="I85" s="93"/>
      <c r="J85" s="94"/>
      <c r="K85" s="311">
        <v>0.05</v>
      </c>
      <c r="L85" s="858">
        <f>N79*K85</f>
        <v>1094.5767624074967</v>
      </c>
      <c r="M85" s="859"/>
      <c r="N85" s="57"/>
    </row>
    <row r="86" spans="1:14" ht="15.75" thickBot="1">
      <c r="B86" s="97" t="s">
        <v>974</v>
      </c>
      <c r="C86" s="98"/>
      <c r="D86" s="98"/>
      <c r="E86" s="98"/>
      <c r="F86" s="98"/>
      <c r="G86" s="98"/>
      <c r="H86" s="98"/>
      <c r="I86" s="99"/>
      <c r="J86" s="100"/>
      <c r="K86" s="312">
        <v>0.05</v>
      </c>
      <c r="L86" s="860">
        <f>N79*K86</f>
        <v>1094.5767624074967</v>
      </c>
      <c r="M86" s="861"/>
      <c r="N86" s="57"/>
    </row>
    <row r="87" spans="1:14" ht="15.75" thickBot="1">
      <c r="B87" s="823" t="s">
        <v>953</v>
      </c>
      <c r="C87" s="824"/>
      <c r="D87" s="824"/>
      <c r="E87" s="824"/>
      <c r="F87" s="824"/>
      <c r="G87" s="824"/>
      <c r="H87" s="824"/>
      <c r="I87" s="824"/>
      <c r="J87" s="824"/>
      <c r="K87" s="824"/>
      <c r="L87" s="824"/>
      <c r="M87" s="825"/>
      <c r="N87" s="58">
        <f>L84+L85+L86</f>
        <v>6567.4605744449809</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28458.995822594912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8.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1146</v>
      </c>
      <c r="C31" s="87" t="s">
        <v>2163</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138</v>
      </c>
      <c r="B36" s="872" t="str">
        <f>VLOOKUP(A36,EQUIPOS!A6:D154,3,FALSE)</f>
        <v>Camioneta D-300</v>
      </c>
      <c r="C36" s="873"/>
      <c r="D36" s="873"/>
      <c r="E36" s="873"/>
      <c r="F36" s="873"/>
      <c r="G36" s="873"/>
      <c r="H36" s="874"/>
      <c r="I36" s="274"/>
      <c r="J36" s="275"/>
      <c r="K36" s="276">
        <f>VLOOKUP(A36,EQUIPOS!A6:D163,4,FALSE)</f>
        <v>44736.233689443718</v>
      </c>
      <c r="L36" s="277"/>
      <c r="M36" s="343">
        <v>1500</v>
      </c>
      <c r="N36" s="279">
        <f>K36/M36</f>
        <v>29.824155792962479</v>
      </c>
    </row>
    <row r="37" spans="1:14">
      <c r="A37" s="119" t="s">
        <v>361</v>
      </c>
      <c r="B37" s="872" t="str">
        <f>VLOOKUP(A37,EQUIPOS!A7:D154,3,FALSE)</f>
        <v>Vehículo delineador</v>
      </c>
      <c r="C37" s="873"/>
      <c r="D37" s="873"/>
      <c r="E37" s="873"/>
      <c r="F37" s="873"/>
      <c r="G37" s="873"/>
      <c r="H37" s="874"/>
      <c r="I37" s="428"/>
      <c r="J37" s="429"/>
      <c r="K37" s="276">
        <f>VLOOKUP(A37,EQUIPOS!A7:D164,4,FALSE)</f>
        <v>133734.75663034996</v>
      </c>
      <c r="L37" s="342"/>
      <c r="M37" s="343">
        <v>1500</v>
      </c>
      <c r="N37" s="279">
        <f>K37/M37</f>
        <v>89.156504420233304</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0.22423270301200668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119.2048929162078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447</v>
      </c>
      <c r="B48" s="49" t="str">
        <f>VLOOKUP(A48,MATERIALES!A5:D373,3,FALSE)</f>
        <v>Esferas reflectivas</v>
      </c>
      <c r="C48" s="288"/>
      <c r="D48" s="288"/>
      <c r="E48" s="288"/>
      <c r="F48" s="288"/>
      <c r="G48" s="288"/>
      <c r="H48" s="288"/>
      <c r="I48" s="288"/>
      <c r="J48" s="318" t="str">
        <f>VLOOKUP(A48,MATERIALES!A4:D640,2,FALSE)</f>
        <v>kg</v>
      </c>
      <c r="K48" s="289">
        <v>4.5999999999999999E-2</v>
      </c>
      <c r="L48" s="274"/>
      <c r="M48" s="409">
        <f>VLOOKUP(A48,MATERIALES!A5:D396,4,FALSE)</f>
        <v>16258.881700056478</v>
      </c>
      <c r="N48" s="279">
        <f>K48*M48</f>
        <v>747.90855820259799</v>
      </c>
    </row>
    <row r="49" spans="1:14">
      <c r="A49" s="172" t="s">
        <v>605</v>
      </c>
      <c r="B49" s="49" t="str">
        <f>VLOOKUP(A49,MATERIALES!A6:D373,3,FALSE)</f>
        <v>Pintura acrílica pura para tráfico</v>
      </c>
      <c r="C49" s="432"/>
      <c r="D49" s="432"/>
      <c r="E49" s="432"/>
      <c r="F49" s="432"/>
      <c r="G49" s="432"/>
      <c r="H49" s="432"/>
      <c r="I49" s="432"/>
      <c r="J49" s="319" t="str">
        <f>VLOOKUP(A49,MATERIALES!A5:D641,2,FALSE)</f>
        <v>gal</v>
      </c>
      <c r="K49" s="404">
        <v>1.4E-2</v>
      </c>
      <c r="L49" s="428"/>
      <c r="M49" s="409">
        <f>VLOOKUP(A49,MATERIALES!A6:D397,4,FALSE)</f>
        <v>89911.61580131232</v>
      </c>
      <c r="N49" s="279">
        <f>K49*M49</f>
        <v>1258.7626212183725</v>
      </c>
    </row>
    <row r="50" spans="1:14">
      <c r="A50" s="172" t="s">
        <v>841</v>
      </c>
      <c r="B50" s="49" t="str">
        <f>VLOOKUP(A50,MATERIALES!A6:D373,3,FALSE)</f>
        <v>Disolvente para pintura Trafico (acrílico)</v>
      </c>
      <c r="C50" s="432"/>
      <c r="D50" s="432"/>
      <c r="E50" s="432"/>
      <c r="F50" s="432"/>
      <c r="G50" s="432"/>
      <c r="H50" s="432"/>
      <c r="I50" s="432"/>
      <c r="J50" s="319" t="str">
        <f>VLOOKUP(A50,MATERIALES!A6:D642,2,FALSE)</f>
        <v>gal</v>
      </c>
      <c r="K50" s="451">
        <v>4.2999999999999999E-4</v>
      </c>
      <c r="L50" s="428"/>
      <c r="M50" s="409">
        <f>VLOOKUP(A50,MATERIALES!A6:D398,4,FALSE)</f>
        <v>40007.688236605638</v>
      </c>
      <c r="N50" s="279">
        <f>K50*M50</f>
        <v>17.203305941740425</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2023.8744853627109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9</v>
      </c>
      <c r="B71" s="55" t="str">
        <f>VLOOKUP(A71,'MANO DE OBRA'!A8:D68,3,FALSE)</f>
        <v>Obrero (3)</v>
      </c>
      <c r="C71" s="53"/>
      <c r="D71" s="53"/>
      <c r="E71" s="53"/>
      <c r="F71" s="53"/>
      <c r="G71" s="53"/>
      <c r="H71" s="53"/>
      <c r="I71" s="299">
        <f>K71/J71*100</f>
        <v>87780</v>
      </c>
      <c r="J71" s="300">
        <v>185</v>
      </c>
      <c r="K71" s="301">
        <f>VLOOKUP(A71,'MANO DE OBRA'!A8:D99,4,FALSE)</f>
        <v>162393</v>
      </c>
      <c r="L71" s="56"/>
      <c r="M71" s="441">
        <v>12000</v>
      </c>
      <c r="N71" s="402">
        <f>K71/M71</f>
        <v>13.53275</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12000</v>
      </c>
      <c r="N72" s="402">
        <f>K72/M72</f>
        <v>8.8905203012006648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22.423270301200667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2165.5026485801195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433.10052971602391</v>
      </c>
      <c r="M84" s="859"/>
      <c r="N84" s="57"/>
    </row>
    <row r="85" spans="1:14">
      <c r="B85" s="95" t="s">
        <v>973</v>
      </c>
      <c r="C85" s="96"/>
      <c r="D85" s="96"/>
      <c r="E85" s="96"/>
      <c r="F85" s="96"/>
      <c r="G85" s="96"/>
      <c r="H85" s="96"/>
      <c r="I85" s="93"/>
      <c r="J85" s="94"/>
      <c r="K85" s="311">
        <v>0.05</v>
      </c>
      <c r="L85" s="858">
        <f>N79*K85</f>
        <v>108.27513242900598</v>
      </c>
      <c r="M85" s="859"/>
      <c r="N85" s="57"/>
    </row>
    <row r="86" spans="1:14" ht="15.75" thickBot="1">
      <c r="B86" s="97" t="s">
        <v>974</v>
      </c>
      <c r="C86" s="98"/>
      <c r="D86" s="98"/>
      <c r="E86" s="98"/>
      <c r="F86" s="98"/>
      <c r="G86" s="98"/>
      <c r="H86" s="98"/>
      <c r="I86" s="99"/>
      <c r="J86" s="100"/>
      <c r="K86" s="312">
        <v>0.05</v>
      </c>
      <c r="L86" s="860">
        <f>N79*K86</f>
        <v>108.27513242900598</v>
      </c>
      <c r="M86" s="861"/>
      <c r="N86" s="57"/>
    </row>
    <row r="87" spans="1:14" ht="15.75" thickBot="1">
      <c r="B87" s="823" t="s">
        <v>953</v>
      </c>
      <c r="C87" s="824"/>
      <c r="D87" s="824"/>
      <c r="E87" s="824"/>
      <c r="F87" s="824"/>
      <c r="G87" s="824"/>
      <c r="H87" s="824"/>
      <c r="I87" s="824"/>
      <c r="J87" s="824"/>
      <c r="K87" s="824"/>
      <c r="L87" s="824"/>
      <c r="M87" s="825"/>
      <c r="N87" s="58">
        <f>L84+L85+L86</f>
        <v>649.6507945740359</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2815.1534431541554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1147</v>
      </c>
      <c r="C31" s="87" t="s">
        <v>2164</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138</v>
      </c>
      <c r="B36" s="872" t="str">
        <f>VLOOKUP(A36,EQUIPOS!A6:D154,3,FALSE)</f>
        <v>Camioneta D-300</v>
      </c>
      <c r="C36" s="873"/>
      <c r="D36" s="873"/>
      <c r="E36" s="873"/>
      <c r="F36" s="873"/>
      <c r="G36" s="873"/>
      <c r="H36" s="874"/>
      <c r="I36" s="274"/>
      <c r="J36" s="275"/>
      <c r="K36" s="276">
        <f>VLOOKUP(A36,EQUIPOS!A6:D163,4,FALSE)</f>
        <v>44736.233689443718</v>
      </c>
      <c r="L36" s="277"/>
      <c r="M36" s="343">
        <v>1200</v>
      </c>
      <c r="N36" s="279">
        <f>K36/M36</f>
        <v>37.280194741203097</v>
      </c>
    </row>
    <row r="37" spans="1:14">
      <c r="A37" s="119" t="s">
        <v>201</v>
      </c>
      <c r="B37" s="872" t="str">
        <f>VLOOKUP(A37,EQUIPOS!A7:D154,3,FALSE)</f>
        <v>Equipo autopropulsado para pintura termoplástica</v>
      </c>
      <c r="C37" s="873"/>
      <c r="D37" s="873"/>
      <c r="E37" s="873"/>
      <c r="F37" s="873"/>
      <c r="G37" s="873"/>
      <c r="H37" s="874"/>
      <c r="I37" s="428"/>
      <c r="J37" s="429"/>
      <c r="K37" s="276">
        <f>VLOOKUP(A37,EQUIPOS!A7:D164,4,FALSE)</f>
        <v>108461.15431800415</v>
      </c>
      <c r="L37" s="342"/>
      <c r="M37" s="343">
        <v>1200</v>
      </c>
      <c r="N37" s="279">
        <f>K37/M37</f>
        <v>90.384295265003459</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0.39306379543167497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128.05755380163825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447</v>
      </c>
      <c r="B48" s="49" t="str">
        <f>VLOOKUP(A48,MATERIALES!A5:D373,3,FALSE)</f>
        <v>Esferas reflectivas</v>
      </c>
      <c r="C48" s="288"/>
      <c r="D48" s="288"/>
      <c r="E48" s="288"/>
      <c r="F48" s="288"/>
      <c r="G48" s="288"/>
      <c r="H48" s="288"/>
      <c r="I48" s="288"/>
      <c r="J48" s="318" t="str">
        <f>VLOOKUP(A48,MATERIALES!A4:D640,2,FALSE)</f>
        <v>kg</v>
      </c>
      <c r="K48" s="289">
        <v>0.108</v>
      </c>
      <c r="L48" s="274"/>
      <c r="M48" s="409">
        <f>VLOOKUP(A48,MATERIALES!A5:D396,4,FALSE)</f>
        <v>16258.881700056478</v>
      </c>
      <c r="N48" s="279">
        <f>K48*M48</f>
        <v>1755.9592236060996</v>
      </c>
    </row>
    <row r="49" spans="1:14">
      <c r="A49" s="172" t="s">
        <v>626</v>
      </c>
      <c r="B49" s="49" t="str">
        <f>VLOOKUP(A49,MATERIALES!A6:D373,3,FALSE)</f>
        <v xml:space="preserve">Resina termoplástica </v>
      </c>
      <c r="C49" s="432"/>
      <c r="D49" s="432"/>
      <c r="E49" s="432"/>
      <c r="F49" s="432"/>
      <c r="G49" s="432"/>
      <c r="H49" s="432"/>
      <c r="I49" s="432"/>
      <c r="J49" s="319" t="str">
        <f>VLOOKUP(A49,MATERIALES!A5:D641,2,FALSE)</f>
        <v>kg</v>
      </c>
      <c r="K49" s="404">
        <v>7.8E-2</v>
      </c>
      <c r="L49" s="428"/>
      <c r="M49" s="409">
        <f>VLOOKUP(A49,MATERIALES!A6:D397,4,FALSE)</f>
        <v>10015.47112723479</v>
      </c>
      <c r="N49" s="279">
        <f>K49*M49</f>
        <v>781.20674792431362</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2537.1659715304131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13</v>
      </c>
      <c r="B71" s="55" t="str">
        <f>VLOOKUP(A71,'MANO DE OBRA'!A8:D68,3,FALSE)</f>
        <v>Obrero (5)</v>
      </c>
      <c r="C71" s="53"/>
      <c r="D71" s="53"/>
      <c r="E71" s="53"/>
      <c r="F71" s="53"/>
      <c r="G71" s="53"/>
      <c r="H71" s="53"/>
      <c r="I71" s="299">
        <f>K71/J71*100</f>
        <v>146300</v>
      </c>
      <c r="J71" s="300">
        <v>185</v>
      </c>
      <c r="K71" s="301">
        <f>VLOOKUP(A71,'MANO DE OBRA'!A8:D99,4,FALSE)</f>
        <v>270655</v>
      </c>
      <c r="L71" s="56"/>
      <c r="M71" s="441">
        <v>9600</v>
      </c>
      <c r="N71" s="402">
        <f>K71/M71</f>
        <v>28.193229166666665</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9600</v>
      </c>
      <c r="N72" s="402">
        <f>K72/M72</f>
        <v>11.113150376500831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39.306379543167495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2704.529904875219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540.9059809750438</v>
      </c>
      <c r="M84" s="859"/>
      <c r="N84" s="57"/>
    </row>
    <row r="85" spans="1:14">
      <c r="B85" s="95" t="s">
        <v>973</v>
      </c>
      <c r="C85" s="96"/>
      <c r="D85" s="96"/>
      <c r="E85" s="96"/>
      <c r="F85" s="96"/>
      <c r="G85" s="96"/>
      <c r="H85" s="96"/>
      <c r="I85" s="93"/>
      <c r="J85" s="94"/>
      <c r="K85" s="311">
        <v>0.05</v>
      </c>
      <c r="L85" s="858">
        <f>N79*K85</f>
        <v>135.22649524376095</v>
      </c>
      <c r="M85" s="859"/>
      <c r="N85" s="57"/>
    </row>
    <row r="86" spans="1:14" ht="15.75" thickBot="1">
      <c r="B86" s="97" t="s">
        <v>974</v>
      </c>
      <c r="C86" s="98"/>
      <c r="D86" s="98"/>
      <c r="E86" s="98"/>
      <c r="F86" s="98"/>
      <c r="G86" s="98"/>
      <c r="H86" s="98"/>
      <c r="I86" s="99"/>
      <c r="J86" s="100"/>
      <c r="K86" s="312">
        <v>0.05</v>
      </c>
      <c r="L86" s="860">
        <f>N79*K86</f>
        <v>135.22649524376095</v>
      </c>
      <c r="M86" s="861"/>
      <c r="N86" s="57"/>
    </row>
    <row r="87" spans="1:14" ht="15.75" thickBot="1">
      <c r="B87" s="823" t="s">
        <v>953</v>
      </c>
      <c r="C87" s="824"/>
      <c r="D87" s="824"/>
      <c r="E87" s="824"/>
      <c r="F87" s="824"/>
      <c r="G87" s="824"/>
      <c r="H87" s="824"/>
      <c r="I87" s="824"/>
      <c r="J87" s="824"/>
      <c r="K87" s="824"/>
      <c r="L87" s="824"/>
      <c r="M87" s="825"/>
      <c r="N87" s="58">
        <f>L84+L85+L86</f>
        <v>811.35897146256571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3515.8888763377845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1148</v>
      </c>
      <c r="C31" s="87" t="s">
        <v>2165</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199</v>
      </c>
      <c r="B36" s="872" t="str">
        <f>VLOOKUP(A36,EQUIPOS!A6:D154,3,FALSE)</f>
        <v xml:space="preserve">Equipo de pintura (Compresor), Presión máxima de trabajo 3300 psi.
</v>
      </c>
      <c r="C36" s="873"/>
      <c r="D36" s="873"/>
      <c r="E36" s="873"/>
      <c r="F36" s="873"/>
      <c r="G36" s="873"/>
      <c r="H36" s="874"/>
      <c r="I36" s="274"/>
      <c r="J36" s="275"/>
      <c r="K36" s="276">
        <f>VLOOKUP(A36,EQUIPOS!A6:D163,4,FALSE)</f>
        <v>13960.754640533449</v>
      </c>
      <c r="L36" s="277"/>
      <c r="M36" s="343">
        <v>6.1</v>
      </c>
      <c r="N36" s="279">
        <f>K36/M36</f>
        <v>2288.6483017267951</v>
      </c>
    </row>
    <row r="37" spans="1:14">
      <c r="A37" s="119" t="s">
        <v>138</v>
      </c>
      <c r="B37" s="872" t="str">
        <f>VLOOKUP(A37,EQUIPOS!A7:D154,3,FALSE)</f>
        <v>Camioneta D-300</v>
      </c>
      <c r="C37" s="873"/>
      <c r="D37" s="873"/>
      <c r="E37" s="873"/>
      <c r="F37" s="873"/>
      <c r="G37" s="873"/>
      <c r="H37" s="874"/>
      <c r="I37" s="428"/>
      <c r="J37" s="429"/>
      <c r="K37" s="276">
        <f>VLOOKUP(A37,EQUIPOS!A7:D164,4,FALSE)</f>
        <v>44736.233689443718</v>
      </c>
      <c r="L37" s="342"/>
      <c r="M37" s="343">
        <v>6.1</v>
      </c>
      <c r="N37" s="279">
        <f>K37/M37</f>
        <v>7333.8088015481508</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77.324025330821314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9699.7811286057677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447</v>
      </c>
      <c r="B48" s="49" t="str">
        <f>VLOOKUP(A48,MATERIALES!A5:D373,3,FALSE)</f>
        <v>Esferas reflectivas</v>
      </c>
      <c r="C48" s="288"/>
      <c r="D48" s="288"/>
      <c r="E48" s="288"/>
      <c r="F48" s="288"/>
      <c r="G48" s="288"/>
      <c r="H48" s="288"/>
      <c r="I48" s="288"/>
      <c r="J48" s="318" t="str">
        <f>VLOOKUP(A48,MATERIALES!A4:D640,2,FALSE)</f>
        <v>kg</v>
      </c>
      <c r="K48" s="289">
        <v>0.38200000000000001</v>
      </c>
      <c r="L48" s="274"/>
      <c r="M48" s="409">
        <f>VLOOKUP(A48,MATERIALES!A5:D396,4,FALSE)</f>
        <v>16258.881700056478</v>
      </c>
      <c r="N48" s="279">
        <f>K48*M48</f>
        <v>6210.8928094215744</v>
      </c>
    </row>
    <row r="49" spans="1:14">
      <c r="A49" s="172" t="s">
        <v>841</v>
      </c>
      <c r="B49" s="49" t="str">
        <f>VLOOKUP(A49,MATERIALES!A6:D373,3,FALSE)</f>
        <v>Disolvente para pintura Trafico (acrílico)</v>
      </c>
      <c r="C49" s="432"/>
      <c r="D49" s="432"/>
      <c r="E49" s="432"/>
      <c r="F49" s="432"/>
      <c r="G49" s="432"/>
      <c r="H49" s="432"/>
      <c r="I49" s="432"/>
      <c r="J49" s="319" t="str">
        <f>VLOOKUP(A49,MATERIALES!A5:D641,2,FALSE)</f>
        <v>gal</v>
      </c>
      <c r="K49" s="404">
        <v>0.05</v>
      </c>
      <c r="L49" s="428"/>
      <c r="M49" s="409">
        <f>VLOOKUP(A49,MATERIALES!A6:D397,4,FALSE)</f>
        <v>40007.688236605638</v>
      </c>
      <c r="N49" s="279">
        <f>K49*M49</f>
        <v>2000.384411830282</v>
      </c>
    </row>
    <row r="50" spans="1:14">
      <c r="A50" s="172" t="s">
        <v>605</v>
      </c>
      <c r="B50" s="49" t="str">
        <f>VLOOKUP(A50,MATERIALES!A6:D373,3,FALSE)</f>
        <v>Pintura acrílica pura para tráfico</v>
      </c>
      <c r="C50" s="432"/>
      <c r="D50" s="432"/>
      <c r="E50" s="432"/>
      <c r="F50" s="432"/>
      <c r="G50" s="432"/>
      <c r="H50" s="432"/>
      <c r="I50" s="432"/>
      <c r="J50" s="319" t="str">
        <f>VLOOKUP(A50,MATERIALES!A6:D642,2,FALSE)</f>
        <v>gal</v>
      </c>
      <c r="K50" s="404">
        <v>0.12</v>
      </c>
      <c r="L50" s="428"/>
      <c r="M50" s="409">
        <f>VLOOKUP(A50,MATERIALES!A6:D398,4,FALSE)</f>
        <v>89911.61580131232</v>
      </c>
      <c r="N50" s="279">
        <f>K50*M50</f>
        <v>10789.393896157479</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19000.671117409336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73" t="s">
        <v>13</v>
      </c>
      <c r="B71" s="55" t="str">
        <f>VLOOKUP(A71,'MANO DE OBRA'!A8:D68,3,FALSE)</f>
        <v>Obrero (5)</v>
      </c>
      <c r="C71" s="53"/>
      <c r="D71" s="53"/>
      <c r="E71" s="53"/>
      <c r="F71" s="53"/>
      <c r="G71" s="53"/>
      <c r="H71" s="53"/>
      <c r="I71" s="299">
        <f>K71/J71*100</f>
        <v>146300</v>
      </c>
      <c r="J71" s="300">
        <v>185</v>
      </c>
      <c r="K71" s="301">
        <f>VLOOKUP(A71,'MANO DE OBRA'!A8:D99,4,FALSE)</f>
        <v>270655</v>
      </c>
      <c r="L71" s="56"/>
      <c r="M71" s="441">
        <v>48.8</v>
      </c>
      <c r="N71" s="402">
        <f>K71/M71</f>
        <v>5546.2090163934427</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48.8</v>
      </c>
      <c r="N72" s="402">
        <f>K72/M72</f>
        <v>2186.1935166886883</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7732.4025330821314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36432.854779097237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7286.5709558194476</v>
      </c>
      <c r="M84" s="859"/>
      <c r="N84" s="57"/>
    </row>
    <row r="85" spans="1:14">
      <c r="B85" s="95" t="s">
        <v>973</v>
      </c>
      <c r="C85" s="96"/>
      <c r="D85" s="96"/>
      <c r="E85" s="96"/>
      <c r="F85" s="96"/>
      <c r="G85" s="96"/>
      <c r="H85" s="96"/>
      <c r="I85" s="93"/>
      <c r="J85" s="94"/>
      <c r="K85" s="311">
        <v>0.05</v>
      </c>
      <c r="L85" s="858">
        <f>N79*K85</f>
        <v>1821.6427389548619</v>
      </c>
      <c r="M85" s="859"/>
      <c r="N85" s="57"/>
    </row>
    <row r="86" spans="1:14" ht="15.75" thickBot="1">
      <c r="B86" s="97" t="s">
        <v>974</v>
      </c>
      <c r="C86" s="98"/>
      <c r="D86" s="98"/>
      <c r="E86" s="98"/>
      <c r="F86" s="98"/>
      <c r="G86" s="98"/>
      <c r="H86" s="98"/>
      <c r="I86" s="99"/>
      <c r="J86" s="100"/>
      <c r="K86" s="312">
        <v>0.05</v>
      </c>
      <c r="L86" s="860">
        <f>N79*K86</f>
        <v>1821.6427389548619</v>
      </c>
      <c r="M86" s="861"/>
      <c r="N86" s="57"/>
    </row>
    <row r="87" spans="1:14" ht="15.75" thickBot="1">
      <c r="B87" s="823" t="s">
        <v>953</v>
      </c>
      <c r="C87" s="824"/>
      <c r="D87" s="824"/>
      <c r="E87" s="824"/>
      <c r="F87" s="824"/>
      <c r="G87" s="824"/>
      <c r="H87" s="824"/>
      <c r="I87" s="824"/>
      <c r="J87" s="824"/>
      <c r="K87" s="824"/>
      <c r="L87" s="824"/>
      <c r="M87" s="825"/>
      <c r="N87" s="58">
        <f>L84+L85+L86</f>
        <v>10929.856433729172</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47362.711212826413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1149</v>
      </c>
      <c r="C31" s="87" t="s">
        <v>2166</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138</v>
      </c>
      <c r="B36" s="872" t="str">
        <f>VLOOKUP(A36,EQUIPOS!A6:D154,3,FALSE)</f>
        <v>Camioneta D-300</v>
      </c>
      <c r="C36" s="873"/>
      <c r="D36" s="873"/>
      <c r="E36" s="873"/>
      <c r="F36" s="873"/>
      <c r="G36" s="873"/>
      <c r="H36" s="874"/>
      <c r="I36" s="274"/>
      <c r="J36" s="275"/>
      <c r="K36" s="276">
        <f>VLOOKUP(A36,EQUIPOS!A6:D163,4,FALSE)</f>
        <v>44736.233689443718</v>
      </c>
      <c r="L36" s="277"/>
      <c r="M36" s="343">
        <v>6</v>
      </c>
      <c r="N36" s="279">
        <f>K36/M36</f>
        <v>7456.0389482406199</v>
      </c>
    </row>
    <row r="37" spans="1:14">
      <c r="A37" s="119" t="s">
        <v>1711</v>
      </c>
      <c r="B37" s="872" t="str">
        <f>VLOOKUP(A37,EQUIPOS!A7:D154,3,FALSE)</f>
        <v>Caldera para pintura termoplástica</v>
      </c>
      <c r="C37" s="873"/>
      <c r="D37" s="873"/>
      <c r="E37" s="873"/>
      <c r="F37" s="873"/>
      <c r="G37" s="873"/>
      <c r="H37" s="874"/>
      <c r="I37" s="428"/>
      <c r="J37" s="429"/>
      <c r="K37" s="276">
        <f>VLOOKUP(A37,EQUIPOS!A7:D164,4,FALSE)</f>
        <v>67073.441114297239</v>
      </c>
      <c r="L37" s="342"/>
      <c r="M37" s="343">
        <v>6</v>
      </c>
      <c r="N37" s="279">
        <f>K37/M37</f>
        <v>11178.906852382874</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89.890050753001674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18724.835851376494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447</v>
      </c>
      <c r="B48" s="49" t="str">
        <f>VLOOKUP(A48,MATERIALES!A5:D373,3,FALSE)</f>
        <v>Esferas reflectivas</v>
      </c>
      <c r="C48" s="288"/>
      <c r="D48" s="288"/>
      <c r="E48" s="288"/>
      <c r="F48" s="288"/>
      <c r="G48" s="288"/>
      <c r="H48" s="288"/>
      <c r="I48" s="275"/>
      <c r="J48" s="231" t="str">
        <f>VLOOKUP(A48,MATERIALES!A4:D640,2,FALSE)</f>
        <v>kg</v>
      </c>
      <c r="K48" s="289">
        <v>0.9</v>
      </c>
      <c r="L48" s="274"/>
      <c r="M48" s="409">
        <f>VLOOKUP(A48,MATERIALES!A5:D396,4,FALSE)</f>
        <v>16258.881700056478</v>
      </c>
      <c r="N48" s="279">
        <f>K48*M48</f>
        <v>14632.99353005083</v>
      </c>
    </row>
    <row r="49" spans="1:14">
      <c r="A49" s="172" t="s">
        <v>626</v>
      </c>
      <c r="B49" s="49" t="str">
        <f>VLOOKUP(A49,MATERIALES!A6:D373,3,FALSE)</f>
        <v xml:space="preserve">Resina termoplástica </v>
      </c>
      <c r="C49" s="432"/>
      <c r="D49" s="432"/>
      <c r="E49" s="432"/>
      <c r="F49" s="432"/>
      <c r="G49" s="432"/>
      <c r="H49" s="432"/>
      <c r="I49" s="432"/>
      <c r="J49" s="318" t="str">
        <f>VLOOKUP(A49,MATERIALES!A5:D641,2,FALSE)</f>
        <v>kg</v>
      </c>
      <c r="K49" s="404">
        <v>0.65</v>
      </c>
      <c r="L49" s="428"/>
      <c r="M49" s="409">
        <f>VLOOKUP(A49,MATERIALES!A6:D397,4,FALSE)</f>
        <v>10015.47112723479</v>
      </c>
      <c r="N49" s="279">
        <f>K49*M49</f>
        <v>6510.0562327026137</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21143.049762753442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15</v>
      </c>
      <c r="B71" s="55" t="str">
        <f>VLOOKUP(A71,'MANO DE OBRA'!A8:D68,3,FALSE)</f>
        <v>Obrero (6)</v>
      </c>
      <c r="C71" s="53"/>
      <c r="D71" s="53"/>
      <c r="E71" s="53"/>
      <c r="F71" s="53"/>
      <c r="G71" s="53"/>
      <c r="H71" s="53"/>
      <c r="I71" s="299">
        <f>K71/J71*100</f>
        <v>175560</v>
      </c>
      <c r="J71" s="300">
        <v>185</v>
      </c>
      <c r="K71" s="301">
        <f>VLOOKUP(A71,'MANO DE OBRA'!A8:D99,4,FALSE)</f>
        <v>324786</v>
      </c>
      <c r="L71" s="56"/>
      <c r="M71" s="441">
        <v>48</v>
      </c>
      <c r="N71" s="402">
        <f>K71/M71</f>
        <v>6766.375</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48</v>
      </c>
      <c r="N72" s="402">
        <f>K72/M72</f>
        <v>2222.6300753001665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8989.0050753001669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48856.890689430104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9771.3781378860203</v>
      </c>
      <c r="M84" s="859"/>
      <c r="N84" s="57"/>
    </row>
    <row r="85" spans="1:14">
      <c r="B85" s="95" t="s">
        <v>973</v>
      </c>
      <c r="C85" s="96"/>
      <c r="D85" s="96"/>
      <c r="E85" s="96"/>
      <c r="F85" s="96"/>
      <c r="G85" s="96"/>
      <c r="H85" s="96"/>
      <c r="I85" s="93"/>
      <c r="J85" s="94"/>
      <c r="K85" s="311">
        <v>0.05</v>
      </c>
      <c r="L85" s="858">
        <f>N79*K85</f>
        <v>2442.8445344715051</v>
      </c>
      <c r="M85" s="859"/>
      <c r="N85" s="57"/>
    </row>
    <row r="86" spans="1:14" ht="15.75" thickBot="1">
      <c r="B86" s="97" t="s">
        <v>974</v>
      </c>
      <c r="C86" s="98"/>
      <c r="D86" s="98"/>
      <c r="E86" s="98"/>
      <c r="F86" s="98"/>
      <c r="G86" s="98"/>
      <c r="H86" s="98"/>
      <c r="I86" s="99"/>
      <c r="J86" s="100"/>
      <c r="K86" s="312">
        <v>0.05</v>
      </c>
      <c r="L86" s="860">
        <f>N79*K86</f>
        <v>2442.8445344715051</v>
      </c>
      <c r="M86" s="861"/>
      <c r="N86" s="57"/>
    </row>
    <row r="87" spans="1:14" ht="15.75" thickBot="1">
      <c r="B87" s="823" t="s">
        <v>953</v>
      </c>
      <c r="C87" s="824"/>
      <c r="D87" s="824"/>
      <c r="E87" s="824"/>
      <c r="F87" s="824"/>
      <c r="G87" s="824"/>
      <c r="H87" s="824"/>
      <c r="I87" s="824"/>
      <c r="J87" s="824"/>
      <c r="K87" s="824"/>
      <c r="L87" s="824"/>
      <c r="M87" s="825"/>
      <c r="N87" s="58">
        <f>L84+L85+L86</f>
        <v>14657.067206829031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63513.957896259133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1150</v>
      </c>
      <c r="C31" s="87" t="s">
        <v>2167</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138</v>
      </c>
      <c r="B36" s="872" t="str">
        <f>VLOOKUP(A36,EQUIPOS!A6:D154,3,FALSE)</f>
        <v>Camioneta D-300</v>
      </c>
      <c r="C36" s="873"/>
      <c r="D36" s="873"/>
      <c r="E36" s="873"/>
      <c r="F36" s="873"/>
      <c r="G36" s="873"/>
      <c r="H36" s="874"/>
      <c r="I36" s="274"/>
      <c r="J36" s="275"/>
      <c r="K36" s="276">
        <f>VLOOKUP(A36,EQUIPOS!A6:D163,4,FALSE)</f>
        <v>44736.233689443718</v>
      </c>
      <c r="L36" s="277"/>
      <c r="M36" s="343">
        <v>250</v>
      </c>
      <c r="N36" s="279">
        <f>K36/M36</f>
        <v>178.94493475777486</v>
      </c>
    </row>
    <row r="37" spans="1:14">
      <c r="A37" s="119" t="s">
        <v>251</v>
      </c>
      <c r="B37" s="872" t="str">
        <f>VLOOKUP(A37,EQUIPOS!A7:D154,3,FALSE)</f>
        <v>Maquina térmica pegatachas</v>
      </c>
      <c r="C37" s="873"/>
      <c r="D37" s="873"/>
      <c r="E37" s="873"/>
      <c r="F37" s="873"/>
      <c r="G37" s="873"/>
      <c r="H37" s="874"/>
      <c r="I37" s="428"/>
      <c r="J37" s="429"/>
      <c r="K37" s="276">
        <f>VLOOKUP(A37,EQUIPOS!A7:D164,4,FALSE)</f>
        <v>29209.401775581056</v>
      </c>
      <c r="L37" s="342"/>
      <c r="M37" s="343">
        <v>250</v>
      </c>
      <c r="N37" s="279">
        <f>K37/M37</f>
        <v>116.83760710232423</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1.0747412180720399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296.85728307817112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626</v>
      </c>
      <c r="B48" s="49" t="str">
        <f>VLOOKUP(A48,MATERIALES!A5:D373,3,FALSE)</f>
        <v xml:space="preserve">Resina termoplástica </v>
      </c>
      <c r="C48" s="288"/>
      <c r="D48" s="288"/>
      <c r="E48" s="288"/>
      <c r="F48" s="288"/>
      <c r="G48" s="288"/>
      <c r="H48" s="288"/>
      <c r="I48" s="275"/>
      <c r="J48" s="231" t="str">
        <f>VLOOKUP(A48,MATERIALES!A4:D640,2,FALSE)</f>
        <v>kg</v>
      </c>
      <c r="K48" s="289">
        <v>0.08</v>
      </c>
      <c r="L48" s="274"/>
      <c r="M48" s="409">
        <f>VLOOKUP(A48,MATERIALES!A5:D396,4,FALSE)</f>
        <v>10015.47112723479</v>
      </c>
      <c r="N48" s="279">
        <f>K48*M48</f>
        <v>801.23769017878328</v>
      </c>
    </row>
    <row r="49" spans="1:14">
      <c r="A49" s="172" t="s">
        <v>681</v>
      </c>
      <c r="B49" s="49" t="str">
        <f>VLOOKUP(A49,MATERIALES!A6:D373,3,FALSE)</f>
        <v>Tacha reflectiva</v>
      </c>
      <c r="C49" s="432"/>
      <c r="D49" s="432"/>
      <c r="E49" s="432"/>
      <c r="F49" s="432"/>
      <c r="G49" s="432"/>
      <c r="H49" s="432"/>
      <c r="I49" s="429"/>
      <c r="J49" s="231" t="str">
        <f>VLOOKUP(A49,MATERIALES!A5:D641,2,FALSE)</f>
        <v>u</v>
      </c>
      <c r="K49" s="404">
        <v>1</v>
      </c>
      <c r="L49" s="428"/>
      <c r="M49" s="409">
        <f>VLOOKUP(A49,MATERIALES!A6:D397,4,FALSE)</f>
        <v>8671.4035733634555</v>
      </c>
      <c r="N49" s="279">
        <f>K49*M49</f>
        <v>8671.4035733634555</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9472.6412635422384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2000</v>
      </c>
      <c r="N71" s="402">
        <f>K71/M71</f>
        <v>54.131</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2000</v>
      </c>
      <c r="N72" s="402">
        <f>K72/M72</f>
        <v>53.343121807203993</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107.474121807204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9876.972668427612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1975.3945336855224</v>
      </c>
      <c r="M84" s="859"/>
      <c r="N84" s="57"/>
    </row>
    <row r="85" spans="1:14">
      <c r="B85" s="95" t="s">
        <v>973</v>
      </c>
      <c r="C85" s="96"/>
      <c r="D85" s="96"/>
      <c r="E85" s="96"/>
      <c r="F85" s="96"/>
      <c r="G85" s="96"/>
      <c r="H85" s="96"/>
      <c r="I85" s="93"/>
      <c r="J85" s="94"/>
      <c r="K85" s="311">
        <v>0.05</v>
      </c>
      <c r="L85" s="858">
        <f>N79*K85</f>
        <v>493.84863342138061</v>
      </c>
      <c r="M85" s="859"/>
      <c r="N85" s="57"/>
    </row>
    <row r="86" spans="1:14" ht="15.75" thickBot="1">
      <c r="B86" s="97" t="s">
        <v>974</v>
      </c>
      <c r="C86" s="98"/>
      <c r="D86" s="98"/>
      <c r="E86" s="98"/>
      <c r="F86" s="98"/>
      <c r="G86" s="98"/>
      <c r="H86" s="98"/>
      <c r="I86" s="99"/>
      <c r="J86" s="100"/>
      <c r="K86" s="312">
        <v>0.05</v>
      </c>
      <c r="L86" s="860">
        <f>N79*K86</f>
        <v>493.84863342138061</v>
      </c>
      <c r="M86" s="861"/>
      <c r="N86" s="57"/>
    </row>
    <row r="87" spans="1:14" ht="15.75" thickBot="1">
      <c r="B87" s="823" t="s">
        <v>953</v>
      </c>
      <c r="C87" s="824"/>
      <c r="D87" s="824"/>
      <c r="E87" s="824"/>
      <c r="F87" s="824"/>
      <c r="G87" s="824"/>
      <c r="H87" s="824"/>
      <c r="I87" s="824"/>
      <c r="J87" s="824"/>
      <c r="K87" s="824"/>
      <c r="L87" s="824"/>
      <c r="M87" s="825"/>
      <c r="N87" s="58">
        <f>L84+L85+L86</f>
        <v>2963.0918005282838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12840.064468955896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1713</v>
      </c>
      <c r="C31" s="87" t="s">
        <v>2168</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138</v>
      </c>
      <c r="B36" s="872" t="str">
        <f>VLOOKUP(A36,EQUIPOS!A6:D154,3,FALSE)</f>
        <v>Camioneta D-300</v>
      </c>
      <c r="C36" s="873"/>
      <c r="D36" s="873"/>
      <c r="E36" s="873"/>
      <c r="F36" s="873"/>
      <c r="G36" s="873"/>
      <c r="H36" s="874"/>
      <c r="I36" s="274"/>
      <c r="J36" s="275"/>
      <c r="K36" s="276">
        <f>VLOOKUP(A36,EQUIPOS!A6:D163,4,FALSE)</f>
        <v>44736.233689443718</v>
      </c>
      <c r="L36" s="277"/>
      <c r="M36" s="343">
        <v>3.75</v>
      </c>
      <c r="N36" s="279">
        <f>K36/M36</f>
        <v>11929.662317184991</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89.693081204802652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12019.355398389795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615</v>
      </c>
      <c r="B48" s="49" t="str">
        <f>VLOOKUP(A48,MATERIALES!A5:D373,3,FALSE)</f>
        <v>Poste en angulo de 2*2*1/4 de 3,5m para señal</v>
      </c>
      <c r="C48" s="288"/>
      <c r="D48" s="288"/>
      <c r="E48" s="288"/>
      <c r="F48" s="288"/>
      <c r="G48" s="288"/>
      <c r="H48" s="288"/>
      <c r="I48" s="288"/>
      <c r="J48" s="318" t="str">
        <f>VLOOKUP(A48,MATERIALES!A4:D640,2,FALSE)</f>
        <v>u</v>
      </c>
      <c r="K48" s="289">
        <v>1</v>
      </c>
      <c r="L48" s="274"/>
      <c r="M48" s="409">
        <f>VLOOKUP(A48,MATERIALES!A5:D396,4,FALSE)</f>
        <v>98366.234285341692</v>
      </c>
      <c r="N48" s="279">
        <f>K48*M48</f>
        <v>98366.234285341692</v>
      </c>
    </row>
    <row r="49" spans="1:14">
      <c r="A49" s="172" t="s">
        <v>653</v>
      </c>
      <c r="B49" s="49" t="str">
        <f>VLOOKUP(A49,MATERIALES!A6:D373,3,FALSE)</f>
        <v>Señal (grupo 1). Tablero en lámina galvanizada de 75cm*75cm, calibre 16, reflectivo tipo 1/ incluye poste )</v>
      </c>
      <c r="C49" s="432"/>
      <c r="D49" s="432"/>
      <c r="E49" s="432"/>
      <c r="F49" s="432"/>
      <c r="G49" s="432"/>
      <c r="H49" s="432"/>
      <c r="I49" s="432"/>
      <c r="J49" s="319" t="str">
        <f>VLOOKUP(A49,MATERIALES!A5:D641,2,FALSE)</f>
        <v>u</v>
      </c>
      <c r="K49" s="404">
        <v>1</v>
      </c>
      <c r="L49" s="428"/>
      <c r="M49" s="409">
        <f>VLOOKUP(A49,MATERIALES!A6:D397,4,FALSE)</f>
        <v>351363.94323222933</v>
      </c>
      <c r="N49" s="279">
        <f>K49*M49</f>
        <v>351363.94323222933</v>
      </c>
    </row>
    <row r="50" spans="1:14">
      <c r="A50" s="172" t="s">
        <v>833</v>
      </c>
      <c r="B50" s="49" t="str">
        <f>VLOOKUP(A50,MATERIALES!A6:D373,3,FALSE)</f>
        <v>Concreto Resistencia  14 (Mpa)</v>
      </c>
      <c r="C50" s="432"/>
      <c r="D50" s="432"/>
      <c r="E50" s="432"/>
      <c r="F50" s="432"/>
      <c r="G50" s="432"/>
      <c r="H50" s="432"/>
      <c r="I50" s="432"/>
      <c r="J50" s="319" t="str">
        <f>VLOOKUP(A50,MATERIALES!A6:D642,2,FALSE)</f>
        <v>m3</v>
      </c>
      <c r="K50" s="404">
        <v>0.03</v>
      </c>
      <c r="L50" s="428"/>
      <c r="M50" s="409">
        <f>VLOOKUP(A50,MATERIALES!A6:D398,4,FALSE)</f>
        <v>380111.90222395718</v>
      </c>
      <c r="N50" s="279">
        <f>K50*M50</f>
        <v>11403.357066718714</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461133.53458428971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30</v>
      </c>
      <c r="N71" s="402">
        <f>K71/M71</f>
        <v>3556.2081204802662</v>
      </c>
      <c r="O71" s="112"/>
    </row>
    <row r="72" spans="1:15">
      <c r="A72" s="173" t="s">
        <v>9</v>
      </c>
      <c r="B72" s="55" t="str">
        <f>VLOOKUP(A72,'MANO DE OBRA'!A8:D69,3,FALSE)</f>
        <v>Obrero (3)</v>
      </c>
      <c r="C72" s="53"/>
      <c r="D72" s="53"/>
      <c r="E72" s="53"/>
      <c r="F72" s="53"/>
      <c r="G72" s="53"/>
      <c r="H72" s="53"/>
      <c r="I72" s="299">
        <f>K72/J72*100</f>
        <v>87780</v>
      </c>
      <c r="J72" s="300">
        <v>185</v>
      </c>
      <c r="K72" s="301">
        <f>VLOOKUP(A72,'MANO DE OBRA'!A8:D100,4,FALSE)</f>
        <v>162393</v>
      </c>
      <c r="L72" s="56"/>
      <c r="M72" s="441">
        <v>30</v>
      </c>
      <c r="N72" s="402">
        <f>K72/M72</f>
        <v>5413.1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8969.3081204802656</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482122.19810315978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96424.439620631965</v>
      </c>
      <c r="M84" s="859"/>
      <c r="N84" s="57"/>
    </row>
    <row r="85" spans="1:14">
      <c r="B85" s="95" t="s">
        <v>973</v>
      </c>
      <c r="C85" s="96"/>
      <c r="D85" s="96"/>
      <c r="E85" s="96"/>
      <c r="F85" s="96"/>
      <c r="G85" s="96"/>
      <c r="H85" s="96"/>
      <c r="I85" s="93"/>
      <c r="J85" s="94"/>
      <c r="K85" s="311">
        <v>0.05</v>
      </c>
      <c r="L85" s="858">
        <f>N79*K85</f>
        <v>24106.109905157991</v>
      </c>
      <c r="M85" s="859"/>
      <c r="N85" s="57"/>
    </row>
    <row r="86" spans="1:14" ht="15.75" thickBot="1">
      <c r="B86" s="97" t="s">
        <v>974</v>
      </c>
      <c r="C86" s="98"/>
      <c r="D86" s="98"/>
      <c r="E86" s="98"/>
      <c r="F86" s="98"/>
      <c r="G86" s="98"/>
      <c r="H86" s="98"/>
      <c r="I86" s="99"/>
      <c r="J86" s="100"/>
      <c r="K86" s="312">
        <v>0.05</v>
      </c>
      <c r="L86" s="860">
        <f>N79*K86</f>
        <v>24106.109905157991</v>
      </c>
      <c r="M86" s="861"/>
      <c r="N86" s="57"/>
    </row>
    <row r="87" spans="1:14" ht="15.75" thickBot="1">
      <c r="B87" s="823" t="s">
        <v>953</v>
      </c>
      <c r="C87" s="824"/>
      <c r="D87" s="824"/>
      <c r="E87" s="824"/>
      <c r="F87" s="824"/>
      <c r="G87" s="824"/>
      <c r="H87" s="824"/>
      <c r="I87" s="824"/>
      <c r="J87" s="824"/>
      <c r="K87" s="824"/>
      <c r="L87" s="824"/>
      <c r="M87" s="825"/>
      <c r="N87" s="58">
        <f>L84+L85+L86</f>
        <v>144636.65943094794</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626758.85753410775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8.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1151</v>
      </c>
      <c r="C31" s="87" t="s">
        <v>2169</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138</v>
      </c>
      <c r="B36" s="872" t="str">
        <f>VLOOKUP(A36,EQUIPOS!A6:D154,3,FALSE)</f>
        <v>Camioneta D-300</v>
      </c>
      <c r="C36" s="873"/>
      <c r="D36" s="873"/>
      <c r="E36" s="873"/>
      <c r="F36" s="873"/>
      <c r="G36" s="873"/>
      <c r="H36" s="874"/>
      <c r="I36" s="274"/>
      <c r="J36" s="275"/>
      <c r="K36" s="276">
        <f>VLOOKUP(A36,EQUIPOS!A6:D163,4,FALSE)</f>
        <v>44736.233689443718</v>
      </c>
      <c r="L36" s="277"/>
      <c r="M36" s="343">
        <v>3.75</v>
      </c>
      <c r="N36" s="279">
        <f>K36/M36</f>
        <v>11929.662317184991</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89.693081204802652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12019.355398389795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615</v>
      </c>
      <c r="B48" s="49" t="str">
        <f>VLOOKUP(A48,MATERIALES!A5:D373,3,FALSE)</f>
        <v>Poste en angulo de 2*2*1/4 de 3,5m para señal</v>
      </c>
      <c r="C48" s="288"/>
      <c r="D48" s="288"/>
      <c r="E48" s="288"/>
      <c r="F48" s="288"/>
      <c r="G48" s="288"/>
      <c r="H48" s="288"/>
      <c r="I48" s="288"/>
      <c r="J48" s="318" t="str">
        <f>VLOOKUP(A48,MATERIALES!A4:D640,2,FALSE)</f>
        <v>u</v>
      </c>
      <c r="K48" s="289">
        <v>1</v>
      </c>
      <c r="L48" s="274"/>
      <c r="M48" s="409">
        <f>VLOOKUP(A48,MATERIALES!A5:D396,4,FALSE)</f>
        <v>98366.234285341692</v>
      </c>
      <c r="N48" s="279">
        <f>K48*M48</f>
        <v>98366.234285341692</v>
      </c>
    </row>
    <row r="49" spans="1:14">
      <c r="A49" s="172" t="s">
        <v>654</v>
      </c>
      <c r="B49" s="49" t="str">
        <f>VLOOKUP(A49,MATERIALES!A6:D373,3,FALSE)</f>
        <v xml:space="preserve">Señal (grupo 2). Tablero en lámina galvanizado de 1,2m*0,4m, calibre 16, reflectivo tipo 1. </v>
      </c>
      <c r="C49" s="432"/>
      <c r="D49" s="432"/>
      <c r="E49" s="432"/>
      <c r="F49" s="432"/>
      <c r="G49" s="432"/>
      <c r="H49" s="432"/>
      <c r="I49" s="432"/>
      <c r="J49" s="319" t="str">
        <f>VLOOKUP(A49,MATERIALES!A5:D641,2,FALSE)</f>
        <v>u</v>
      </c>
      <c r="K49" s="404">
        <v>1</v>
      </c>
      <c r="L49" s="428"/>
      <c r="M49" s="409">
        <f>VLOOKUP(A49,MATERIALES!A6:D397,4,FALSE)</f>
        <v>301909.36413285282</v>
      </c>
      <c r="N49" s="279">
        <f>K49*M49</f>
        <v>301909.36413285282</v>
      </c>
    </row>
    <row r="50" spans="1:14">
      <c r="A50" s="172" t="s">
        <v>833</v>
      </c>
      <c r="B50" s="49" t="str">
        <f>VLOOKUP(A50,MATERIALES!A6:D373,3,FALSE)</f>
        <v>Concreto Resistencia  14 (Mpa)</v>
      </c>
      <c r="C50" s="432"/>
      <c r="D50" s="432"/>
      <c r="E50" s="432"/>
      <c r="F50" s="432"/>
      <c r="G50" s="432"/>
      <c r="H50" s="432"/>
      <c r="I50" s="432"/>
      <c r="J50" s="319" t="str">
        <f>VLOOKUP(A50,MATERIALES!A6:D642,2,FALSE)</f>
        <v>m3</v>
      </c>
      <c r="K50" s="404">
        <v>0.03</v>
      </c>
      <c r="L50" s="428"/>
      <c r="M50" s="409">
        <f>VLOOKUP(A50,MATERIALES!A6:D398,4,FALSE)</f>
        <v>380111.90222395718</v>
      </c>
      <c r="N50" s="279">
        <f>K50*M50</f>
        <v>11403.357066718714</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411678.9554849132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30</v>
      </c>
      <c r="N71" s="402">
        <f>K71/M71</f>
        <v>3556.2081204802662</v>
      </c>
      <c r="O71" s="112"/>
    </row>
    <row r="72" spans="1:15">
      <c r="A72" s="173" t="s">
        <v>9</v>
      </c>
      <c r="B72" s="55" t="str">
        <f>VLOOKUP(A72,'MANO DE OBRA'!A8:D69,3,FALSE)</f>
        <v>Obrero (3)</v>
      </c>
      <c r="C72" s="53"/>
      <c r="D72" s="53"/>
      <c r="E72" s="53"/>
      <c r="F72" s="53"/>
      <c r="G72" s="53"/>
      <c r="H72" s="53"/>
      <c r="I72" s="299">
        <f>K72/J72*100</f>
        <v>87780</v>
      </c>
      <c r="J72" s="300">
        <v>185</v>
      </c>
      <c r="K72" s="301">
        <f>VLOOKUP(A72,'MANO DE OBRA'!A8:D100,4,FALSE)</f>
        <v>162393</v>
      </c>
      <c r="L72" s="56"/>
      <c r="M72" s="441">
        <v>30</v>
      </c>
      <c r="N72" s="402">
        <f>K72/M72</f>
        <v>5413.1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8969.3081204802656</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432667.61900378327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86533.523800756666</v>
      </c>
      <c r="M84" s="859"/>
      <c r="N84" s="57"/>
    </row>
    <row r="85" spans="1:14">
      <c r="B85" s="95" t="s">
        <v>973</v>
      </c>
      <c r="C85" s="96"/>
      <c r="D85" s="96"/>
      <c r="E85" s="96"/>
      <c r="F85" s="96"/>
      <c r="G85" s="96"/>
      <c r="H85" s="96"/>
      <c r="I85" s="93"/>
      <c r="J85" s="94"/>
      <c r="K85" s="311">
        <v>0.05</v>
      </c>
      <c r="L85" s="858">
        <f>N79*K85</f>
        <v>21633.380950189166</v>
      </c>
      <c r="M85" s="859"/>
      <c r="N85" s="57"/>
    </row>
    <row r="86" spans="1:14" ht="15.75" thickBot="1">
      <c r="B86" s="97" t="s">
        <v>974</v>
      </c>
      <c r="C86" s="98"/>
      <c r="D86" s="98"/>
      <c r="E86" s="98"/>
      <c r="F86" s="98"/>
      <c r="G86" s="98"/>
      <c r="H86" s="98"/>
      <c r="I86" s="99"/>
      <c r="J86" s="100"/>
      <c r="K86" s="312">
        <v>0.05</v>
      </c>
      <c r="L86" s="860">
        <f>N79*K86</f>
        <v>21633.380950189166</v>
      </c>
      <c r="M86" s="861"/>
      <c r="N86" s="57"/>
    </row>
    <row r="87" spans="1:14" ht="15.75" thickBot="1">
      <c r="B87" s="823" t="s">
        <v>953</v>
      </c>
      <c r="C87" s="824"/>
      <c r="D87" s="824"/>
      <c r="E87" s="824"/>
      <c r="F87" s="824"/>
      <c r="G87" s="824"/>
      <c r="H87" s="824"/>
      <c r="I87" s="824"/>
      <c r="J87" s="824"/>
      <c r="K87" s="824"/>
      <c r="L87" s="824"/>
      <c r="M87" s="825"/>
      <c r="N87" s="58">
        <f>L84+L85+L86</f>
        <v>129800.285701135</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562467.90470491827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1152</v>
      </c>
      <c r="C31" s="87" t="s">
        <v>2170</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138</v>
      </c>
      <c r="B36" s="872" t="str">
        <f>VLOOKUP(A36,EQUIPOS!A6:D154,3,FALSE)</f>
        <v>Camioneta D-300</v>
      </c>
      <c r="C36" s="873"/>
      <c r="D36" s="873"/>
      <c r="E36" s="873"/>
      <c r="F36" s="873"/>
      <c r="G36" s="873"/>
      <c r="H36" s="874"/>
      <c r="I36" s="274"/>
      <c r="J36" s="275"/>
      <c r="K36" s="276">
        <f>VLOOKUP(A36,EQUIPOS!A6:D163,4,FALSE)</f>
        <v>44736.233689443718</v>
      </c>
      <c r="L36" s="277"/>
      <c r="M36" s="343">
        <v>3</v>
      </c>
      <c r="N36" s="279">
        <f>K36/M36</f>
        <v>14912.07789648124</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45.109166666666674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14957.187063147907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616</v>
      </c>
      <c r="B48" s="49" t="str">
        <f>VLOOKUP(A48,MATERIALES!A5:D373,3,FALSE)</f>
        <v>Poste kilometraje</v>
      </c>
      <c r="C48" s="288"/>
      <c r="D48" s="288"/>
      <c r="E48" s="288"/>
      <c r="F48" s="288"/>
      <c r="G48" s="288"/>
      <c r="H48" s="288"/>
      <c r="I48" s="288"/>
      <c r="J48" s="318" t="str">
        <f>VLOOKUP(A48,MATERIALES!A4:D640,2,FALSE)</f>
        <v>u</v>
      </c>
      <c r="K48" s="289">
        <v>1</v>
      </c>
      <c r="L48" s="274"/>
      <c r="M48" s="409">
        <f>VLOOKUP(A48,MATERIALES!A5:D396,4,FALSE)</f>
        <v>27257.32408104567</v>
      </c>
      <c r="N48" s="279">
        <f>K48*M48</f>
        <v>27257.32408104567</v>
      </c>
    </row>
    <row r="49" spans="1:14">
      <c r="A49" s="172" t="s">
        <v>833</v>
      </c>
      <c r="B49" s="49" t="str">
        <f>VLOOKUP(A49,MATERIALES!A6:D373,3,FALSE)</f>
        <v>Concreto Resistencia  14 (Mpa)</v>
      </c>
      <c r="C49" s="432"/>
      <c r="D49" s="432"/>
      <c r="E49" s="432"/>
      <c r="F49" s="432"/>
      <c r="G49" s="432"/>
      <c r="H49" s="432"/>
      <c r="I49" s="432"/>
      <c r="J49" s="319" t="str">
        <f>VLOOKUP(A49,MATERIALES!A5:D641,2,FALSE)</f>
        <v>m3</v>
      </c>
      <c r="K49" s="404">
        <v>0.06</v>
      </c>
      <c r="L49" s="428"/>
      <c r="M49" s="409">
        <f>VLOOKUP(A49,MATERIALES!A6:D397,4,FALSE)</f>
        <v>380111.90222395718</v>
      </c>
      <c r="N49" s="279">
        <f>K49*M49</f>
        <v>22806.714133437428</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50064.038214483095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24</v>
      </c>
      <c r="N71" s="402">
        <f>K71/M71</f>
        <v>4510.916666666667</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4510.916666666667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69532.141944297677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13906.428388859536</v>
      </c>
      <c r="M84" s="859"/>
      <c r="N84" s="57"/>
    </row>
    <row r="85" spans="1:14">
      <c r="B85" s="95" t="s">
        <v>973</v>
      </c>
      <c r="C85" s="96"/>
      <c r="D85" s="96"/>
      <c r="E85" s="96"/>
      <c r="F85" s="96"/>
      <c r="G85" s="96"/>
      <c r="H85" s="96"/>
      <c r="I85" s="93"/>
      <c r="J85" s="94"/>
      <c r="K85" s="311">
        <v>0.05</v>
      </c>
      <c r="L85" s="858">
        <f>N79*K85</f>
        <v>3476.6070972148841</v>
      </c>
      <c r="M85" s="859"/>
      <c r="N85" s="57"/>
    </row>
    <row r="86" spans="1:14" ht="15.75" thickBot="1">
      <c r="B86" s="97" t="s">
        <v>974</v>
      </c>
      <c r="C86" s="98"/>
      <c r="D86" s="98"/>
      <c r="E86" s="98"/>
      <c r="F86" s="98"/>
      <c r="G86" s="98"/>
      <c r="H86" s="98"/>
      <c r="I86" s="99"/>
      <c r="J86" s="100"/>
      <c r="K86" s="312">
        <v>0.05</v>
      </c>
      <c r="L86" s="860">
        <f>N79*K86</f>
        <v>3476.6070972148841</v>
      </c>
      <c r="M86" s="861"/>
      <c r="N86" s="57"/>
    </row>
    <row r="87" spans="1:14" ht="15.75" thickBot="1">
      <c r="B87" s="823" t="s">
        <v>953</v>
      </c>
      <c r="C87" s="824"/>
      <c r="D87" s="824"/>
      <c r="E87" s="824"/>
      <c r="F87" s="824"/>
      <c r="G87" s="824"/>
      <c r="H87" s="824"/>
      <c r="I87" s="824"/>
      <c r="J87" s="824"/>
      <c r="K87" s="824"/>
      <c r="L87" s="824"/>
      <c r="M87" s="825"/>
      <c r="N87" s="58">
        <f>L84+L85+L86</f>
        <v>20859.642583289304</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90391.784527586977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1153</v>
      </c>
      <c r="C31" s="87" t="s">
        <v>2171</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135</v>
      </c>
      <c r="B36" s="872" t="str">
        <f>VLOOKUP(A36,EQUIPOS!A6:D154,3,FALSE)</f>
        <v>Camión 350</v>
      </c>
      <c r="C36" s="873"/>
      <c r="D36" s="873"/>
      <c r="E36" s="873"/>
      <c r="F36" s="873"/>
      <c r="G36" s="873"/>
      <c r="H36" s="874"/>
      <c r="I36" s="274"/>
      <c r="J36" s="275"/>
      <c r="K36" s="276">
        <f>VLOOKUP(A36,EQUIPOS!A6:D163,4,FALSE)</f>
        <v>44736.233689443718</v>
      </c>
      <c r="L36" s="277"/>
      <c r="M36" s="343">
        <v>6.25</v>
      </c>
      <c r="N36" s="279">
        <f>K36/M36</f>
        <v>7157.7973903109951</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323.210243614408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7481.0076339254028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212" t="s">
        <v>619</v>
      </c>
      <c r="B48" s="49" t="str">
        <f>VLOOKUP(A48,MATERIALES!A5:D373,3,FALSE)</f>
        <v>Postes para defensa metálica (1,80m)</v>
      </c>
      <c r="C48" s="288"/>
      <c r="D48" s="288"/>
      <c r="E48" s="288"/>
      <c r="F48" s="288"/>
      <c r="G48" s="288"/>
      <c r="H48" s="288"/>
      <c r="I48" s="288"/>
      <c r="J48" s="318" t="str">
        <f>VLOOKUP(A48,MATERIALES!A4:D640,2,FALSE)</f>
        <v>u</v>
      </c>
      <c r="K48" s="289">
        <v>0.25</v>
      </c>
      <c r="L48" s="274"/>
      <c r="M48" s="409">
        <f>VLOOKUP(A48,MATERIALES!A5:D396,4,FALSE)</f>
        <v>116684.57433407199</v>
      </c>
      <c r="N48" s="279">
        <f>K48*M48</f>
        <v>29171.143583517998</v>
      </c>
    </row>
    <row r="49" spans="1:14">
      <c r="A49" s="172" t="s">
        <v>438</v>
      </c>
      <c r="B49" s="49" t="str">
        <f>VLOOKUP(A49,MATERIALES!A6:D373,3,FALSE)</f>
        <v>Defensa Metálica De 4,13 M Galvanizada</v>
      </c>
      <c r="C49" s="432"/>
      <c r="D49" s="432"/>
      <c r="E49" s="432"/>
      <c r="F49" s="432"/>
      <c r="G49" s="432"/>
      <c r="H49" s="432"/>
      <c r="I49" s="432"/>
      <c r="J49" s="319" t="str">
        <f>VLOOKUP(A49,MATERIALES!A5:D641,2,FALSE)</f>
        <v>u</v>
      </c>
      <c r="K49" s="404">
        <v>0.24213075060532688</v>
      </c>
      <c r="L49" s="428"/>
      <c r="M49" s="409">
        <f>VLOOKUP(A49,MATERIALES!A6:D397,4,FALSE)</f>
        <v>379373.90633465111</v>
      </c>
      <c r="N49" s="279">
        <f>K49*M49</f>
        <v>91858.088700884051</v>
      </c>
    </row>
    <row r="50" spans="1:14">
      <c r="A50" s="172"/>
      <c r="B50" s="49"/>
      <c r="C50" s="432"/>
      <c r="D50" s="432"/>
      <c r="E50" s="432"/>
      <c r="F50" s="432"/>
      <c r="G50" s="432"/>
      <c r="H50" s="432"/>
      <c r="I50" s="432"/>
      <c r="J50" s="319"/>
      <c r="K50" s="404"/>
      <c r="L50" s="428"/>
      <c r="M50" s="409"/>
      <c r="N50" s="279"/>
    </row>
    <row r="51" spans="1:14">
      <c r="A51" s="172"/>
      <c r="B51" s="49"/>
      <c r="C51" s="432"/>
      <c r="D51" s="432"/>
      <c r="E51" s="432"/>
      <c r="F51" s="432"/>
      <c r="G51" s="432"/>
      <c r="H51" s="432"/>
      <c r="I51" s="432"/>
      <c r="J51" s="319"/>
      <c r="K51" s="404"/>
      <c r="L51" s="428"/>
      <c r="M51" s="409"/>
      <c r="N51" s="279"/>
    </row>
    <row r="52" spans="1:14">
      <c r="B52" s="49"/>
      <c r="C52" s="53"/>
      <c r="D52" s="53"/>
      <c r="E52" s="53"/>
      <c r="F52" s="53"/>
      <c r="G52" s="53"/>
      <c r="H52" s="53"/>
      <c r="I52" s="53"/>
      <c r="J52" s="319"/>
      <c r="K52" s="175"/>
      <c r="L52" s="325"/>
      <c r="M52" s="409"/>
      <c r="N52" s="279"/>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121029.23228440205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50</v>
      </c>
      <c r="N71" s="402">
        <f>K71/M71</f>
        <v>4330.4799999999996</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50</v>
      </c>
      <c r="N72" s="402">
        <f>K72/M72</f>
        <v>2133.7248722881595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6464.2048722881591</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134974.44479061561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26994.888958123123</v>
      </c>
      <c r="M84" s="859"/>
      <c r="N84" s="57"/>
    </row>
    <row r="85" spans="1:14">
      <c r="B85" s="95" t="s">
        <v>973</v>
      </c>
      <c r="C85" s="96"/>
      <c r="D85" s="96"/>
      <c r="E85" s="96"/>
      <c r="F85" s="96"/>
      <c r="G85" s="96"/>
      <c r="H85" s="96"/>
      <c r="I85" s="93"/>
      <c r="J85" s="94"/>
      <c r="K85" s="311">
        <v>0.05</v>
      </c>
      <c r="L85" s="858">
        <f>N79*K85</f>
        <v>6748.7222395307808</v>
      </c>
      <c r="M85" s="859"/>
      <c r="N85" s="57"/>
    </row>
    <row r="86" spans="1:14" ht="15.75" thickBot="1">
      <c r="B86" s="97" t="s">
        <v>974</v>
      </c>
      <c r="C86" s="98"/>
      <c r="D86" s="98"/>
      <c r="E86" s="98"/>
      <c r="F86" s="98"/>
      <c r="G86" s="98"/>
      <c r="H86" s="98"/>
      <c r="I86" s="99"/>
      <c r="J86" s="100"/>
      <c r="K86" s="312">
        <v>0.05</v>
      </c>
      <c r="L86" s="860">
        <f>N79*K86</f>
        <v>6748.7222395307808</v>
      </c>
      <c r="M86" s="861"/>
      <c r="N86" s="57"/>
    </row>
    <row r="87" spans="1:14" ht="15.75" thickBot="1">
      <c r="B87" s="823" t="s">
        <v>953</v>
      </c>
      <c r="C87" s="824"/>
      <c r="D87" s="824"/>
      <c r="E87" s="824"/>
      <c r="F87" s="824"/>
      <c r="G87" s="824"/>
      <c r="H87" s="824"/>
      <c r="I87" s="824"/>
      <c r="J87" s="824"/>
      <c r="K87" s="824"/>
      <c r="L87" s="824"/>
      <c r="M87" s="825"/>
      <c r="N87" s="58">
        <f>L84+L85+L86</f>
        <v>40492.333437184687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175466.7782278003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1154</v>
      </c>
      <c r="C31" s="87" t="s">
        <v>2172</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36.087333333333333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36.087333333333333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629</v>
      </c>
      <c r="B48" s="49" t="str">
        <f>VLOOKUP(A48,MATERIALES!A5:D373,3,FALSE)</f>
        <v>Sección final de defensa metálica</v>
      </c>
      <c r="C48" s="288"/>
      <c r="D48" s="288"/>
      <c r="E48" s="288"/>
      <c r="F48" s="288"/>
      <c r="G48" s="288"/>
      <c r="H48" s="288"/>
      <c r="I48" s="275"/>
      <c r="J48" s="231" t="str">
        <f>VLOOKUP(A48,MATERIALES!A4:D640,2,FALSE)</f>
        <v>u</v>
      </c>
      <c r="K48" s="289">
        <v>1</v>
      </c>
      <c r="L48" s="274"/>
      <c r="M48" s="409">
        <f>VLOOKUP(A48,MATERIALES!A5:D396,4,FALSE)</f>
        <v>54543.128476456135</v>
      </c>
      <c r="N48" s="279">
        <f>K48*M48</f>
        <v>54543.128476456135</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9"/>
      <c r="K50" s="404"/>
      <c r="L50" s="428"/>
      <c r="M50" s="409"/>
      <c r="N50" s="279"/>
    </row>
    <row r="51" spans="1:14">
      <c r="A51" s="172"/>
      <c r="B51" s="49"/>
      <c r="C51" s="432"/>
      <c r="D51" s="432"/>
      <c r="E51" s="432"/>
      <c r="F51" s="432"/>
      <c r="G51" s="432"/>
      <c r="H51" s="432"/>
      <c r="I51" s="432"/>
      <c r="J51" s="319"/>
      <c r="K51" s="404"/>
      <c r="L51" s="428"/>
      <c r="M51" s="409"/>
      <c r="N51" s="279"/>
    </row>
    <row r="52" spans="1:14">
      <c r="B52" s="49"/>
      <c r="C52" s="53"/>
      <c r="D52" s="53"/>
      <c r="E52" s="53"/>
      <c r="F52" s="53"/>
      <c r="G52" s="53"/>
      <c r="H52" s="53"/>
      <c r="I52" s="53"/>
      <c r="J52" s="319"/>
      <c r="K52" s="175"/>
      <c r="L52" s="325"/>
      <c r="M52" s="409"/>
      <c r="N52" s="279"/>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54543.128476456135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30</v>
      </c>
      <c r="N71" s="402">
        <f>K71/M71</f>
        <v>3608.7333333333331</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3608.7333333333331</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58187.949143122802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11637.589828624561</v>
      </c>
      <c r="M84" s="859"/>
      <c r="N84" s="57"/>
    </row>
    <row r="85" spans="1:14">
      <c r="B85" s="95" t="s">
        <v>973</v>
      </c>
      <c r="C85" s="96"/>
      <c r="D85" s="96"/>
      <c r="E85" s="96"/>
      <c r="F85" s="96"/>
      <c r="G85" s="96"/>
      <c r="H85" s="96"/>
      <c r="I85" s="93"/>
      <c r="J85" s="94"/>
      <c r="K85" s="311">
        <v>0.05</v>
      </c>
      <c r="L85" s="858">
        <f>N79*K85</f>
        <v>2909.3974571561403</v>
      </c>
      <c r="M85" s="859"/>
      <c r="N85" s="57"/>
    </row>
    <row r="86" spans="1:14" ht="15.75" thickBot="1">
      <c r="B86" s="97" t="s">
        <v>974</v>
      </c>
      <c r="C86" s="98"/>
      <c r="D86" s="98"/>
      <c r="E86" s="98"/>
      <c r="F86" s="98"/>
      <c r="G86" s="98"/>
      <c r="H86" s="98"/>
      <c r="I86" s="99"/>
      <c r="J86" s="100"/>
      <c r="K86" s="312">
        <v>0.05</v>
      </c>
      <c r="L86" s="860">
        <f>N79*K86</f>
        <v>2909.3974571561403</v>
      </c>
      <c r="M86" s="861"/>
      <c r="N86" s="57"/>
    </row>
    <row r="87" spans="1:14" ht="15.75" thickBot="1">
      <c r="B87" s="823" t="s">
        <v>953</v>
      </c>
      <c r="C87" s="824"/>
      <c r="D87" s="824"/>
      <c r="E87" s="824"/>
      <c r="F87" s="824"/>
      <c r="G87" s="824"/>
      <c r="H87" s="824"/>
      <c r="I87" s="824"/>
      <c r="J87" s="824"/>
      <c r="K87" s="824"/>
      <c r="L87" s="824"/>
      <c r="M87" s="825"/>
      <c r="N87" s="58">
        <f>L84+L85+L86</f>
        <v>17456.384742936843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75644.333886059641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1155</v>
      </c>
      <c r="C31" s="87" t="s">
        <v>2048</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37.331724137931033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37.331724137931033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8" t="s">
        <v>631</v>
      </c>
      <c r="B48" s="49" t="str">
        <f>VLOOKUP(A48,MATERIALES!A5:D373,3,FALSE)</f>
        <v>Sección tope</v>
      </c>
      <c r="C48" s="288"/>
      <c r="D48" s="288"/>
      <c r="E48" s="288"/>
      <c r="F48" s="288"/>
      <c r="G48" s="288"/>
      <c r="H48" s="288"/>
      <c r="I48" s="275"/>
      <c r="J48" s="231" t="str">
        <f>VLOOKUP(A48,MATERIALES!A4:D640,2,FALSE)</f>
        <v>u</v>
      </c>
      <c r="K48" s="289">
        <v>1</v>
      </c>
      <c r="L48" s="274"/>
      <c r="M48" s="409">
        <f>VLOOKUP(A48,MATERIALES!A5:D396,4,FALSE)</f>
        <v>108392.54466704318</v>
      </c>
      <c r="N48" s="279">
        <f>K48*M48</f>
        <v>108392.54466704318</v>
      </c>
    </row>
    <row r="49" spans="1:14">
      <c r="A49" s="178"/>
      <c r="B49" s="49"/>
      <c r="C49" s="432"/>
      <c r="D49" s="432"/>
      <c r="E49" s="432"/>
      <c r="F49" s="432"/>
      <c r="G49" s="432"/>
      <c r="H49" s="432"/>
      <c r="I49" s="432"/>
      <c r="J49" s="318"/>
      <c r="K49" s="404"/>
      <c r="L49" s="428"/>
      <c r="M49" s="409"/>
      <c r="N49" s="279"/>
    </row>
    <row r="50" spans="1:14">
      <c r="A50" s="178"/>
      <c r="B50" s="49"/>
      <c r="C50" s="432"/>
      <c r="D50" s="432"/>
      <c r="E50" s="432"/>
      <c r="F50" s="432"/>
      <c r="G50" s="432"/>
      <c r="H50" s="432"/>
      <c r="I50" s="432"/>
      <c r="J50" s="319"/>
      <c r="K50" s="404"/>
      <c r="L50" s="428"/>
      <c r="M50" s="409"/>
      <c r="N50" s="279"/>
    </row>
    <row r="51" spans="1:14">
      <c r="A51" s="178"/>
      <c r="B51" s="49"/>
      <c r="C51" s="432"/>
      <c r="D51" s="432"/>
      <c r="E51" s="432"/>
      <c r="F51" s="432"/>
      <c r="G51" s="432"/>
      <c r="H51" s="432"/>
      <c r="I51" s="432"/>
      <c r="J51" s="319"/>
      <c r="K51" s="404"/>
      <c r="L51" s="428"/>
      <c r="M51" s="409"/>
      <c r="N51" s="279"/>
    </row>
    <row r="52" spans="1:14">
      <c r="B52" s="49"/>
      <c r="C52" s="53"/>
      <c r="D52" s="53"/>
      <c r="E52" s="53"/>
      <c r="F52" s="53"/>
      <c r="G52" s="53"/>
      <c r="H52" s="53"/>
      <c r="I52" s="53"/>
      <c r="J52" s="319"/>
      <c r="K52" s="175"/>
      <c r="L52" s="325"/>
      <c r="M52" s="409"/>
      <c r="N52" s="279"/>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108392.54466704318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9"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29</v>
      </c>
      <c r="N71" s="402">
        <f>K71/M71</f>
        <v>3733.1724137931033</v>
      </c>
      <c r="O71" s="112"/>
    </row>
    <row r="72" spans="1:15">
      <c r="A72" s="179"/>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3733.1724137931033</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112163.04880497421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22432.609760994845</v>
      </c>
      <c r="M84" s="859"/>
      <c r="N84" s="57"/>
    </row>
    <row r="85" spans="1:14">
      <c r="B85" s="95" t="s">
        <v>973</v>
      </c>
      <c r="C85" s="96"/>
      <c r="D85" s="96"/>
      <c r="E85" s="96"/>
      <c r="F85" s="96"/>
      <c r="G85" s="96"/>
      <c r="H85" s="96"/>
      <c r="I85" s="93"/>
      <c r="J85" s="94"/>
      <c r="K85" s="311">
        <v>0.05</v>
      </c>
      <c r="L85" s="858">
        <f>N79*K85</f>
        <v>5608.1524402487112</v>
      </c>
      <c r="M85" s="859"/>
      <c r="N85" s="57"/>
    </row>
    <row r="86" spans="1:14" ht="15.75" thickBot="1">
      <c r="B86" s="97" t="s">
        <v>974</v>
      </c>
      <c r="C86" s="98"/>
      <c r="D86" s="98"/>
      <c r="E86" s="98"/>
      <c r="F86" s="98"/>
      <c r="G86" s="98"/>
      <c r="H86" s="98"/>
      <c r="I86" s="99"/>
      <c r="J86" s="100"/>
      <c r="K86" s="312">
        <v>0.05</v>
      </c>
      <c r="L86" s="860">
        <f>N79*K86</f>
        <v>5608.1524402487112</v>
      </c>
      <c r="M86" s="861"/>
      <c r="N86" s="57"/>
    </row>
    <row r="87" spans="1:14" ht="15.75" thickBot="1">
      <c r="B87" s="823" t="s">
        <v>953</v>
      </c>
      <c r="C87" s="824"/>
      <c r="D87" s="824"/>
      <c r="E87" s="824"/>
      <c r="F87" s="824"/>
      <c r="G87" s="824"/>
      <c r="H87" s="824"/>
      <c r="I87" s="824"/>
      <c r="J87" s="824"/>
      <c r="K87" s="824"/>
      <c r="L87" s="824"/>
      <c r="M87" s="825"/>
      <c r="N87" s="58">
        <f>L84+L85+L86</f>
        <v>33648.914641492265</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145811.96344646649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1714</v>
      </c>
      <c r="C31" s="87" t="s">
        <v>1715</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37.331724137931033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37.331724137931033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896</v>
      </c>
      <c r="B48" s="49" t="str">
        <f>VLOOKUP(A48,MATERIALES!A5:D373,3,FALSE)</f>
        <v>Amortiguadores (Para Defensas Metálicas), Incluye Tornillos</v>
      </c>
      <c r="C48" s="288"/>
      <c r="D48" s="288"/>
      <c r="E48" s="288"/>
      <c r="F48" s="288"/>
      <c r="G48" s="288"/>
      <c r="H48" s="288"/>
      <c r="I48" s="275"/>
      <c r="J48" s="231" t="str">
        <f>VLOOKUP(A48,MATERIALES!A4:D640,2,FALSE)</f>
        <v>u</v>
      </c>
      <c r="K48" s="289">
        <v>1</v>
      </c>
      <c r="L48" s="274"/>
      <c r="M48" s="409">
        <f>VLOOKUP(A48,MATERIALES!A5:D396,4,FALSE)</f>
        <v>32897.137306447607</v>
      </c>
      <c r="N48" s="279">
        <f>K48*M48</f>
        <v>32897.137306447607</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9"/>
      <c r="K50" s="404"/>
      <c r="L50" s="428"/>
      <c r="M50" s="409"/>
      <c r="N50" s="279"/>
    </row>
    <row r="51" spans="1:14">
      <c r="A51" s="172"/>
      <c r="B51" s="49"/>
      <c r="C51" s="432"/>
      <c r="D51" s="432"/>
      <c r="E51" s="432"/>
      <c r="F51" s="432"/>
      <c r="G51" s="432"/>
      <c r="H51" s="432"/>
      <c r="I51" s="432"/>
      <c r="J51" s="319"/>
      <c r="K51" s="404"/>
      <c r="L51" s="428"/>
      <c r="M51" s="409"/>
      <c r="N51" s="279"/>
    </row>
    <row r="52" spans="1:14">
      <c r="B52" s="49"/>
      <c r="C52" s="53"/>
      <c r="D52" s="53"/>
      <c r="E52" s="53"/>
      <c r="F52" s="53"/>
      <c r="G52" s="53"/>
      <c r="H52" s="53"/>
      <c r="I52" s="53"/>
      <c r="J52" s="319"/>
      <c r="K52" s="175"/>
      <c r="L52" s="325"/>
      <c r="M52" s="409"/>
      <c r="N52" s="279"/>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32897.137306447607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29</v>
      </c>
      <c r="N71" s="402">
        <f>K71/M71</f>
        <v>3733.1724137931033</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3733.1724137931033</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36667.641444378642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7333.5282888757283</v>
      </c>
      <c r="M84" s="859"/>
      <c r="N84" s="57"/>
    </row>
    <row r="85" spans="1:14">
      <c r="B85" s="95" t="s">
        <v>973</v>
      </c>
      <c r="C85" s="96"/>
      <c r="D85" s="96"/>
      <c r="E85" s="96"/>
      <c r="F85" s="96"/>
      <c r="G85" s="96"/>
      <c r="H85" s="96"/>
      <c r="I85" s="93"/>
      <c r="J85" s="94"/>
      <c r="K85" s="311">
        <v>0.05</v>
      </c>
      <c r="L85" s="858">
        <f>N79*K85</f>
        <v>1833.3820722189321</v>
      </c>
      <c r="M85" s="859"/>
      <c r="N85" s="57"/>
    </row>
    <row r="86" spans="1:14" ht="15.75" thickBot="1">
      <c r="B86" s="97" t="s">
        <v>974</v>
      </c>
      <c r="C86" s="98"/>
      <c r="D86" s="98"/>
      <c r="E86" s="98"/>
      <c r="F86" s="98"/>
      <c r="G86" s="98"/>
      <c r="H86" s="98"/>
      <c r="I86" s="99"/>
      <c r="J86" s="100"/>
      <c r="K86" s="312">
        <v>0.05</v>
      </c>
      <c r="L86" s="860">
        <f>N79*K86</f>
        <v>1833.3820722189321</v>
      </c>
      <c r="M86" s="861"/>
      <c r="N86" s="57"/>
    </row>
    <row r="87" spans="1:14" ht="15.75" thickBot="1">
      <c r="B87" s="823" t="s">
        <v>953</v>
      </c>
      <c r="C87" s="824"/>
      <c r="D87" s="824"/>
      <c r="E87" s="824"/>
      <c r="F87" s="824"/>
      <c r="G87" s="824"/>
      <c r="H87" s="824"/>
      <c r="I87" s="824"/>
      <c r="J87" s="824"/>
      <c r="K87" s="824"/>
      <c r="L87" s="824"/>
      <c r="M87" s="825"/>
      <c r="N87" s="58">
        <f>L84+L85+L86</f>
        <v>11000.292433313592</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47667.933877692238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1156</v>
      </c>
      <c r="C31" s="87" t="s">
        <v>2173</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363</v>
      </c>
      <c r="B36" s="872" t="str">
        <f>VLOOKUP(A36,EQUIPOS!A6:D154,3,FALSE)</f>
        <v>Vibrador de concreto, Motor de 3 hp a 18.000 rpm Mangueras de 4 mt</v>
      </c>
      <c r="C36" s="873"/>
      <c r="D36" s="873"/>
      <c r="E36" s="873"/>
      <c r="F36" s="873"/>
      <c r="G36" s="873"/>
      <c r="H36" s="874"/>
      <c r="I36" s="274"/>
      <c r="J36" s="275"/>
      <c r="K36" s="276">
        <f>VLOOKUP(A36,EQUIPOS!A6:D163,4,FALSE)</f>
        <v>6082.464656963657</v>
      </c>
      <c r="L36" s="277"/>
      <c r="M36" s="343">
        <v>1.25</v>
      </c>
      <c r="N36" s="279">
        <f>K36/M36</f>
        <v>4865.9717255709256</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0.02</v>
      </c>
      <c r="N41" s="351">
        <f>N77*M41</f>
        <v>538.15848722881594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5404.1302127997415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745</v>
      </c>
      <c r="B48" s="49" t="str">
        <f>VLOOKUP(A48,MATERIALES!A5:D373,3,FALSE)</f>
        <v>Acero PDR-60</v>
      </c>
      <c r="C48" s="288"/>
      <c r="D48" s="288"/>
      <c r="E48" s="288"/>
      <c r="F48" s="288"/>
      <c r="G48" s="288"/>
      <c r="H48" s="288"/>
      <c r="I48" s="288"/>
      <c r="J48" s="318" t="str">
        <f>VLOOKUP(A48,MATERIALES!A4:D640,2,FALSE)</f>
        <v>kg</v>
      </c>
      <c r="K48" s="289">
        <v>9.6</v>
      </c>
      <c r="L48" s="274"/>
      <c r="M48" s="409">
        <f>VLOOKUP(A48,MATERIALES!A5:D396,4,FALSE)</f>
        <v>3371.0081391450435</v>
      </c>
      <c r="N48" s="279">
        <f>K48*M48</f>
        <v>32361.678135792416</v>
      </c>
    </row>
    <row r="49" spans="1:14">
      <c r="A49" s="172" t="s">
        <v>832</v>
      </c>
      <c r="B49" s="49" t="str">
        <f>VLOOKUP(A49,MATERIALES!A6:D373,3,FALSE)</f>
        <v>Concreto Resistencia  21 (Mpa)</v>
      </c>
      <c r="C49" s="432"/>
      <c r="D49" s="432"/>
      <c r="E49" s="432"/>
      <c r="F49" s="432"/>
      <c r="G49" s="432"/>
      <c r="H49" s="432"/>
      <c r="I49" s="432"/>
      <c r="J49" s="319" t="str">
        <f>VLOOKUP(A49,MATERIALES!A5:D641,2,FALSE)</f>
        <v>m3</v>
      </c>
      <c r="K49" s="404">
        <v>0.12</v>
      </c>
      <c r="L49" s="428"/>
      <c r="M49" s="409">
        <f>VLOOKUP(A49,MATERIALES!A6:D397,4,FALSE)</f>
        <v>430793.48918715148</v>
      </c>
      <c r="N49" s="279">
        <f>K49*M49</f>
        <v>51695.218702458173</v>
      </c>
    </row>
    <row r="50" spans="1:14">
      <c r="A50" s="172" t="s">
        <v>869</v>
      </c>
      <c r="B50" s="49" t="str">
        <f>VLOOKUP(A50,MATERIALES!A6:D373,3,FALSE)</f>
        <v>Formaleta para baranda de concreto</v>
      </c>
      <c r="C50" s="432"/>
      <c r="D50" s="432"/>
      <c r="E50" s="432"/>
      <c r="F50" s="432"/>
      <c r="G50" s="432"/>
      <c r="H50" s="432"/>
      <c r="I50" s="432"/>
      <c r="J50" s="319" t="str">
        <f>VLOOKUP(A50,MATERIALES!A6:D642,2,FALSE)</f>
        <v>m</v>
      </c>
      <c r="K50" s="404">
        <v>0.5</v>
      </c>
      <c r="L50" s="428"/>
      <c r="M50" s="409">
        <f>VLOOKUP(A50,MATERIALES!A6:D398,4,FALSE)</f>
        <v>25645.676068222416</v>
      </c>
      <c r="N50" s="279">
        <f>K50*M50</f>
        <v>12822.838034111208</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96879.734872361791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9</v>
      </c>
      <c r="B71" s="55" t="str">
        <f>VLOOKUP(A71,'MANO DE OBRA'!A8:D68,3,FALSE)</f>
        <v>Obrero (3)</v>
      </c>
      <c r="C71" s="53"/>
      <c r="D71" s="53"/>
      <c r="E71" s="53"/>
      <c r="F71" s="53"/>
      <c r="G71" s="53"/>
      <c r="H71" s="53"/>
      <c r="I71" s="299">
        <f>K71/J71*100</f>
        <v>87780</v>
      </c>
      <c r="J71" s="300">
        <v>185</v>
      </c>
      <c r="K71" s="301">
        <f>VLOOKUP(A71,'MANO DE OBRA'!A8:D99,4,FALSE)</f>
        <v>162393</v>
      </c>
      <c r="L71" s="56"/>
      <c r="M71" s="441">
        <v>10</v>
      </c>
      <c r="N71" s="402">
        <f>K71/M71</f>
        <v>16239.3</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26907.924361440797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129191.78944660234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25838.357889320469</v>
      </c>
      <c r="M84" s="859"/>
      <c r="N84" s="57"/>
    </row>
    <row r="85" spans="1:14">
      <c r="B85" s="95" t="s">
        <v>973</v>
      </c>
      <c r="C85" s="96"/>
      <c r="D85" s="96"/>
      <c r="E85" s="96"/>
      <c r="F85" s="96"/>
      <c r="G85" s="96"/>
      <c r="H85" s="96"/>
      <c r="I85" s="93"/>
      <c r="J85" s="94"/>
      <c r="K85" s="311">
        <v>0.05</v>
      </c>
      <c r="L85" s="858">
        <f>N79*K85</f>
        <v>6459.5894723301171</v>
      </c>
      <c r="M85" s="859"/>
      <c r="N85" s="57"/>
    </row>
    <row r="86" spans="1:14" ht="15.75" thickBot="1">
      <c r="B86" s="97" t="s">
        <v>974</v>
      </c>
      <c r="C86" s="98"/>
      <c r="D86" s="98"/>
      <c r="E86" s="98"/>
      <c r="F86" s="98"/>
      <c r="G86" s="98"/>
      <c r="H86" s="98"/>
      <c r="I86" s="99"/>
      <c r="J86" s="100"/>
      <c r="K86" s="312">
        <v>0.05</v>
      </c>
      <c r="L86" s="860">
        <f>N79*K86</f>
        <v>6459.5894723301171</v>
      </c>
      <c r="M86" s="861"/>
      <c r="N86" s="57"/>
    </row>
    <row r="87" spans="1:14" ht="15.75" thickBot="1">
      <c r="B87" s="823" t="s">
        <v>953</v>
      </c>
      <c r="C87" s="824"/>
      <c r="D87" s="824"/>
      <c r="E87" s="824"/>
      <c r="F87" s="824"/>
      <c r="G87" s="824"/>
      <c r="H87" s="824"/>
      <c r="I87" s="824"/>
      <c r="J87" s="824"/>
      <c r="K87" s="824"/>
      <c r="L87" s="824"/>
      <c r="M87" s="825"/>
      <c r="N87" s="58">
        <f>L84+L85+L86</f>
        <v>38757.536833980703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167949.32628058305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1157</v>
      </c>
      <c r="C31" s="87" t="s">
        <v>1716</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7.7329999999999997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7.7329999999999997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408</v>
      </c>
      <c r="B48" s="49" t="str">
        <f>VLOOKUP(A48,MATERIALES!A5:D373,3,FALSE)</f>
        <v>Captafaro, Incluye Tornillos</v>
      </c>
      <c r="C48" s="288"/>
      <c r="D48" s="288"/>
      <c r="E48" s="288"/>
      <c r="F48" s="288"/>
      <c r="G48" s="288"/>
      <c r="H48" s="288"/>
      <c r="I48" s="275"/>
      <c r="J48" s="231" t="str">
        <f>VLOOKUP(A48,MATERIALES!A4:D640,2,FALSE)</f>
        <v>u</v>
      </c>
      <c r="K48" s="289">
        <v>1</v>
      </c>
      <c r="L48" s="274"/>
      <c r="M48" s="409">
        <f>VLOOKUP(A48,MATERIALES!A5:D396,4,FALSE)</f>
        <v>12898.71281537814</v>
      </c>
      <c r="N48" s="279">
        <f>K48*M48</f>
        <v>12898.71281537814</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12898.71281537814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6</v>
      </c>
      <c r="B71" s="55" t="str">
        <f>VLOOKUP(A71,'MANO DE OBRA'!A8:D68,3,FALSE)</f>
        <v xml:space="preserve">Obrero </v>
      </c>
      <c r="C71" s="53"/>
      <c r="D71" s="53"/>
      <c r="E71" s="53"/>
      <c r="F71" s="53"/>
      <c r="G71" s="53"/>
      <c r="H71" s="53"/>
      <c r="I71" s="299">
        <f>K71/J71*100</f>
        <v>29260.000000000004</v>
      </c>
      <c r="J71" s="300">
        <v>185</v>
      </c>
      <c r="K71" s="301">
        <f>VLOOKUP(A71,'MANO DE OBRA'!A8:D99,4,FALSE)</f>
        <v>54131</v>
      </c>
      <c r="L71" s="56"/>
      <c r="M71" s="441">
        <v>70</v>
      </c>
      <c r="N71" s="402">
        <f>K71/M71</f>
        <v>773.3</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773.3</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13679.745815378139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2735.9491630756279</v>
      </c>
      <c r="M84" s="859"/>
      <c r="N84" s="57"/>
    </row>
    <row r="85" spans="1:14">
      <c r="B85" s="95" t="s">
        <v>973</v>
      </c>
      <c r="C85" s="96"/>
      <c r="D85" s="96"/>
      <c r="E85" s="96"/>
      <c r="F85" s="96"/>
      <c r="G85" s="96"/>
      <c r="H85" s="96"/>
      <c r="I85" s="93"/>
      <c r="J85" s="94"/>
      <c r="K85" s="311">
        <v>0.05</v>
      </c>
      <c r="L85" s="858">
        <f>N79*K85</f>
        <v>683.98729076890697</v>
      </c>
      <c r="M85" s="859"/>
      <c r="N85" s="57"/>
    </row>
    <row r="86" spans="1:14" ht="15.75" thickBot="1">
      <c r="B86" s="97" t="s">
        <v>974</v>
      </c>
      <c r="C86" s="98"/>
      <c r="D86" s="98"/>
      <c r="E86" s="98"/>
      <c r="F86" s="98"/>
      <c r="G86" s="98"/>
      <c r="H86" s="98"/>
      <c r="I86" s="99"/>
      <c r="J86" s="100"/>
      <c r="K86" s="312">
        <v>0.05</v>
      </c>
      <c r="L86" s="860">
        <f>N79*K86</f>
        <v>683.98729076890697</v>
      </c>
      <c r="M86" s="861"/>
      <c r="N86" s="57"/>
    </row>
    <row r="87" spans="1:14" ht="15.75" thickBot="1">
      <c r="B87" s="823" t="s">
        <v>953</v>
      </c>
      <c r="C87" s="824"/>
      <c r="D87" s="824"/>
      <c r="E87" s="824"/>
      <c r="F87" s="824"/>
      <c r="G87" s="824"/>
      <c r="H87" s="824"/>
      <c r="I87" s="824"/>
      <c r="J87" s="824"/>
      <c r="K87" s="824"/>
      <c r="L87" s="824"/>
      <c r="M87" s="825"/>
      <c r="N87" s="58">
        <f>L84+L85+L86</f>
        <v>4103.9237446134421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17783.66955999158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7"/>
      <c r="C1" s="929"/>
      <c r="D1" s="930"/>
      <c r="E1" s="930"/>
      <c r="F1" s="930"/>
      <c r="G1" s="930"/>
      <c r="H1" s="930"/>
      <c r="I1" s="930"/>
      <c r="J1" s="931"/>
      <c r="K1" s="932" t="s">
        <v>933</v>
      </c>
      <c r="L1" s="934" t="s">
        <v>2198</v>
      </c>
      <c r="M1" s="935"/>
      <c r="N1" s="936"/>
    </row>
    <row r="2" spans="2:14" ht="24.7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1717</v>
      </c>
      <c r="C31" s="87" t="s">
        <v>2174</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138</v>
      </c>
      <c r="B36" s="872" t="str">
        <f>VLOOKUP(A36,EQUIPOS!A6:D154,3,FALSE)</f>
        <v>Camioneta D-300</v>
      </c>
      <c r="C36" s="873"/>
      <c r="D36" s="873"/>
      <c r="E36" s="873"/>
      <c r="F36" s="873"/>
      <c r="G36" s="873"/>
      <c r="H36" s="874"/>
      <c r="I36" s="274"/>
      <c r="J36" s="275"/>
      <c r="K36" s="276">
        <f>VLOOKUP(A36,EQUIPOS!A6:D163,4,FALSE)</f>
        <v>44736.233689443718</v>
      </c>
      <c r="L36" s="277"/>
      <c r="M36" s="343">
        <v>160</v>
      </c>
      <c r="N36" s="279">
        <f>K36/M36</f>
        <v>279.60146055902322</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20.102155451800996</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299.70361601082425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439</v>
      </c>
      <c r="B48" s="49" t="str">
        <f>VLOOKUP(A48,MATERIALES!A5:D373,3,FALSE)</f>
        <v>Delineador de corona en forma de A de lámina galvanizada calibre 16 de (1.55*25) cm</v>
      </c>
      <c r="C48" s="288"/>
      <c r="D48" s="288"/>
      <c r="E48" s="288"/>
      <c r="F48" s="288"/>
      <c r="G48" s="288"/>
      <c r="H48" s="288"/>
      <c r="I48" s="288"/>
      <c r="J48" s="318" t="str">
        <f>VLOOKUP(A48,MATERIALES!A4:D640,2,FALSE)</f>
        <v>u</v>
      </c>
      <c r="K48" s="289">
        <v>1</v>
      </c>
      <c r="L48" s="274"/>
      <c r="M48" s="409">
        <f>VLOOKUP(A48,MATERIALES!A5:D396,4,FALSE)</f>
        <v>28648.149555499513</v>
      </c>
      <c r="N48" s="279">
        <f>K48*M48</f>
        <v>28648.149555499513</v>
      </c>
    </row>
    <row r="49" spans="1:14">
      <c r="A49" s="172" t="s">
        <v>833</v>
      </c>
      <c r="B49" s="49" t="str">
        <f>VLOOKUP(A49,MATERIALES!A6:D373,3,FALSE)</f>
        <v>Concreto Resistencia  14 (Mpa)</v>
      </c>
      <c r="C49" s="432"/>
      <c r="D49" s="432"/>
      <c r="E49" s="432"/>
      <c r="F49" s="432"/>
      <c r="G49" s="432"/>
      <c r="H49" s="432"/>
      <c r="I49" s="432"/>
      <c r="J49" s="319" t="str">
        <f>VLOOKUP(A49,MATERIALES!A5:D641,2,FALSE)</f>
        <v>m3</v>
      </c>
      <c r="K49" s="404">
        <v>0.03</v>
      </c>
      <c r="L49" s="428"/>
      <c r="M49" s="409">
        <f>VLOOKUP(A49,MATERIALES!A6:D397,4,FALSE)</f>
        <v>380111.90222395718</v>
      </c>
      <c r="N49" s="279">
        <f>K49*M49</f>
        <v>11403.357066718714</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40051.506622218229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80</v>
      </c>
      <c r="N71" s="402">
        <f>K71/M71</f>
        <v>1333.5780451800997</v>
      </c>
      <c r="O71" s="112"/>
    </row>
    <row r="72" spans="1:15">
      <c r="A72" s="173" t="s">
        <v>6</v>
      </c>
      <c r="B72" s="55" t="str">
        <f>VLOOKUP(A72,'MANO DE OBRA'!A8:D69,3,FALSE)</f>
        <v xml:space="preserve">Obrero </v>
      </c>
      <c r="C72" s="53"/>
      <c r="D72" s="53"/>
      <c r="E72" s="53"/>
      <c r="F72" s="53"/>
      <c r="G72" s="53"/>
      <c r="H72" s="53"/>
      <c r="I72" s="299">
        <f>K72/J72*100</f>
        <v>29260.000000000004</v>
      </c>
      <c r="J72" s="300">
        <v>185</v>
      </c>
      <c r="K72" s="301">
        <f>VLOOKUP(A72,'MANO DE OBRA'!A8:D100,4,FALSE)</f>
        <v>54131</v>
      </c>
      <c r="L72" s="56"/>
      <c r="M72" s="441">
        <v>80</v>
      </c>
      <c r="N72" s="402">
        <f>K72/M72</f>
        <v>676.63750000000005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2010.2155451800998</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42361.425783409155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8472.2851566818317</v>
      </c>
      <c r="M84" s="859"/>
      <c r="N84" s="57"/>
    </row>
    <row r="85" spans="1:14">
      <c r="B85" s="95" t="s">
        <v>973</v>
      </c>
      <c r="C85" s="96"/>
      <c r="D85" s="96"/>
      <c r="E85" s="96"/>
      <c r="F85" s="96"/>
      <c r="G85" s="96"/>
      <c r="H85" s="96"/>
      <c r="I85" s="93"/>
      <c r="J85" s="94"/>
      <c r="K85" s="311">
        <v>0.05</v>
      </c>
      <c r="L85" s="858">
        <f>N79*K85</f>
        <v>2118.0712891704579</v>
      </c>
      <c r="M85" s="859"/>
      <c r="N85" s="57"/>
    </row>
    <row r="86" spans="1:14" ht="15.75" thickBot="1">
      <c r="B86" s="97" t="s">
        <v>974</v>
      </c>
      <c r="C86" s="98"/>
      <c r="D86" s="98"/>
      <c r="E86" s="98"/>
      <c r="F86" s="98"/>
      <c r="G86" s="98"/>
      <c r="H86" s="98"/>
      <c r="I86" s="99"/>
      <c r="J86" s="100"/>
      <c r="K86" s="312">
        <v>0.05</v>
      </c>
      <c r="L86" s="860">
        <f>N79*K86</f>
        <v>2118.0712891704579</v>
      </c>
      <c r="M86" s="861"/>
      <c r="N86" s="57"/>
    </row>
    <row r="87" spans="1:14" ht="15.75" thickBot="1">
      <c r="B87" s="823" t="s">
        <v>953</v>
      </c>
      <c r="C87" s="824"/>
      <c r="D87" s="824"/>
      <c r="E87" s="824"/>
      <c r="F87" s="824"/>
      <c r="G87" s="824"/>
      <c r="H87" s="824"/>
      <c r="I87" s="824"/>
      <c r="J87" s="824"/>
      <c r="K87" s="824"/>
      <c r="L87" s="824"/>
      <c r="M87" s="825"/>
      <c r="N87" s="58">
        <f>L84+L85+L86</f>
        <v>12708.427735022746</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55069.853518431904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1158</v>
      </c>
      <c r="C31" s="87" t="s">
        <v>2175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72.174666666666667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72.174666666666667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472</v>
      </c>
      <c r="B48" s="49" t="str">
        <f>VLOOKUP(A48,MATERIALES!A5:D373,3,FALSE)</f>
        <v>Grapas</v>
      </c>
      <c r="C48" s="288"/>
      <c r="D48" s="288"/>
      <c r="E48" s="288"/>
      <c r="F48" s="288"/>
      <c r="G48" s="288"/>
      <c r="H48" s="288"/>
      <c r="I48" s="288"/>
      <c r="J48" s="318" t="str">
        <f>VLOOKUP(A48,MATERIALES!A4:D640,2,FALSE)</f>
        <v>kg</v>
      </c>
      <c r="K48" s="289">
        <v>0.04</v>
      </c>
      <c r="L48" s="274"/>
      <c r="M48" s="409">
        <f>VLOOKUP(A48,MATERIALES!A5:D396,4,FALSE)</f>
        <v>6414.3883500292777</v>
      </c>
      <c r="N48" s="279">
        <f>K48*M48</f>
        <v>256.57553400117109</v>
      </c>
    </row>
    <row r="49" spans="1:14">
      <c r="A49" s="172" t="s">
        <v>613</v>
      </c>
      <c r="B49" s="49" t="str">
        <f>VLOOKUP(A49,MATERIALES!A6:D373,3,FALSE)</f>
        <v xml:space="preserve">Poste de madera para cercas </v>
      </c>
      <c r="C49" s="432"/>
      <c r="D49" s="432"/>
      <c r="E49" s="432"/>
      <c r="F49" s="432"/>
      <c r="G49" s="432"/>
      <c r="H49" s="432"/>
      <c r="I49" s="432"/>
      <c r="J49" s="319" t="str">
        <f>VLOOKUP(A49,MATERIALES!A5:D641,2,FALSE)</f>
        <v>u</v>
      </c>
      <c r="K49" s="404">
        <v>0.4</v>
      </c>
      <c r="L49" s="428"/>
      <c r="M49" s="409">
        <f>VLOOKUP(A49,MATERIALES!A6:D397,4,FALSE)</f>
        <v>11179.761830116388</v>
      </c>
      <c r="N49" s="279">
        <f>K49*M49</f>
        <v>4471.9047320465552</v>
      </c>
    </row>
    <row r="50" spans="1:14">
      <c r="A50" s="172" t="s">
        <v>779</v>
      </c>
      <c r="B50" s="49" t="str">
        <f>VLOOKUP(A50,MATERIALES!A6:D373,3,FALSE)</f>
        <v>Alambre de púa calibre 12 (350 m)</v>
      </c>
      <c r="C50" s="432"/>
      <c r="D50" s="432"/>
      <c r="E50" s="432"/>
      <c r="F50" s="432"/>
      <c r="G50" s="432"/>
      <c r="H50" s="432"/>
      <c r="I50" s="432"/>
      <c r="J50" s="319" t="str">
        <f>VLOOKUP(A50,MATERIALES!A6:D642,2,FALSE)</f>
        <v>m</v>
      </c>
      <c r="K50" s="404">
        <v>3</v>
      </c>
      <c r="L50" s="428"/>
      <c r="M50" s="409">
        <f>VLOOKUP(A50,MATERIALES!A6:D398,4,FALSE)</f>
        <v>649.49092536866635</v>
      </c>
      <c r="N50" s="279">
        <f>K50*M50</f>
        <v>1948.4727761059989</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6676.9530421537256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150</v>
      </c>
      <c r="N71" s="402">
        <f>K71/M71</f>
        <v>721.74666666666667</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721.74666666666667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7470.8743754870593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1494.174875097412</v>
      </c>
      <c r="M84" s="859"/>
      <c r="N84" s="57"/>
    </row>
    <row r="85" spans="1:14">
      <c r="B85" s="95" t="s">
        <v>973</v>
      </c>
      <c r="C85" s="96"/>
      <c r="D85" s="96"/>
      <c r="E85" s="96"/>
      <c r="F85" s="96"/>
      <c r="G85" s="96"/>
      <c r="H85" s="96"/>
      <c r="I85" s="93"/>
      <c r="J85" s="94"/>
      <c r="K85" s="311">
        <v>0.05</v>
      </c>
      <c r="L85" s="858">
        <f>N79*K85</f>
        <v>373.54371877435301</v>
      </c>
      <c r="M85" s="859"/>
      <c r="N85" s="57"/>
    </row>
    <row r="86" spans="1:14" ht="15.75" thickBot="1">
      <c r="B86" s="97" t="s">
        <v>974</v>
      </c>
      <c r="C86" s="98"/>
      <c r="D86" s="98"/>
      <c r="E86" s="98"/>
      <c r="F86" s="98"/>
      <c r="G86" s="98"/>
      <c r="H86" s="98"/>
      <c r="I86" s="99"/>
      <c r="J86" s="100"/>
      <c r="K86" s="312">
        <v>0.05</v>
      </c>
      <c r="L86" s="860">
        <f>N79*K86</f>
        <v>373.54371877435301</v>
      </c>
      <c r="M86" s="861"/>
      <c r="N86" s="57"/>
    </row>
    <row r="87" spans="1:14" ht="15.75" thickBot="1">
      <c r="B87" s="823" t="s">
        <v>953</v>
      </c>
      <c r="C87" s="824"/>
      <c r="D87" s="824"/>
      <c r="E87" s="824"/>
      <c r="F87" s="824"/>
      <c r="G87" s="824"/>
      <c r="H87" s="824"/>
      <c r="I87" s="824"/>
      <c r="J87" s="824"/>
      <c r="K87" s="824"/>
      <c r="L87" s="824"/>
      <c r="M87" s="825"/>
      <c r="N87" s="58">
        <f>L84+L85+L86</f>
        <v>2241.2623126461181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9712.1366881331778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1159</v>
      </c>
      <c r="C31" s="87" t="s">
        <v>2176</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72.174666666666667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72.174666666666667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618</v>
      </c>
      <c r="B48" s="49" t="str">
        <f>VLOOKUP(A48,MATERIALES!A5:D373,3,FALSE)</f>
        <v>Postes de concreto para cercas</v>
      </c>
      <c r="C48" s="288"/>
      <c r="D48" s="288"/>
      <c r="E48" s="288"/>
      <c r="F48" s="288"/>
      <c r="G48" s="288"/>
      <c r="H48" s="288"/>
      <c r="I48" s="288"/>
      <c r="J48" s="318" t="str">
        <f>VLOOKUP(A48,MATERIALES!A4:D640,2,FALSE)</f>
        <v>u</v>
      </c>
      <c r="K48" s="289">
        <v>0.4</v>
      </c>
      <c r="L48" s="274"/>
      <c r="M48" s="409">
        <f>VLOOKUP(A48,MATERIALES!A5:D396,4,FALSE)</f>
        <v>19005.595111197857</v>
      </c>
      <c r="N48" s="279">
        <f>K48*M48</f>
        <v>7602.2380444791434</v>
      </c>
    </row>
    <row r="49" spans="1:14">
      <c r="A49" s="172" t="s">
        <v>779</v>
      </c>
      <c r="B49" s="49" t="str">
        <f>VLOOKUP(A49,MATERIALES!A6:D373,3,FALSE)</f>
        <v>Alambre de púa calibre 12 (350 m)</v>
      </c>
      <c r="C49" s="432"/>
      <c r="D49" s="432"/>
      <c r="E49" s="432"/>
      <c r="F49" s="432"/>
      <c r="G49" s="432"/>
      <c r="H49" s="432"/>
      <c r="I49" s="432"/>
      <c r="J49" s="319" t="str">
        <f>VLOOKUP(A49,MATERIALES!A5:D641,2,FALSE)</f>
        <v>m</v>
      </c>
      <c r="K49" s="404">
        <v>3</v>
      </c>
      <c r="L49" s="428"/>
      <c r="M49" s="409">
        <f>VLOOKUP(A49,MATERIALES!A6:D397,4,FALSE)</f>
        <v>649.49092536866635</v>
      </c>
      <c r="N49" s="279">
        <f>K49*M49</f>
        <v>1948.4727761059989</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9550.7108205851418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150</v>
      </c>
      <c r="N71" s="402">
        <f>K71/M71</f>
        <v>721.74666666666667</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721.74666666666667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10344.632153918474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2068.9264307836947</v>
      </c>
      <c r="M84" s="859"/>
      <c r="N84" s="57"/>
    </row>
    <row r="85" spans="1:14">
      <c r="B85" s="95" t="s">
        <v>973</v>
      </c>
      <c r="C85" s="96"/>
      <c r="D85" s="96"/>
      <c r="E85" s="96"/>
      <c r="F85" s="96"/>
      <c r="G85" s="96"/>
      <c r="H85" s="96"/>
      <c r="I85" s="93"/>
      <c r="J85" s="94"/>
      <c r="K85" s="311">
        <v>0.05</v>
      </c>
      <c r="L85" s="858">
        <f>N79*K85</f>
        <v>517.23160769592369</v>
      </c>
      <c r="M85" s="859"/>
      <c r="N85" s="57"/>
    </row>
    <row r="86" spans="1:14" ht="15.75" thickBot="1">
      <c r="B86" s="97" t="s">
        <v>974</v>
      </c>
      <c r="C86" s="98"/>
      <c r="D86" s="98"/>
      <c r="E86" s="98"/>
      <c r="F86" s="98"/>
      <c r="G86" s="98"/>
      <c r="H86" s="98"/>
      <c r="I86" s="99"/>
      <c r="J86" s="100"/>
      <c r="K86" s="312">
        <v>0.05</v>
      </c>
      <c r="L86" s="860">
        <f>N79*K86</f>
        <v>517.23160769592369</v>
      </c>
      <c r="M86" s="861"/>
      <c r="N86" s="57"/>
    </row>
    <row r="87" spans="1:14" ht="15.75" thickBot="1">
      <c r="B87" s="823" t="s">
        <v>953</v>
      </c>
      <c r="C87" s="824"/>
      <c r="D87" s="824"/>
      <c r="E87" s="824"/>
      <c r="F87" s="824"/>
      <c r="G87" s="824"/>
      <c r="H87" s="824"/>
      <c r="I87" s="824"/>
      <c r="J87" s="824"/>
      <c r="K87" s="824"/>
      <c r="L87" s="824"/>
      <c r="M87" s="825"/>
      <c r="N87" s="58">
        <f>L84+L85+L86</f>
        <v>3103.3896461755421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13448.021800094015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1160</v>
      </c>
      <c r="C31" s="87" t="s">
        <v>2177</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286.59765815254394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286.59765815254394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472</v>
      </c>
      <c r="B48" s="49" t="str">
        <f>VLOOKUP(A48,MATERIALES!A5:D373,3,FALSE)</f>
        <v>Grapas</v>
      </c>
      <c r="C48" s="288"/>
      <c r="D48" s="288"/>
      <c r="E48" s="288"/>
      <c r="F48" s="288"/>
      <c r="G48" s="288"/>
      <c r="H48" s="288"/>
      <c r="I48" s="288"/>
      <c r="J48" s="318" t="str">
        <f>VLOOKUP(A48,MATERIALES!A4:D640,2,FALSE)</f>
        <v>kg</v>
      </c>
      <c r="K48" s="289">
        <v>0.08</v>
      </c>
      <c r="L48" s="274"/>
      <c r="M48" s="409">
        <f>VLOOKUP(A48,MATERIALES!A5:D396,4,FALSE)</f>
        <v>6414.3883500292777</v>
      </c>
      <c r="N48" s="279">
        <f>K48*M48</f>
        <v>513.15106800234219</v>
      </c>
    </row>
    <row r="49" spans="1:14">
      <c r="A49" s="172" t="s">
        <v>613</v>
      </c>
      <c r="B49" s="49" t="str">
        <f>VLOOKUP(A49,MATERIALES!A6:D373,3,FALSE)</f>
        <v xml:space="preserve">Poste de madera para cercas </v>
      </c>
      <c r="C49" s="432"/>
      <c r="D49" s="432"/>
      <c r="E49" s="432"/>
      <c r="F49" s="432"/>
      <c r="G49" s="432"/>
      <c r="H49" s="432"/>
      <c r="I49" s="432"/>
      <c r="J49" s="319" t="str">
        <f>VLOOKUP(A49,MATERIALES!A5:D641,2,FALSE)</f>
        <v>u</v>
      </c>
      <c r="K49" s="404">
        <v>0.4</v>
      </c>
      <c r="L49" s="428"/>
      <c r="M49" s="409">
        <f>VLOOKUP(A49,MATERIALES!A6:D397,4,FALSE)</f>
        <v>11179.761830116388</v>
      </c>
      <c r="N49" s="279">
        <f>K49*M49</f>
        <v>4471.9047320465552</v>
      </c>
    </row>
    <row r="50" spans="1:14">
      <c r="A50" s="172" t="s">
        <v>779</v>
      </c>
      <c r="B50" s="49" t="str">
        <f>VLOOKUP(A50,MATERIALES!A6:D373,3,FALSE)</f>
        <v>Alambre de púa calibre 12 (350 m)</v>
      </c>
      <c r="C50" s="432"/>
      <c r="D50" s="432"/>
      <c r="E50" s="432"/>
      <c r="F50" s="432"/>
      <c r="G50" s="432"/>
      <c r="H50" s="432"/>
      <c r="I50" s="432"/>
      <c r="J50" s="319" t="str">
        <f>VLOOKUP(A50,MATERIALES!A6:D642,2,FALSE)</f>
        <v>m</v>
      </c>
      <c r="K50" s="404">
        <v>3</v>
      </c>
      <c r="L50" s="428"/>
      <c r="M50" s="409">
        <f>VLOOKUP(A50,MATERIALES!A6:D398,4,FALSE)</f>
        <v>649.49092536866635</v>
      </c>
      <c r="N50" s="279">
        <f>K50*M50</f>
        <v>1948.4727761059989</v>
      </c>
    </row>
    <row r="51" spans="1:14">
      <c r="A51" s="172" t="s">
        <v>920</v>
      </c>
      <c r="B51" s="49" t="str">
        <f>VLOOKUP(A51,MATERIALES!A6:D373,3,FALSE)</f>
        <v>Malla eslabonada, calibre 10, 6 ojos</v>
      </c>
      <c r="C51" s="432"/>
      <c r="D51" s="432"/>
      <c r="E51" s="432"/>
      <c r="F51" s="432"/>
      <c r="G51" s="432"/>
      <c r="H51" s="432"/>
      <c r="I51" s="432"/>
      <c r="J51" s="319" t="str">
        <f>VLOOKUP(A51,MATERIALES!A6:D643,2,FALSE)</f>
        <v>m2</v>
      </c>
      <c r="K51" s="404">
        <v>1.5</v>
      </c>
      <c r="L51" s="428"/>
      <c r="M51" s="409">
        <f>VLOOKUP(A51,MATERIALES!A6:D399,4,FALSE)</f>
        <v>16978.331632670088</v>
      </c>
      <c r="N51" s="279">
        <f>K51*M51</f>
        <v>25467.497449005132</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32401.026025160027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75</v>
      </c>
      <c r="N71" s="402">
        <f>K71/M71</f>
        <v>1443.4933333333333</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75</v>
      </c>
      <c r="N72" s="402">
        <f>K72/M72</f>
        <v>1422.4832481921064</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51"/>
    </row>
    <row r="77" spans="1:15" ht="15.75" thickBot="1">
      <c r="B77" s="823" t="s">
        <v>953</v>
      </c>
      <c r="C77" s="824"/>
      <c r="D77" s="824"/>
      <c r="E77" s="824"/>
      <c r="F77" s="824"/>
      <c r="G77" s="824"/>
      <c r="H77" s="824"/>
      <c r="I77" s="824"/>
      <c r="J77" s="824"/>
      <c r="K77" s="824"/>
      <c r="L77" s="824"/>
      <c r="M77" s="825"/>
      <c r="N77" s="308">
        <f>SUM(N71:N76)</f>
        <v>2865.9765815254395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35553.600264838009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7110.720052967602</v>
      </c>
      <c r="M84" s="859"/>
      <c r="N84" s="57"/>
    </row>
    <row r="85" spans="1:14">
      <c r="B85" s="95" t="s">
        <v>973</v>
      </c>
      <c r="C85" s="96"/>
      <c r="D85" s="96"/>
      <c r="E85" s="96"/>
      <c r="F85" s="96"/>
      <c r="G85" s="96"/>
      <c r="H85" s="96"/>
      <c r="I85" s="93"/>
      <c r="J85" s="94"/>
      <c r="K85" s="311">
        <v>0.05</v>
      </c>
      <c r="L85" s="858">
        <f>N79*K85</f>
        <v>1777.6800132419005</v>
      </c>
      <c r="M85" s="859"/>
      <c r="N85" s="57"/>
    </row>
    <row r="86" spans="1:14" ht="15.75" thickBot="1">
      <c r="B86" s="97" t="s">
        <v>974</v>
      </c>
      <c r="C86" s="98"/>
      <c r="D86" s="98"/>
      <c r="E86" s="98"/>
      <c r="F86" s="98"/>
      <c r="G86" s="98"/>
      <c r="H86" s="98"/>
      <c r="I86" s="99"/>
      <c r="J86" s="100"/>
      <c r="K86" s="312">
        <v>0.05</v>
      </c>
      <c r="L86" s="860">
        <f>N79*K86</f>
        <v>1777.6800132419005</v>
      </c>
      <c r="M86" s="861"/>
      <c r="N86" s="57"/>
    </row>
    <row r="87" spans="1:14" ht="15.75" thickBot="1">
      <c r="B87" s="823" t="s">
        <v>953</v>
      </c>
      <c r="C87" s="824"/>
      <c r="D87" s="824"/>
      <c r="E87" s="824"/>
      <c r="F87" s="824"/>
      <c r="G87" s="824"/>
      <c r="H87" s="824"/>
      <c r="I87" s="824"/>
      <c r="J87" s="824"/>
      <c r="K87" s="824"/>
      <c r="L87" s="824"/>
      <c r="M87" s="825"/>
      <c r="N87" s="58">
        <f>L84+L85+L86</f>
        <v>10666.080079451403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46219.680344289416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1161</v>
      </c>
      <c r="C31" s="87" t="s">
        <v>2178</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286.59765815254394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286.59765815254394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618</v>
      </c>
      <c r="B48" s="49" t="str">
        <f>VLOOKUP(A48,MATERIALES!A5:D373,3,FALSE)</f>
        <v>Postes de concreto para cercas</v>
      </c>
      <c r="C48" s="288"/>
      <c r="D48" s="288"/>
      <c r="E48" s="288"/>
      <c r="F48" s="288"/>
      <c r="G48" s="288"/>
      <c r="H48" s="288"/>
      <c r="I48" s="288"/>
      <c r="J48" s="318" t="str">
        <f>VLOOKUP(A48,MATERIALES!A4:D640,2,FALSE)</f>
        <v>u</v>
      </c>
      <c r="K48" s="289">
        <v>0.4</v>
      </c>
      <c r="L48" s="274"/>
      <c r="M48" s="409">
        <f>VLOOKUP(A48,MATERIALES!A5:D396,4,FALSE)</f>
        <v>19005.595111197857</v>
      </c>
      <c r="N48" s="279">
        <f>K48*M48</f>
        <v>7602.2380444791434</v>
      </c>
    </row>
    <row r="49" spans="1:14">
      <c r="A49" s="172" t="s">
        <v>779</v>
      </c>
      <c r="B49" s="49" t="str">
        <f>VLOOKUP(A49,MATERIALES!A6:D373,3,FALSE)</f>
        <v>Alambre de púa calibre 12 (350 m)</v>
      </c>
      <c r="C49" s="432"/>
      <c r="D49" s="432"/>
      <c r="E49" s="432"/>
      <c r="F49" s="432"/>
      <c r="G49" s="432"/>
      <c r="H49" s="432"/>
      <c r="I49" s="432"/>
      <c r="J49" s="319" t="str">
        <f>VLOOKUP(A49,MATERIALES!A5:D641,2,FALSE)</f>
        <v>m</v>
      </c>
      <c r="K49" s="404">
        <v>3</v>
      </c>
      <c r="L49" s="428"/>
      <c r="M49" s="409">
        <f>VLOOKUP(A49,MATERIALES!A6:D397,4,FALSE)</f>
        <v>649.49092536866635</v>
      </c>
      <c r="N49" s="279">
        <f>K49*M49</f>
        <v>1948.4727761059989</v>
      </c>
    </row>
    <row r="50" spans="1:14">
      <c r="A50" s="172" t="s">
        <v>920</v>
      </c>
      <c r="B50" s="49" t="str">
        <f>VLOOKUP(A50,MATERIALES!A6:D373,3,FALSE)</f>
        <v>Malla eslabonada, calibre 10, 6 ojos</v>
      </c>
      <c r="C50" s="432"/>
      <c r="D50" s="432"/>
      <c r="E50" s="432"/>
      <c r="F50" s="432"/>
      <c r="G50" s="432"/>
      <c r="H50" s="432"/>
      <c r="I50" s="432"/>
      <c r="J50" s="319" t="str">
        <f>VLOOKUP(A50,MATERIALES!A6:D642,2,FALSE)</f>
        <v>m2</v>
      </c>
      <c r="K50" s="404">
        <v>1.5</v>
      </c>
      <c r="L50" s="428"/>
      <c r="M50" s="409">
        <f>VLOOKUP(A50,MATERIALES!A6:D398,4,FALSE)</f>
        <v>16978.331632670088</v>
      </c>
      <c r="N50" s="279">
        <f>K50*M50</f>
        <v>25467.497449005132</v>
      </c>
    </row>
    <row r="51" spans="1:14" ht="15.75" customHeight="1">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35018.208269590272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75</v>
      </c>
      <c r="N71" s="402">
        <f>K71/M71</f>
        <v>1443.4933333333333</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75</v>
      </c>
      <c r="N72" s="402">
        <f>K72/M72</f>
        <v>1422.4832481921064</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2865.9765815254395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38170.782509268261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7634.156501853653</v>
      </c>
      <c r="M84" s="859"/>
      <c r="N84" s="57"/>
    </row>
    <row r="85" spans="1:14">
      <c r="B85" s="95" t="s">
        <v>973</v>
      </c>
      <c r="C85" s="96"/>
      <c r="D85" s="96"/>
      <c r="E85" s="96"/>
      <c r="F85" s="96"/>
      <c r="G85" s="96"/>
      <c r="H85" s="96"/>
      <c r="I85" s="93"/>
      <c r="J85" s="94"/>
      <c r="K85" s="311">
        <v>0.05</v>
      </c>
      <c r="L85" s="858">
        <f>N79*K85</f>
        <v>1908.5391254634133</v>
      </c>
      <c r="M85" s="859"/>
      <c r="N85" s="57"/>
    </row>
    <row r="86" spans="1:14" ht="15.75" thickBot="1">
      <c r="B86" s="97" t="s">
        <v>974</v>
      </c>
      <c r="C86" s="98"/>
      <c r="D86" s="98"/>
      <c r="E86" s="98"/>
      <c r="F86" s="98"/>
      <c r="G86" s="98"/>
      <c r="H86" s="98"/>
      <c r="I86" s="99"/>
      <c r="J86" s="100"/>
      <c r="K86" s="312">
        <v>0.05</v>
      </c>
      <c r="L86" s="860">
        <f>N79*K86</f>
        <v>1908.5391254634133</v>
      </c>
      <c r="M86" s="861"/>
      <c r="N86" s="57"/>
    </row>
    <row r="87" spans="1:14" ht="15.75" thickBot="1">
      <c r="B87" s="823" t="s">
        <v>953</v>
      </c>
      <c r="C87" s="824"/>
      <c r="D87" s="824"/>
      <c r="E87" s="824"/>
      <c r="F87" s="824"/>
      <c r="G87" s="824"/>
      <c r="H87" s="824"/>
      <c r="I87" s="824"/>
      <c r="J87" s="824"/>
      <c r="K87" s="824"/>
      <c r="L87" s="824"/>
      <c r="M87" s="825"/>
      <c r="N87" s="58">
        <f>L84+L85+L86</f>
        <v>11451.234752780478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49622.017262048743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1718</v>
      </c>
      <c r="C31" s="87" t="s">
        <v>2179</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241</v>
      </c>
      <c r="B36" s="872" t="str">
        <f>VLOOKUP(A36,EQUIPOS!A6:D154,3,FALSE)</f>
        <v>Grúa (capacidad 15 ton)</v>
      </c>
      <c r="C36" s="873"/>
      <c r="D36" s="873"/>
      <c r="E36" s="873"/>
      <c r="F36" s="873"/>
      <c r="G36" s="873"/>
      <c r="H36" s="874"/>
      <c r="I36" s="274"/>
      <c r="J36" s="275"/>
      <c r="K36" s="276">
        <f>VLOOKUP(A36,EQUIPOS!A6:D163,4,FALSE)</f>
        <v>149292.49796408095</v>
      </c>
      <c r="L36" s="277"/>
      <c r="M36" s="343">
        <v>0.75</v>
      </c>
      <c r="N36" s="279">
        <f>K36/M36</f>
        <v>199056.66395210792</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0.2</v>
      </c>
      <c r="N41" s="351">
        <f>N77*M41</f>
        <v>8969.3081204802675</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208025.97207258819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412</v>
      </c>
      <c r="B48" s="49" t="str">
        <f>VLOOKUP(A48,MATERIALES!A5:D373,3,FALSE)</f>
        <v>Cicatrizante (para remoción de especies vegetales)</v>
      </c>
      <c r="C48" s="288"/>
      <c r="D48" s="288"/>
      <c r="E48" s="288"/>
      <c r="F48" s="288"/>
      <c r="G48" s="288"/>
      <c r="H48" s="288"/>
      <c r="I48" s="275"/>
      <c r="J48" s="231" t="str">
        <f>VLOOKUP(A48,MATERIALES!A4:D640,2,FALSE)</f>
        <v>kg</v>
      </c>
      <c r="K48" s="289">
        <v>1</v>
      </c>
      <c r="L48" s="274"/>
      <c r="M48" s="409">
        <f>VLOOKUP(A48,MATERIALES!A5:D396,4,FALSE)</f>
        <v>15000</v>
      </c>
      <c r="N48" s="279">
        <f>K48*M48</f>
        <v>15000</v>
      </c>
    </row>
    <row r="49" spans="1:14">
      <c r="A49" s="176"/>
      <c r="B49" s="49"/>
      <c r="C49" s="432"/>
      <c r="D49" s="432"/>
      <c r="E49" s="432"/>
      <c r="F49" s="432"/>
      <c r="G49" s="432"/>
      <c r="H49" s="432"/>
      <c r="I49" s="432"/>
      <c r="J49" s="318"/>
      <c r="K49" s="404"/>
      <c r="L49" s="428"/>
      <c r="M49" s="409"/>
      <c r="N49" s="279"/>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15000</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6</v>
      </c>
      <c r="N71" s="402">
        <f>K71/M71</f>
        <v>17781.040602401332</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6</v>
      </c>
      <c r="N72" s="402">
        <f>K72/M72</f>
        <v>27065.5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44846.540602401335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267872.51267498953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53574.502534997911</v>
      </c>
      <c r="M84" s="859"/>
      <c r="N84" s="57"/>
    </row>
    <row r="85" spans="1:14">
      <c r="B85" s="95" t="s">
        <v>973</v>
      </c>
      <c r="C85" s="96"/>
      <c r="D85" s="96"/>
      <c r="E85" s="96"/>
      <c r="F85" s="96"/>
      <c r="G85" s="96"/>
      <c r="H85" s="96"/>
      <c r="I85" s="93"/>
      <c r="J85" s="94"/>
      <c r="K85" s="311">
        <v>0.05</v>
      </c>
      <c r="L85" s="858">
        <f>N79*K85</f>
        <v>13393.625633749478</v>
      </c>
      <c r="M85" s="859"/>
      <c r="N85" s="57"/>
    </row>
    <row r="86" spans="1:14" ht="15.75" thickBot="1">
      <c r="B86" s="97" t="s">
        <v>974</v>
      </c>
      <c r="C86" s="98"/>
      <c r="D86" s="98"/>
      <c r="E86" s="98"/>
      <c r="F86" s="98"/>
      <c r="G86" s="98"/>
      <c r="H86" s="98"/>
      <c r="I86" s="99"/>
      <c r="J86" s="100"/>
      <c r="K86" s="312">
        <v>0.05</v>
      </c>
      <c r="L86" s="860">
        <f>N79*K86</f>
        <v>13393.625633749478</v>
      </c>
      <c r="M86" s="861"/>
      <c r="N86" s="57"/>
    </row>
    <row r="87" spans="1:14" ht="15.75" thickBot="1">
      <c r="B87" s="823" t="s">
        <v>953</v>
      </c>
      <c r="C87" s="824"/>
      <c r="D87" s="824"/>
      <c r="E87" s="824"/>
      <c r="F87" s="824"/>
      <c r="G87" s="824"/>
      <c r="H87" s="824"/>
      <c r="I87" s="824"/>
      <c r="J87" s="824"/>
      <c r="K87" s="824"/>
      <c r="L87" s="824"/>
      <c r="M87" s="825"/>
      <c r="N87" s="58">
        <f>L84+L85+L86</f>
        <v>80361.753802496853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348234.26647748635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1719</v>
      </c>
      <c r="C31" s="87" t="s">
        <v>2180</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0.2</v>
      </c>
      <c r="N41" s="351">
        <f>N77*M41</f>
        <v>6726.9810903601992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6726.9810903601992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412</v>
      </c>
      <c r="B48" s="49" t="str">
        <f>VLOOKUP(A48,MATERIALES!A5:D373,3,FALSE)</f>
        <v>Cicatrizante (para remoción de especies vegetales)</v>
      </c>
      <c r="C48" s="288"/>
      <c r="D48" s="288"/>
      <c r="E48" s="288"/>
      <c r="F48" s="288"/>
      <c r="G48" s="288"/>
      <c r="H48" s="288"/>
      <c r="I48" s="275"/>
      <c r="J48" s="231" t="str">
        <f>VLOOKUP(A48,MATERIALES!A4:D640,2,FALSE)</f>
        <v>kg</v>
      </c>
      <c r="K48" s="289">
        <v>1</v>
      </c>
      <c r="L48" s="274"/>
      <c r="M48" s="409">
        <f>VLOOKUP(A48,MATERIALES!A5:D396,4,FALSE)</f>
        <v>15000</v>
      </c>
      <c r="N48" s="279">
        <f>K48*M48</f>
        <v>15000</v>
      </c>
    </row>
    <row r="49" spans="1:14">
      <c r="A49" s="176"/>
      <c r="B49" s="49"/>
      <c r="C49" s="432"/>
      <c r="D49" s="432"/>
      <c r="E49" s="432"/>
      <c r="F49" s="432"/>
      <c r="G49" s="432"/>
      <c r="H49" s="432"/>
      <c r="I49" s="432"/>
      <c r="J49" s="318"/>
      <c r="K49" s="404"/>
      <c r="L49" s="428"/>
      <c r="M49" s="409"/>
      <c r="N49" s="279"/>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15000</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8</v>
      </c>
      <c r="N71" s="402">
        <f>K71/M71</f>
        <v>13335.780451800998</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8</v>
      </c>
      <c r="N72" s="402">
        <f>K72/M72</f>
        <v>20299.125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51"/>
    </row>
    <row r="77" spans="1:15" ht="15.75" thickBot="1">
      <c r="B77" s="823" t="s">
        <v>953</v>
      </c>
      <c r="C77" s="824"/>
      <c r="D77" s="824"/>
      <c r="E77" s="824"/>
      <c r="F77" s="824"/>
      <c r="G77" s="824"/>
      <c r="H77" s="824"/>
      <c r="I77" s="824"/>
      <c r="J77" s="824"/>
      <c r="K77" s="824"/>
      <c r="L77" s="824"/>
      <c r="M77" s="825"/>
      <c r="N77" s="308">
        <f>SUM(N71:N76)</f>
        <v>33634.905451800994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55361.886542161192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11072.377308432238</v>
      </c>
      <c r="M84" s="859"/>
      <c r="N84" s="57"/>
    </row>
    <row r="85" spans="1:14">
      <c r="B85" s="95" t="s">
        <v>973</v>
      </c>
      <c r="C85" s="96"/>
      <c r="D85" s="96"/>
      <c r="E85" s="96"/>
      <c r="F85" s="96"/>
      <c r="G85" s="96"/>
      <c r="H85" s="96"/>
      <c r="I85" s="93"/>
      <c r="J85" s="94"/>
      <c r="K85" s="311">
        <v>0.05</v>
      </c>
      <c r="L85" s="858">
        <f>N79*K85</f>
        <v>2768.0943271080596</v>
      </c>
      <c r="M85" s="859"/>
      <c r="N85" s="57"/>
    </row>
    <row r="86" spans="1:14" ht="15.75" thickBot="1">
      <c r="B86" s="97" t="s">
        <v>974</v>
      </c>
      <c r="C86" s="98"/>
      <c r="D86" s="98"/>
      <c r="E86" s="98"/>
      <c r="F86" s="98"/>
      <c r="G86" s="98"/>
      <c r="H86" s="98"/>
      <c r="I86" s="99"/>
      <c r="J86" s="100"/>
      <c r="K86" s="312">
        <v>0.05</v>
      </c>
      <c r="L86" s="860">
        <f>N79*K86</f>
        <v>2768.0943271080596</v>
      </c>
      <c r="M86" s="861"/>
      <c r="N86" s="57"/>
    </row>
    <row r="87" spans="1:14" ht="15.75" thickBot="1">
      <c r="B87" s="823" t="s">
        <v>953</v>
      </c>
      <c r="C87" s="824"/>
      <c r="D87" s="824"/>
      <c r="E87" s="824"/>
      <c r="F87" s="824"/>
      <c r="G87" s="824"/>
      <c r="H87" s="824"/>
      <c r="I87" s="824"/>
      <c r="J87" s="824"/>
      <c r="K87" s="824"/>
      <c r="L87" s="824"/>
      <c r="M87" s="825"/>
      <c r="N87" s="58">
        <f>L84+L85+L86</f>
        <v>16608.565962648358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71970.452504809553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1720</v>
      </c>
      <c r="C31" s="87" t="s">
        <v>2181</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0.15</v>
      </c>
      <c r="N41" s="351">
        <f>N77*M41</f>
        <v>2686.8530451800998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2686.8530451800998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412</v>
      </c>
      <c r="B48" s="49" t="str">
        <f>VLOOKUP(A48,MATERIALES!A5:D373,3,FALSE)</f>
        <v>Cicatrizante (para remoción de especies vegetales)</v>
      </c>
      <c r="C48" s="288"/>
      <c r="D48" s="288"/>
      <c r="E48" s="288"/>
      <c r="F48" s="288"/>
      <c r="G48" s="288"/>
      <c r="H48" s="288"/>
      <c r="I48" s="275"/>
      <c r="J48" s="231" t="str">
        <f>VLOOKUP(A48,MATERIALES!A4:D640,2,FALSE)</f>
        <v>kg</v>
      </c>
      <c r="K48" s="289">
        <v>1</v>
      </c>
      <c r="L48" s="274"/>
      <c r="M48" s="409">
        <f>VLOOKUP(A48,MATERIALES!A5:D396,4,FALSE)</f>
        <v>15000</v>
      </c>
      <c r="N48" s="279">
        <f>K48*M48</f>
        <v>15000</v>
      </c>
    </row>
    <row r="49" spans="1:14">
      <c r="A49" s="176"/>
      <c r="B49" s="49"/>
      <c r="C49" s="432"/>
      <c r="D49" s="432"/>
      <c r="E49" s="432"/>
      <c r="F49" s="432"/>
      <c r="G49" s="432"/>
      <c r="H49" s="432"/>
      <c r="I49" s="432"/>
      <c r="J49" s="318"/>
      <c r="K49" s="404"/>
      <c r="L49" s="428"/>
      <c r="M49" s="409"/>
      <c r="N49" s="279"/>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15000</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12</v>
      </c>
      <c r="N71" s="402">
        <f>K71/M71</f>
        <v>8890.5203012006659</v>
      </c>
      <c r="O71" s="112"/>
    </row>
    <row r="72" spans="1:15">
      <c r="A72" s="177" t="s">
        <v>7</v>
      </c>
      <c r="B72" s="55" t="str">
        <f>VLOOKUP(A72,'MANO DE OBRA'!A8:D69,3,FALSE)</f>
        <v>Obrero (2)</v>
      </c>
      <c r="C72" s="53"/>
      <c r="D72" s="53"/>
      <c r="E72" s="53"/>
      <c r="F72" s="53"/>
      <c r="G72" s="53"/>
      <c r="H72" s="53"/>
      <c r="I72" s="299">
        <f>K72/J72*100</f>
        <v>58520.000000000007</v>
      </c>
      <c r="J72" s="300">
        <v>185</v>
      </c>
      <c r="K72" s="301">
        <f>VLOOKUP(A72,'MANO DE OBRA'!A8:D100,4,FALSE)</f>
        <v>108262</v>
      </c>
      <c r="L72" s="56"/>
      <c r="M72" s="441">
        <v>12</v>
      </c>
      <c r="N72" s="402">
        <f>K72/M72</f>
        <v>9021.8333333333339</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51"/>
    </row>
    <row r="77" spans="1:15" ht="15.75" thickBot="1">
      <c r="B77" s="823" t="s">
        <v>953</v>
      </c>
      <c r="C77" s="824"/>
      <c r="D77" s="824"/>
      <c r="E77" s="824"/>
      <c r="F77" s="824"/>
      <c r="G77" s="824"/>
      <c r="H77" s="824"/>
      <c r="I77" s="824"/>
      <c r="J77" s="824"/>
      <c r="K77" s="824"/>
      <c r="L77" s="824"/>
      <c r="M77" s="825"/>
      <c r="N77" s="308">
        <f>SUM(N71:N76)</f>
        <v>17912.353634534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35599.206679714101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7119.8413359428205</v>
      </c>
      <c r="M84" s="859"/>
      <c r="N84" s="57"/>
    </row>
    <row r="85" spans="1:14">
      <c r="B85" s="95" t="s">
        <v>973</v>
      </c>
      <c r="C85" s="96"/>
      <c r="D85" s="96"/>
      <c r="E85" s="96"/>
      <c r="F85" s="96"/>
      <c r="G85" s="96"/>
      <c r="H85" s="96"/>
      <c r="I85" s="93"/>
      <c r="J85" s="94"/>
      <c r="K85" s="311">
        <v>0.05</v>
      </c>
      <c r="L85" s="858">
        <f>N79*K85</f>
        <v>1779.9603339857051</v>
      </c>
      <c r="M85" s="859"/>
      <c r="N85" s="57"/>
    </row>
    <row r="86" spans="1:14" ht="15.75" thickBot="1">
      <c r="B86" s="97" t="s">
        <v>974</v>
      </c>
      <c r="C86" s="98"/>
      <c r="D86" s="98"/>
      <c r="E86" s="98"/>
      <c r="F86" s="98"/>
      <c r="G86" s="98"/>
      <c r="H86" s="98"/>
      <c r="I86" s="99"/>
      <c r="J86" s="100"/>
      <c r="K86" s="312">
        <v>0.05</v>
      </c>
      <c r="L86" s="860">
        <f>N79*K86</f>
        <v>1779.9603339857051</v>
      </c>
      <c r="M86" s="861"/>
      <c r="N86" s="57"/>
    </row>
    <row r="87" spans="1:14" ht="15.75" thickBot="1">
      <c r="B87" s="823" t="s">
        <v>953</v>
      </c>
      <c r="C87" s="824"/>
      <c r="D87" s="824"/>
      <c r="E87" s="824"/>
      <c r="F87" s="824"/>
      <c r="G87" s="824"/>
      <c r="H87" s="824"/>
      <c r="I87" s="824"/>
      <c r="J87" s="824"/>
      <c r="K87" s="824"/>
      <c r="L87" s="824"/>
      <c r="M87" s="825"/>
      <c r="N87" s="58">
        <f>L84+L85+L86</f>
        <v>10679.762003914231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46278.968683628336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1721</v>
      </c>
      <c r="C31" s="87" t="s">
        <v>2182</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0.15</v>
      </c>
      <c r="N41" s="351">
        <f>N77*M41</f>
        <v>2015.1397838850748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2015.1397838850748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212" t="s">
        <v>412</v>
      </c>
      <c r="B48" s="49" t="str">
        <f>VLOOKUP(A48,MATERIALES!A5:D373,3,FALSE)</f>
        <v>Cicatrizante (para remoción de especies vegetales)</v>
      </c>
      <c r="C48" s="288"/>
      <c r="D48" s="288"/>
      <c r="E48" s="288"/>
      <c r="F48" s="288"/>
      <c r="G48" s="288"/>
      <c r="H48" s="288"/>
      <c r="I48" s="288"/>
      <c r="J48" s="318" t="str">
        <f>VLOOKUP(A48,MATERIALES!A4:D640,2,FALSE)</f>
        <v>kg</v>
      </c>
      <c r="K48" s="289">
        <v>1</v>
      </c>
      <c r="L48" s="274"/>
      <c r="M48" s="409">
        <f>VLOOKUP(A48,MATERIALES!A5:D396,4,FALSE)</f>
        <v>15000</v>
      </c>
      <c r="N48" s="279">
        <f>K48*M48</f>
        <v>15000</v>
      </c>
    </row>
    <row r="49" spans="1:14">
      <c r="A49" s="176"/>
      <c r="B49" s="49"/>
      <c r="C49" s="432"/>
      <c r="D49" s="432"/>
      <c r="E49" s="432"/>
      <c r="F49" s="432"/>
      <c r="G49" s="432"/>
      <c r="H49" s="432"/>
      <c r="I49" s="432"/>
      <c r="J49" s="319"/>
      <c r="K49" s="404"/>
      <c r="L49" s="428"/>
      <c r="M49" s="409"/>
      <c r="N49" s="279"/>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15000</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16</v>
      </c>
      <c r="N71" s="402">
        <f>K71/M71</f>
        <v>6667.890225900499</v>
      </c>
      <c r="O71" s="112"/>
    </row>
    <row r="72" spans="1:15">
      <c r="A72" s="177" t="s">
        <v>7</v>
      </c>
      <c r="B72" s="55" t="str">
        <f>VLOOKUP(A72,'MANO DE OBRA'!A8:D69,3,FALSE)</f>
        <v>Obrero (2)</v>
      </c>
      <c r="C72" s="53"/>
      <c r="D72" s="53"/>
      <c r="E72" s="53"/>
      <c r="F72" s="53"/>
      <c r="G72" s="53"/>
      <c r="H72" s="53"/>
      <c r="I72" s="299">
        <f>K72/J72*100</f>
        <v>58520.000000000007</v>
      </c>
      <c r="J72" s="300">
        <v>185</v>
      </c>
      <c r="K72" s="301">
        <f>VLOOKUP(A72,'MANO DE OBRA'!A8:D100,4,FALSE)</f>
        <v>108262</v>
      </c>
      <c r="L72" s="56"/>
      <c r="M72" s="441">
        <v>16</v>
      </c>
      <c r="N72" s="402">
        <f>K72/M72</f>
        <v>6766.375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13434.265225900499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30449.405009785572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6089.8810019571147</v>
      </c>
      <c r="M84" s="859"/>
      <c r="N84" s="57"/>
    </row>
    <row r="85" spans="1:14">
      <c r="B85" s="95" t="s">
        <v>973</v>
      </c>
      <c r="C85" s="96"/>
      <c r="D85" s="96"/>
      <c r="E85" s="96"/>
      <c r="F85" s="96"/>
      <c r="G85" s="96"/>
      <c r="H85" s="96"/>
      <c r="I85" s="93"/>
      <c r="J85" s="94"/>
      <c r="K85" s="311">
        <v>0.05</v>
      </c>
      <c r="L85" s="858">
        <f>N79*K85</f>
        <v>1522.4702504892787</v>
      </c>
      <c r="M85" s="859"/>
      <c r="N85" s="57"/>
    </row>
    <row r="86" spans="1:14" ht="15.75" thickBot="1">
      <c r="B86" s="97" t="s">
        <v>974</v>
      </c>
      <c r="C86" s="98"/>
      <c r="D86" s="98"/>
      <c r="E86" s="98"/>
      <c r="F86" s="98"/>
      <c r="G86" s="98"/>
      <c r="H86" s="98"/>
      <c r="I86" s="99"/>
      <c r="J86" s="100"/>
      <c r="K86" s="312">
        <v>0.05</v>
      </c>
      <c r="L86" s="860">
        <f>N79*K86</f>
        <v>1522.4702504892787</v>
      </c>
      <c r="M86" s="861"/>
      <c r="N86" s="57"/>
    </row>
    <row r="87" spans="1:14" ht="15.75" thickBot="1">
      <c r="B87" s="823" t="s">
        <v>953</v>
      </c>
      <c r="C87" s="824"/>
      <c r="D87" s="824"/>
      <c r="E87" s="824"/>
      <c r="F87" s="824"/>
      <c r="G87" s="824"/>
      <c r="H87" s="824"/>
      <c r="I87" s="824"/>
      <c r="J87" s="824"/>
      <c r="K87" s="824"/>
      <c r="L87" s="824"/>
      <c r="M87" s="825"/>
      <c r="N87" s="58">
        <f>L84+L85+L86</f>
        <v>9134.8215029356725</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39584.226512721245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1722</v>
      </c>
      <c r="C31" s="87" t="s">
        <v>2183</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0.15</v>
      </c>
      <c r="N41" s="351">
        <f>N77*M41</f>
        <v>11305.850572033949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11305.850572033949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2.1</v>
      </c>
      <c r="L48" s="274"/>
      <c r="M48" s="409">
        <f>VLOOKUP(A48,MATERIALES!A5:D396,4,FALSE)</f>
        <v>47913.264986213093</v>
      </c>
      <c r="N48" s="279">
        <f>K48*M48</f>
        <v>100617.8564710475</v>
      </c>
    </row>
    <row r="49" spans="1:14">
      <c r="A49" s="176" t="s">
        <v>412</v>
      </c>
      <c r="B49" s="49" t="str">
        <f>VLOOKUP(A49,MATERIALES!A6:D373,3,FALSE)</f>
        <v>Cicatrizante (para remoción de especies vegetales)</v>
      </c>
      <c r="C49" s="432"/>
      <c r="D49" s="432"/>
      <c r="E49" s="432"/>
      <c r="F49" s="432"/>
      <c r="G49" s="432"/>
      <c r="H49" s="432"/>
      <c r="I49" s="432"/>
      <c r="J49" s="319" t="str">
        <f>VLOOKUP(A49,MATERIALES!A5:D641,2,FALSE)</f>
        <v>kg</v>
      </c>
      <c r="K49" s="404">
        <v>1</v>
      </c>
      <c r="L49" s="428"/>
      <c r="M49" s="409">
        <f>VLOOKUP(A49,MATERIALES!A6:D397,4,FALSE)</f>
        <v>15000</v>
      </c>
      <c r="N49" s="279">
        <f>K49*M49</f>
        <v>15000</v>
      </c>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115617.8564710475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3.57</v>
      </c>
      <c r="N71" s="402">
        <f>K71/M71</f>
        <v>29884.101852775348</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3.57</v>
      </c>
      <c r="N72" s="402">
        <f>K72/M72</f>
        <v>45488.23529411765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75372.337146892998</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202296.04418997443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40459.208837994891</v>
      </c>
      <c r="M84" s="859"/>
      <c r="N84" s="57"/>
    </row>
    <row r="85" spans="1:14">
      <c r="B85" s="95" t="s">
        <v>973</v>
      </c>
      <c r="C85" s="96"/>
      <c r="D85" s="96"/>
      <c r="E85" s="96"/>
      <c r="F85" s="96"/>
      <c r="G85" s="96"/>
      <c r="H85" s="96"/>
      <c r="I85" s="93"/>
      <c r="J85" s="94"/>
      <c r="K85" s="311">
        <v>0.05</v>
      </c>
      <c r="L85" s="858">
        <f>N79*K85</f>
        <v>10114.802209498723</v>
      </c>
      <c r="M85" s="859"/>
      <c r="N85" s="57"/>
    </row>
    <row r="86" spans="1:14" ht="15.75" thickBot="1">
      <c r="B86" s="97" t="s">
        <v>974</v>
      </c>
      <c r="C86" s="98"/>
      <c r="D86" s="98"/>
      <c r="E86" s="98"/>
      <c r="F86" s="98"/>
      <c r="G86" s="98"/>
      <c r="H86" s="98"/>
      <c r="I86" s="99"/>
      <c r="J86" s="100"/>
      <c r="K86" s="312">
        <v>0.05</v>
      </c>
      <c r="L86" s="860">
        <f>N79*K86</f>
        <v>10114.802209498723</v>
      </c>
      <c r="M86" s="861"/>
      <c r="N86" s="57"/>
    </row>
    <row r="87" spans="1:14" ht="15.75" thickBot="1">
      <c r="B87" s="823" t="s">
        <v>953</v>
      </c>
      <c r="C87" s="824"/>
      <c r="D87" s="824"/>
      <c r="E87" s="824"/>
      <c r="F87" s="824"/>
      <c r="G87" s="824"/>
      <c r="H87" s="824"/>
      <c r="I87" s="824"/>
      <c r="J87" s="824"/>
      <c r="K87" s="824"/>
      <c r="L87" s="824"/>
      <c r="M87" s="825"/>
      <c r="N87" s="58">
        <f>L84+L85+L86</f>
        <v>60688.81325699234</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262984.85744696675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1723</v>
      </c>
      <c r="C31" s="87" t="s">
        <v>2184</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0.15</v>
      </c>
      <c r="N41" s="351">
        <f>N77*M41</f>
        <v>11305.850572033949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11305.850572033949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2</v>
      </c>
      <c r="L48" s="274"/>
      <c r="M48" s="409">
        <f>VLOOKUP(A48,MATERIALES!A5:D396,4,FALSE)</f>
        <v>47913.264986213093</v>
      </c>
      <c r="N48" s="279">
        <f>K48*M48</f>
        <v>95826.529972426186</v>
      </c>
    </row>
    <row r="49" spans="1:14">
      <c r="A49" s="176" t="s">
        <v>412</v>
      </c>
      <c r="B49" s="49" t="str">
        <f>VLOOKUP(A49,MATERIALES!A6:D373,3,FALSE)</f>
        <v>Cicatrizante (para remoción de especies vegetales)</v>
      </c>
      <c r="C49" s="432"/>
      <c r="D49" s="432"/>
      <c r="E49" s="432"/>
      <c r="F49" s="432"/>
      <c r="G49" s="432"/>
      <c r="H49" s="432"/>
      <c r="I49" s="432"/>
      <c r="J49" s="319" t="str">
        <f>VLOOKUP(A49,MATERIALES!A5:D641,2,FALSE)</f>
        <v>kg</v>
      </c>
      <c r="K49" s="404">
        <v>1</v>
      </c>
      <c r="L49" s="428"/>
      <c r="M49" s="409">
        <f>VLOOKUP(A49,MATERIALES!A6:D397,4,FALSE)</f>
        <v>15000</v>
      </c>
      <c r="N49" s="279">
        <f>K49*M49</f>
        <v>15000</v>
      </c>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110826.52997242619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3.57</v>
      </c>
      <c r="N71" s="402">
        <f>K71/M71</f>
        <v>29884.101852775348</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3.57</v>
      </c>
      <c r="N72" s="402">
        <f>K72/M72</f>
        <v>45488.23529411765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75372.337146892998</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197504.71769135311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39500.943538270629</v>
      </c>
      <c r="M84" s="859"/>
      <c r="N84" s="57"/>
    </row>
    <row r="85" spans="1:14">
      <c r="B85" s="95" t="s">
        <v>973</v>
      </c>
      <c r="C85" s="96"/>
      <c r="D85" s="96"/>
      <c r="E85" s="96"/>
      <c r="F85" s="96"/>
      <c r="G85" s="96"/>
      <c r="H85" s="96"/>
      <c r="I85" s="93"/>
      <c r="J85" s="94"/>
      <c r="K85" s="311">
        <v>0.05</v>
      </c>
      <c r="L85" s="858">
        <f>N79*K85</f>
        <v>9875.2358845676572</v>
      </c>
      <c r="M85" s="859"/>
      <c r="N85" s="57"/>
    </row>
    <row r="86" spans="1:14" ht="15.75" thickBot="1">
      <c r="B86" s="97" t="s">
        <v>974</v>
      </c>
      <c r="C86" s="98"/>
      <c r="D86" s="98"/>
      <c r="E86" s="98"/>
      <c r="F86" s="98"/>
      <c r="G86" s="98"/>
      <c r="H86" s="98"/>
      <c r="I86" s="99"/>
      <c r="J86" s="100"/>
      <c r="K86" s="312">
        <v>0.05</v>
      </c>
      <c r="L86" s="860">
        <f>N79*K86</f>
        <v>9875.2358845676572</v>
      </c>
      <c r="M86" s="861"/>
      <c r="N86" s="57"/>
    </row>
    <row r="87" spans="1:14" ht="15.75" thickBot="1">
      <c r="B87" s="823" t="s">
        <v>953</v>
      </c>
      <c r="C87" s="824"/>
      <c r="D87" s="824"/>
      <c r="E87" s="824"/>
      <c r="F87" s="824"/>
      <c r="G87" s="824"/>
      <c r="H87" s="824"/>
      <c r="I87" s="824"/>
      <c r="J87" s="824"/>
      <c r="K87" s="824"/>
      <c r="L87" s="824"/>
      <c r="M87" s="825"/>
      <c r="N87" s="58">
        <f>L84+L85+L86</f>
        <v>59251.415307405943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256756.13299875904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1724</v>
      </c>
      <c r="C31" s="87" t="s">
        <v>2185</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4720.6884844632978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4720.6884844632978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1.31</v>
      </c>
      <c r="L48" s="274"/>
      <c r="M48" s="409">
        <f>VLOOKUP(A48,MATERIALES!A5:D396,4,FALSE)</f>
        <v>47913.264986213093</v>
      </c>
      <c r="N48" s="279">
        <f>K48*M48</f>
        <v>62766.377131939153</v>
      </c>
    </row>
    <row r="49" spans="1:14">
      <c r="A49" s="176" t="s">
        <v>412</v>
      </c>
      <c r="B49" s="49" t="str">
        <f>VLOOKUP(A49,MATERIALES!A6:D373,3,FALSE)</f>
        <v>Cicatrizante (para remoción de especies vegetales)</v>
      </c>
      <c r="C49" s="432"/>
      <c r="D49" s="432"/>
      <c r="E49" s="432"/>
      <c r="F49" s="432"/>
      <c r="G49" s="432"/>
      <c r="H49" s="432"/>
      <c r="I49" s="432"/>
      <c r="J49" s="319" t="str">
        <f>VLOOKUP(A49,MATERIALES!A5:D641,2,FALSE)</f>
        <v>kg</v>
      </c>
      <c r="K49" s="404">
        <v>1</v>
      </c>
      <c r="L49" s="428"/>
      <c r="M49" s="409">
        <f>VLOOKUP(A49,MATERIALES!A6:D397,4,FALSE)</f>
        <v>15000</v>
      </c>
      <c r="N49" s="279">
        <f>K49*M49</f>
        <v>15000</v>
      </c>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77766.377131939153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5.7</v>
      </c>
      <c r="N71" s="402">
        <f>K71/M71</f>
        <v>18716.884844632979</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5.7</v>
      </c>
      <c r="N72" s="402">
        <f>K72/M72</f>
        <v>28490</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47206.884844632979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129693.95046103543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25938.790092207088</v>
      </c>
      <c r="M84" s="859"/>
      <c r="N84" s="57"/>
    </row>
    <row r="85" spans="1:14">
      <c r="B85" s="95" t="s">
        <v>973</v>
      </c>
      <c r="C85" s="96"/>
      <c r="D85" s="96"/>
      <c r="E85" s="96"/>
      <c r="F85" s="96"/>
      <c r="G85" s="96"/>
      <c r="H85" s="96"/>
      <c r="I85" s="93"/>
      <c r="J85" s="94"/>
      <c r="K85" s="311">
        <v>0.05</v>
      </c>
      <c r="L85" s="858">
        <f>N79*K85</f>
        <v>6484.6975230517719</v>
      </c>
      <c r="M85" s="859"/>
      <c r="N85" s="57"/>
    </row>
    <row r="86" spans="1:14" ht="15.75" thickBot="1">
      <c r="B86" s="97" t="s">
        <v>974</v>
      </c>
      <c r="C86" s="98"/>
      <c r="D86" s="98"/>
      <c r="E86" s="98"/>
      <c r="F86" s="98"/>
      <c r="G86" s="98"/>
      <c r="H86" s="98"/>
      <c r="I86" s="99"/>
      <c r="J86" s="100"/>
      <c r="K86" s="312">
        <v>0.05</v>
      </c>
      <c r="L86" s="860">
        <f>N79*K86</f>
        <v>6484.6975230517719</v>
      </c>
      <c r="M86" s="861"/>
      <c r="N86" s="57"/>
    </row>
    <row r="87" spans="1:14" ht="15.75" thickBot="1">
      <c r="B87" s="823" t="s">
        <v>953</v>
      </c>
      <c r="C87" s="824"/>
      <c r="D87" s="824"/>
      <c r="E87" s="824"/>
      <c r="F87" s="824"/>
      <c r="G87" s="824"/>
      <c r="H87" s="824"/>
      <c r="I87" s="824"/>
      <c r="J87" s="824"/>
      <c r="K87" s="824"/>
      <c r="L87" s="824"/>
      <c r="M87" s="825"/>
      <c r="N87" s="58">
        <f>L84+L85+L86</f>
        <v>38908.185138310633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168602.13559934607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1725</v>
      </c>
      <c r="C31" s="87" t="s">
        <v>2186</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3957.0477002118823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3957.0477002118823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1.1000000000000001</v>
      </c>
      <c r="L48" s="274"/>
      <c r="M48" s="409">
        <f>VLOOKUP(A48,MATERIALES!A5:D396,4,FALSE)</f>
        <v>47913.264986213093</v>
      </c>
      <c r="N48" s="279">
        <f>K48*M48</f>
        <v>52704.591484834404</v>
      </c>
    </row>
    <row r="49" spans="1:14">
      <c r="A49" s="176" t="s">
        <v>412</v>
      </c>
      <c r="B49" s="49" t="str">
        <f>VLOOKUP(A49,MATERIALES!A6:D373,3,FALSE)</f>
        <v>Cicatrizante (para remoción de especies vegetales)</v>
      </c>
      <c r="C49" s="432"/>
      <c r="D49" s="432"/>
      <c r="E49" s="432"/>
      <c r="F49" s="432"/>
      <c r="G49" s="432"/>
      <c r="H49" s="432"/>
      <c r="I49" s="432"/>
      <c r="J49" s="319" t="str">
        <f>VLOOKUP(A49,MATERIALES!A5:D641,2,FALSE)</f>
        <v>kg</v>
      </c>
      <c r="K49" s="404">
        <v>1</v>
      </c>
      <c r="L49" s="428"/>
      <c r="M49" s="409">
        <f>VLOOKUP(A49,MATERIALES!A6:D397,4,FALSE)</f>
        <v>15000</v>
      </c>
      <c r="N49" s="279">
        <f>K49*M49</f>
        <v>15000</v>
      </c>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67704.591484834411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6.8</v>
      </c>
      <c r="N71" s="402">
        <f>K71/M71</f>
        <v>15689.153472707058</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6.8</v>
      </c>
      <c r="N72" s="402">
        <f>K72/M72</f>
        <v>23881.323529411766</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39570.477002118823</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111232.11618716511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22246.423237433024</v>
      </c>
      <c r="M84" s="859"/>
      <c r="N84" s="57"/>
    </row>
    <row r="85" spans="1:14">
      <c r="B85" s="95" t="s">
        <v>973</v>
      </c>
      <c r="C85" s="96"/>
      <c r="D85" s="96"/>
      <c r="E85" s="96"/>
      <c r="F85" s="96"/>
      <c r="G85" s="96"/>
      <c r="H85" s="96"/>
      <c r="I85" s="93"/>
      <c r="J85" s="94"/>
      <c r="K85" s="311">
        <v>0.05</v>
      </c>
      <c r="L85" s="858">
        <f>N79*K85</f>
        <v>5561.605809358256</v>
      </c>
      <c r="M85" s="859"/>
      <c r="N85" s="57"/>
    </row>
    <row r="86" spans="1:14" ht="15.75" thickBot="1">
      <c r="B86" s="97" t="s">
        <v>974</v>
      </c>
      <c r="C86" s="98"/>
      <c r="D86" s="98"/>
      <c r="E86" s="98"/>
      <c r="F86" s="98"/>
      <c r="G86" s="98"/>
      <c r="H86" s="98"/>
      <c r="I86" s="99"/>
      <c r="J86" s="100"/>
      <c r="K86" s="312">
        <v>0.05</v>
      </c>
      <c r="L86" s="860">
        <f>N79*K86</f>
        <v>5561.605809358256</v>
      </c>
      <c r="M86" s="861"/>
      <c r="N86" s="57"/>
    </row>
    <row r="87" spans="1:14" ht="15.75" thickBot="1">
      <c r="B87" s="823" t="s">
        <v>953</v>
      </c>
      <c r="C87" s="824"/>
      <c r="D87" s="824"/>
      <c r="E87" s="824"/>
      <c r="F87" s="824"/>
      <c r="G87" s="824"/>
      <c r="H87" s="824"/>
      <c r="I87" s="824"/>
      <c r="J87" s="824"/>
      <c r="K87" s="824"/>
      <c r="L87" s="824"/>
      <c r="M87" s="825"/>
      <c r="N87" s="58">
        <f>L84+L85+L86</f>
        <v>33369.634856149532</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144601.75104331464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1162</v>
      </c>
      <c r="C31" s="87" t="s">
        <v>2187</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269.07924361440803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269.07924361440803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0.05</v>
      </c>
      <c r="L48" s="274"/>
      <c r="M48" s="409">
        <f>VLOOKUP(A48,MATERIALES!A5:D396,4,FALSE)</f>
        <v>47913.264986213093</v>
      </c>
      <c r="N48" s="279">
        <f>K48*M48</f>
        <v>2395.6632493106549</v>
      </c>
    </row>
    <row r="49" spans="1:14">
      <c r="A49" s="176" t="s">
        <v>774</v>
      </c>
      <c r="B49" s="49" t="str">
        <f>VLOOKUP(A49,MATERIALES!A6:D373,3,FALSE)</f>
        <v>Agua</v>
      </c>
      <c r="C49" s="432"/>
      <c r="D49" s="432"/>
      <c r="E49" s="432"/>
      <c r="F49" s="432"/>
      <c r="G49" s="432"/>
      <c r="H49" s="432"/>
      <c r="I49" s="432"/>
      <c r="J49" s="319" t="str">
        <f>VLOOKUP(A49,MATERIALES!A5:D641,2,FALSE)</f>
        <v>lt</v>
      </c>
      <c r="K49" s="404">
        <v>5</v>
      </c>
      <c r="L49" s="428"/>
      <c r="M49" s="409">
        <f>VLOOKUP(A49,MATERIALES!A6:D397,4,FALSE)</f>
        <v>65.035526800225909</v>
      </c>
      <c r="N49" s="279">
        <f>K49*M49</f>
        <v>325.17763400112955</v>
      </c>
    </row>
    <row r="50" spans="1:14">
      <c r="A50" s="176" t="s">
        <v>915</v>
      </c>
      <c r="B50" s="49" t="str">
        <f>VLOOKUP(A50,MATERIALES!A6:D373,3,FALSE)</f>
        <v>Cespedones</v>
      </c>
      <c r="C50" s="432"/>
      <c r="D50" s="432"/>
      <c r="E50" s="432"/>
      <c r="F50" s="432"/>
      <c r="G50" s="432"/>
      <c r="H50" s="432"/>
      <c r="I50" s="432"/>
      <c r="J50" s="319" t="str">
        <f>VLOOKUP(A50,MATERIALES!A6:D642,2,FALSE)</f>
        <v>m2</v>
      </c>
      <c r="K50" s="404">
        <v>1</v>
      </c>
      <c r="L50" s="428"/>
      <c r="M50" s="409">
        <f>VLOOKUP(A50,MATERIALES!A6:D398,4,FALSE)</f>
        <v>6221.7320638882793</v>
      </c>
      <c r="N50" s="279">
        <f>K50*M50</f>
        <v>6221.7320638882793</v>
      </c>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8942.5729472000639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100</v>
      </c>
      <c r="N71" s="402">
        <f>K71/M71</f>
        <v>1066.8624361440798</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100</v>
      </c>
      <c r="N72" s="402">
        <f>K72/M72</f>
        <v>1623.93</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2690.7924361440801</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11902.444626958551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2380.4889253917104</v>
      </c>
      <c r="M84" s="859"/>
      <c r="N84" s="57"/>
    </row>
    <row r="85" spans="1:14">
      <c r="B85" s="95" t="s">
        <v>973</v>
      </c>
      <c r="C85" s="96"/>
      <c r="D85" s="96"/>
      <c r="E85" s="96"/>
      <c r="F85" s="96"/>
      <c r="G85" s="96"/>
      <c r="H85" s="96"/>
      <c r="I85" s="93"/>
      <c r="J85" s="94"/>
      <c r="K85" s="311">
        <v>0.05</v>
      </c>
      <c r="L85" s="858">
        <f>N79*K85</f>
        <v>595.1222313479276</v>
      </c>
      <c r="M85" s="859"/>
      <c r="N85" s="57"/>
    </row>
    <row r="86" spans="1:14" ht="15.75" thickBot="1">
      <c r="B86" s="97" t="s">
        <v>974</v>
      </c>
      <c r="C86" s="98"/>
      <c r="D86" s="98"/>
      <c r="E86" s="98"/>
      <c r="F86" s="98"/>
      <c r="G86" s="98"/>
      <c r="H86" s="98"/>
      <c r="I86" s="99"/>
      <c r="J86" s="100"/>
      <c r="K86" s="312">
        <v>0.05</v>
      </c>
      <c r="L86" s="860">
        <f>N79*K86</f>
        <v>595.1222313479276</v>
      </c>
      <c r="M86" s="861"/>
      <c r="N86" s="57"/>
    </row>
    <row r="87" spans="1:14" ht="15.75" thickBot="1">
      <c r="B87" s="823" t="s">
        <v>953</v>
      </c>
      <c r="C87" s="824"/>
      <c r="D87" s="824"/>
      <c r="E87" s="824"/>
      <c r="F87" s="824"/>
      <c r="G87" s="824"/>
      <c r="H87" s="824"/>
      <c r="I87" s="824"/>
      <c r="J87" s="824"/>
      <c r="K87" s="824"/>
      <c r="L87" s="824"/>
      <c r="M87" s="825"/>
      <c r="N87" s="58">
        <f>L84+L85+L86</f>
        <v>3570.7333880875653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15473.178015046116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1163</v>
      </c>
      <c r="C31" s="87" t="s">
        <v>2188</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108.262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108.262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426</v>
      </c>
      <c r="B48" s="49" t="str">
        <f>VLOOKUP(A48,MATERIALES!A5:D373,3,FALSE)</f>
        <v>Costal de fibra o fique</v>
      </c>
      <c r="C48" s="288"/>
      <c r="D48" s="288"/>
      <c r="E48" s="288"/>
      <c r="F48" s="288"/>
      <c r="G48" s="288"/>
      <c r="H48" s="288"/>
      <c r="I48" s="288"/>
      <c r="J48" s="318" t="str">
        <f>VLOOKUP(A48,MATERIALES!A4:D640,2,FALSE)</f>
        <v>m2</v>
      </c>
      <c r="K48" s="289">
        <v>1</v>
      </c>
      <c r="L48" s="274"/>
      <c r="M48" s="409">
        <f>VLOOKUP(A48,MATERIALES!A5:D396,4,FALSE)</f>
        <v>1277.6870662990159</v>
      </c>
      <c r="N48" s="279">
        <f>K48*M48</f>
        <v>1277.6870662990159</v>
      </c>
    </row>
    <row r="49" spans="1:14">
      <c r="A49" s="176" t="s">
        <v>650</v>
      </c>
      <c r="B49" s="49" t="str">
        <f>VLOOKUP(A49,MATERIALES!A6:D373,3,FALSE)</f>
        <v>Semillas para empradizar</v>
      </c>
      <c r="C49" s="432"/>
      <c r="D49" s="432"/>
      <c r="E49" s="432"/>
      <c r="F49" s="432"/>
      <c r="G49" s="432"/>
      <c r="H49" s="432"/>
      <c r="I49" s="432"/>
      <c r="J49" s="319" t="str">
        <f>VLOOKUP(A49,MATERIALES!A5:D641,2,FALSE)</f>
        <v>kg</v>
      </c>
      <c r="K49" s="404">
        <v>0.05</v>
      </c>
      <c r="L49" s="428"/>
      <c r="M49" s="409">
        <f>VLOOKUP(A49,MATERIALES!A6:D397,4,FALSE)</f>
        <v>37265.872767054629</v>
      </c>
      <c r="N49" s="279">
        <f>K49*M49</f>
        <v>1863.2936383527315</v>
      </c>
    </row>
    <row r="50" spans="1:14">
      <c r="A50" s="176" t="s">
        <v>686</v>
      </c>
      <c r="B50" s="49" t="str">
        <f>VLOOKUP(A50,MATERIALES!A6:D373,3,FALSE)</f>
        <v xml:space="preserve">Tierra abonada </v>
      </c>
      <c r="C50" s="432"/>
      <c r="D50" s="432"/>
      <c r="E50" s="432"/>
      <c r="F50" s="432"/>
      <c r="G50" s="432"/>
      <c r="H50" s="432"/>
      <c r="I50" s="432"/>
      <c r="J50" s="319" t="str">
        <f>VLOOKUP(A50,MATERIALES!A6:D642,2,FALSE)</f>
        <v>m3</v>
      </c>
      <c r="K50" s="404">
        <v>7.4999999999999997E-2</v>
      </c>
      <c r="L50" s="428"/>
      <c r="M50" s="409">
        <f>VLOOKUP(A50,MATERIALES!A6:D398,4,FALSE)</f>
        <v>47913.264986213093</v>
      </c>
      <c r="N50" s="279">
        <f>K50*M50</f>
        <v>3593.4948739659817</v>
      </c>
    </row>
    <row r="51" spans="1:14">
      <c r="A51" s="176" t="s">
        <v>774</v>
      </c>
      <c r="B51" s="49" t="str">
        <f>VLOOKUP(A51,MATERIALES!A6:D373,3,FALSE)</f>
        <v>Agua</v>
      </c>
      <c r="C51" s="432"/>
      <c r="D51" s="432"/>
      <c r="E51" s="432"/>
      <c r="F51" s="432"/>
      <c r="G51" s="432"/>
      <c r="H51" s="432"/>
      <c r="I51" s="432"/>
      <c r="J51" s="319" t="str">
        <f>VLOOKUP(A51,MATERIALES!A6:D643,2,FALSE)</f>
        <v>lt</v>
      </c>
      <c r="K51" s="404">
        <v>5</v>
      </c>
      <c r="L51" s="428"/>
      <c r="M51" s="409">
        <f>VLOOKUP(A51,MATERIALES!A6:D399,4,FALSE)</f>
        <v>65.035526800225909</v>
      </c>
      <c r="N51" s="279">
        <f>K51*M51</f>
        <v>325.17763400112955</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7059.6532126188577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100</v>
      </c>
      <c r="N71" s="402">
        <f>K71/M71</f>
        <v>1082.6199999999999</v>
      </c>
      <c r="O71" s="112"/>
    </row>
    <row r="72" spans="1:15">
      <c r="A72" s="177"/>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1082.6199999999999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8250.5352126188573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1650.1070425237715</v>
      </c>
      <c r="M84" s="859"/>
      <c r="N84" s="57"/>
    </row>
    <row r="85" spans="1:14">
      <c r="B85" s="95" t="s">
        <v>973</v>
      </c>
      <c r="C85" s="96"/>
      <c r="D85" s="96"/>
      <c r="E85" s="96"/>
      <c r="F85" s="96"/>
      <c r="G85" s="96"/>
      <c r="H85" s="96"/>
      <c r="I85" s="93"/>
      <c r="J85" s="94"/>
      <c r="K85" s="311">
        <v>0.05</v>
      </c>
      <c r="L85" s="858">
        <f>N79*K85</f>
        <v>412.52676063094287</v>
      </c>
      <c r="M85" s="859"/>
      <c r="N85" s="57"/>
    </row>
    <row r="86" spans="1:14" ht="15.75" thickBot="1">
      <c r="B86" s="97" t="s">
        <v>974</v>
      </c>
      <c r="C86" s="98"/>
      <c r="D86" s="98"/>
      <c r="E86" s="98"/>
      <c r="F86" s="98"/>
      <c r="G86" s="98"/>
      <c r="H86" s="98"/>
      <c r="I86" s="99"/>
      <c r="J86" s="100"/>
      <c r="K86" s="312">
        <v>0.05</v>
      </c>
      <c r="L86" s="860">
        <f>N79*K86</f>
        <v>412.52676063094287</v>
      </c>
      <c r="M86" s="861"/>
      <c r="N86" s="57"/>
    </row>
    <row r="87" spans="1:14" ht="15.75" thickBot="1">
      <c r="B87" s="823" t="s">
        <v>953</v>
      </c>
      <c r="C87" s="824"/>
      <c r="D87" s="824"/>
      <c r="E87" s="824"/>
      <c r="F87" s="824"/>
      <c r="G87" s="824"/>
      <c r="H87" s="824"/>
      <c r="I87" s="824"/>
      <c r="J87" s="824"/>
      <c r="K87" s="824"/>
      <c r="L87" s="824"/>
      <c r="M87" s="825"/>
      <c r="N87" s="58">
        <f>L84+L85+L86</f>
        <v>2475.1605637856574</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10725.695776404515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1164</v>
      </c>
      <c r="C31" s="87" t="s">
        <v>2189</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253</v>
      </c>
      <c r="B36" s="872" t="str">
        <f>VLOOKUP(A36,EQUIPOS!A6:D154,3,FALSE)</f>
        <v>Máquina hidrosembradora</v>
      </c>
      <c r="C36" s="873"/>
      <c r="D36" s="873"/>
      <c r="E36" s="873"/>
      <c r="F36" s="873"/>
      <c r="G36" s="873"/>
      <c r="H36" s="874"/>
      <c r="I36" s="274"/>
      <c r="J36" s="275"/>
      <c r="K36" s="276">
        <f>VLOOKUP(A36,EQUIPOS!A6:D163,4,FALSE)</f>
        <v>23367.521420464847</v>
      </c>
      <c r="L36" s="277"/>
      <c r="M36" s="343">
        <v>350</v>
      </c>
      <c r="N36" s="279">
        <f>K36/M36</f>
        <v>66.764346915613856</v>
      </c>
    </row>
    <row r="37" spans="1:14">
      <c r="A37" s="119" t="s">
        <v>138</v>
      </c>
      <c r="B37" s="872" t="str">
        <f>VLOOKUP(A37,EQUIPOS!A7:D154,3,FALSE)</f>
        <v>Camioneta D-300</v>
      </c>
      <c r="C37" s="873"/>
      <c r="D37" s="873"/>
      <c r="E37" s="873"/>
      <c r="F37" s="873"/>
      <c r="G37" s="873"/>
      <c r="H37" s="874"/>
      <c r="I37" s="428"/>
      <c r="J37" s="429"/>
      <c r="K37" s="276">
        <f>VLOOKUP(A37,EQUIPOS!A7:D164,4,FALSE)</f>
        <v>44736.233689443718</v>
      </c>
      <c r="L37" s="342"/>
      <c r="M37" s="343">
        <v>350</v>
      </c>
      <c r="N37" s="279">
        <f>K37/M37</f>
        <v>127.81781054126776</v>
      </c>
    </row>
    <row r="38" spans="1:14">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4.8049864931144288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199.38714394999604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426</v>
      </c>
      <c r="B48" s="49" t="str">
        <f>VLOOKUP(A48,MATERIALES!A5:D373,3,FALSE)</f>
        <v>Costal de fibra o fique</v>
      </c>
      <c r="C48" s="288"/>
      <c r="D48" s="288"/>
      <c r="E48" s="288"/>
      <c r="F48" s="288"/>
      <c r="G48" s="288"/>
      <c r="H48" s="288"/>
      <c r="I48" s="288"/>
      <c r="J48" s="318" t="str">
        <f>VLOOKUP(A48,MATERIALES!A4:D640,2,FALSE)</f>
        <v>m2</v>
      </c>
      <c r="K48" s="289">
        <v>1</v>
      </c>
      <c r="L48" s="274"/>
      <c r="M48" s="409">
        <f>VLOOKUP(A48,MATERIALES!A5:D396,4,FALSE)</f>
        <v>1277.6870662990159</v>
      </c>
      <c r="N48" s="279">
        <f>K48*M48</f>
        <v>1277.6870662990159</v>
      </c>
    </row>
    <row r="49" spans="1:14">
      <c r="A49" s="176" t="s">
        <v>499</v>
      </c>
      <c r="B49" s="49" t="str">
        <f>VLOOKUP(A49,MATERIALES!A6:D373,3,FALSE)</f>
        <v>Mulch Orgánico</v>
      </c>
      <c r="C49" s="432"/>
      <c r="D49" s="432"/>
      <c r="E49" s="432"/>
      <c r="F49" s="432"/>
      <c r="G49" s="432"/>
      <c r="H49" s="432"/>
      <c r="I49" s="432"/>
      <c r="J49" s="319" t="str">
        <f>VLOOKUP(A49,MATERIALES!A5:D641,2,FALSE)</f>
        <v>kg</v>
      </c>
      <c r="K49" s="404">
        <v>0.4</v>
      </c>
      <c r="L49" s="428"/>
      <c r="M49" s="409">
        <f>VLOOKUP(A49,MATERIALES!A6:D397,4,FALSE)</f>
        <v>2874.7958991727855</v>
      </c>
      <c r="N49" s="279">
        <f>K49*M49</f>
        <v>1149.9183596691144</v>
      </c>
    </row>
    <row r="50" spans="1:14">
      <c r="A50" s="176" t="s">
        <v>774</v>
      </c>
      <c r="B50" s="49" t="str">
        <f>VLOOKUP(A50,MATERIALES!A6:D373,3,FALSE)</f>
        <v>Agua</v>
      </c>
      <c r="C50" s="432"/>
      <c r="D50" s="432"/>
      <c r="E50" s="432"/>
      <c r="F50" s="432"/>
      <c r="G50" s="432"/>
      <c r="H50" s="432"/>
      <c r="I50" s="432"/>
      <c r="J50" s="319" t="str">
        <f>VLOOKUP(A50,MATERIALES!A6:D642,2,FALSE)</f>
        <v>lt</v>
      </c>
      <c r="K50" s="404">
        <v>5</v>
      </c>
      <c r="L50" s="428"/>
      <c r="M50" s="409">
        <f>VLOOKUP(A50,MATERIALES!A6:D398,4,FALSE)</f>
        <v>65.035526800225909</v>
      </c>
      <c r="N50" s="279">
        <f>K50*M50</f>
        <v>325.17763400112955</v>
      </c>
    </row>
    <row r="51" spans="1:14">
      <c r="A51" s="176" t="s">
        <v>650</v>
      </c>
      <c r="B51" s="49" t="str">
        <f>VLOOKUP(A51,MATERIALES!A6:D373,3,FALSE)</f>
        <v>Semillas para empradizar</v>
      </c>
      <c r="C51" s="432"/>
      <c r="D51" s="432"/>
      <c r="E51" s="432"/>
      <c r="F51" s="432"/>
      <c r="G51" s="432"/>
      <c r="H51" s="432"/>
      <c r="I51" s="432"/>
      <c r="J51" s="319" t="str">
        <f>VLOOKUP(A51,MATERIALES!A6:D643,2,FALSE)</f>
        <v>kg</v>
      </c>
      <c r="K51" s="404">
        <v>0.05</v>
      </c>
      <c r="L51" s="428"/>
      <c r="M51" s="409">
        <f>VLOOKUP(A51,MATERIALES!A6:D399,4,FALSE)</f>
        <v>37265.872767054629</v>
      </c>
      <c r="N51" s="279">
        <f>K51*M51</f>
        <v>1863.2936383527315</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4616.0766983219919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9</v>
      </c>
      <c r="B71" s="55" t="str">
        <f>VLOOKUP(A71,'MANO DE OBRA'!A8:D68,3,FALSE)</f>
        <v>Obrero (3)</v>
      </c>
      <c r="C71" s="53"/>
      <c r="D71" s="53"/>
      <c r="E71" s="53"/>
      <c r="F71" s="53"/>
      <c r="G71" s="53"/>
      <c r="H71" s="53"/>
      <c r="I71" s="299">
        <f>K71/J71*100</f>
        <v>87780</v>
      </c>
      <c r="J71" s="300">
        <v>185</v>
      </c>
      <c r="K71" s="301">
        <f>VLOOKUP(A71,'MANO DE OBRA'!A8:D99,4,FALSE)</f>
        <v>162393</v>
      </c>
      <c r="L71" s="56"/>
      <c r="M71" s="441">
        <v>2800</v>
      </c>
      <c r="N71" s="402">
        <f>K71/M71</f>
        <v>57.997500000000002</v>
      </c>
      <c r="O71" s="112"/>
    </row>
    <row r="72" spans="1:15">
      <c r="A72" s="177"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2800</v>
      </c>
      <c r="N72" s="402">
        <f>K72/M72</f>
        <v>38.102229862288567</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96.099729862288569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4911.5635721342769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982.31271442685545</v>
      </c>
      <c r="M84" s="859"/>
      <c r="N84" s="57"/>
    </row>
    <row r="85" spans="1:14">
      <c r="B85" s="95" t="s">
        <v>973</v>
      </c>
      <c r="C85" s="96"/>
      <c r="D85" s="96"/>
      <c r="E85" s="96"/>
      <c r="F85" s="96"/>
      <c r="G85" s="96"/>
      <c r="H85" s="96"/>
      <c r="I85" s="93"/>
      <c r="J85" s="94"/>
      <c r="K85" s="311">
        <v>0.05</v>
      </c>
      <c r="L85" s="858">
        <f>N79*K85</f>
        <v>245.57817860671386</v>
      </c>
      <c r="M85" s="859"/>
      <c r="N85" s="57"/>
    </row>
    <row r="86" spans="1:14" ht="15.75" thickBot="1">
      <c r="B86" s="97" t="s">
        <v>974</v>
      </c>
      <c r="C86" s="98"/>
      <c r="D86" s="98"/>
      <c r="E86" s="98"/>
      <c r="F86" s="98"/>
      <c r="G86" s="98"/>
      <c r="H86" s="98"/>
      <c r="I86" s="99"/>
      <c r="J86" s="100"/>
      <c r="K86" s="312">
        <v>0.05</v>
      </c>
      <c r="L86" s="860">
        <f>N79*K86</f>
        <v>245.57817860671386</v>
      </c>
      <c r="M86" s="861"/>
      <c r="N86" s="57"/>
    </row>
    <row r="87" spans="1:14" ht="15.75" thickBot="1">
      <c r="B87" s="823" t="s">
        <v>953</v>
      </c>
      <c r="C87" s="824"/>
      <c r="D87" s="824"/>
      <c r="E87" s="824"/>
      <c r="F87" s="824"/>
      <c r="G87" s="824"/>
      <c r="H87" s="824"/>
      <c r="I87" s="824"/>
      <c r="J87" s="824"/>
      <c r="K87" s="824"/>
      <c r="L87" s="824"/>
      <c r="M87" s="825"/>
      <c r="N87" s="58">
        <f>L84+L85+L86</f>
        <v>1473.4690716402831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6385.0326437745598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29.25" customHeight="1" thickBot="1">
      <c r="A31" t="s">
        <v>1845</v>
      </c>
      <c r="B31" s="86" t="s">
        <v>1726</v>
      </c>
      <c r="C31" s="965" t="s">
        <v>2049</v>
      </c>
      <c r="D31" s="966"/>
      <c r="E31" s="966"/>
      <c r="F31" s="966"/>
      <c r="G31" s="966"/>
      <c r="H31" s="966"/>
      <c r="I31" s="966"/>
      <c r="J31" s="966"/>
      <c r="K31" s="475"/>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138</v>
      </c>
      <c r="B36" s="872" t="str">
        <f>VLOOKUP(A36,EQUIPOS!A6:D154,3,FALSE)</f>
        <v>Camioneta D-300</v>
      </c>
      <c r="C36" s="873"/>
      <c r="D36" s="873"/>
      <c r="E36" s="873"/>
      <c r="F36" s="873"/>
      <c r="G36" s="873"/>
      <c r="H36" s="874"/>
      <c r="I36" s="274"/>
      <c r="J36" s="275"/>
      <c r="K36" s="276">
        <f>VLOOKUP(A36,EQUIPOS!A6:D163,4,FALSE)</f>
        <v>44736.233689443718</v>
      </c>
      <c r="L36" s="277"/>
      <c r="M36" s="343">
        <v>8000</v>
      </c>
      <c r="N36" s="279">
        <f>K36/M36</f>
        <v>5.5920292111804644</v>
      </c>
    </row>
    <row r="37" spans="1:14">
      <c r="A37" s="119"/>
      <c r="B37" s="872"/>
      <c r="C37" s="873"/>
      <c r="D37" s="873"/>
      <c r="E37" s="873"/>
      <c r="F37" s="873"/>
      <c r="G37" s="873"/>
      <c r="H37" s="874"/>
      <c r="I37" s="428"/>
      <c r="J37" s="429"/>
      <c r="K37" s="276"/>
      <c r="L37" s="342"/>
      <c r="M37" s="343"/>
      <c r="N37" s="279"/>
    </row>
    <row r="38" spans="1:14">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26.907924361440802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32.499953572621266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511</v>
      </c>
      <c r="B48" s="49" t="str">
        <f>VLOOKUP(A48,MATERIALES!A5:D373,3,FALSE)</f>
        <v>Manto Temporal (Protección de Taludes)</v>
      </c>
      <c r="C48" s="288"/>
      <c r="D48" s="288"/>
      <c r="E48" s="288"/>
      <c r="F48" s="288"/>
      <c r="G48" s="288"/>
      <c r="H48" s="288"/>
      <c r="I48" s="288"/>
      <c r="J48" s="318" t="str">
        <f>VLOOKUP(A48,MATERIALES!A4:D640,2,FALSE)</f>
        <v>m2</v>
      </c>
      <c r="K48" s="493">
        <v>1.05</v>
      </c>
      <c r="L48" s="274"/>
      <c r="M48" s="409">
        <f>VLOOKUP(A48,MATERIALES!A5:D396,4,FALSE)</f>
        <v>5723.1263584198805</v>
      </c>
      <c r="N48" s="279">
        <f>K48*M48</f>
        <v>6009.2826763408748</v>
      </c>
    </row>
    <row r="49" spans="1:14">
      <c r="A49" s="176" t="s">
        <v>584</v>
      </c>
      <c r="B49" s="49" t="str">
        <f>VLOOKUP(A49,MATERIALES!A6:D373,3,FALSE)</f>
        <v>Mezcla Fértil</v>
      </c>
      <c r="C49" s="432"/>
      <c r="D49" s="432"/>
      <c r="E49" s="432"/>
      <c r="F49" s="432"/>
      <c r="G49" s="432"/>
      <c r="H49" s="432"/>
      <c r="I49" s="432"/>
      <c r="J49" s="319" t="str">
        <f>VLOOKUP(A49,MATERIALES!A5:D641,2,FALSE)</f>
        <v>m2</v>
      </c>
      <c r="K49" s="493">
        <v>1</v>
      </c>
      <c r="L49" s="428"/>
      <c r="M49" s="409">
        <f>VLOOKUP(A49,MATERIALES!A6:D397,4,FALSE)</f>
        <v>20811.368576072291</v>
      </c>
      <c r="N49" s="279">
        <f>K49*M49</f>
        <v>20811.368576072291</v>
      </c>
    </row>
    <row r="50" spans="1:14">
      <c r="A50" s="176" t="s">
        <v>827</v>
      </c>
      <c r="B50" s="49" t="str">
        <f>VLOOKUP(A50,MATERIALES!A6:D373,3,FALSE)</f>
        <v>Anclaje para fijación del manto</v>
      </c>
      <c r="C50" s="432"/>
      <c r="D50" s="432"/>
      <c r="E50" s="432"/>
      <c r="F50" s="432"/>
      <c r="G50" s="432"/>
      <c r="H50" s="432"/>
      <c r="I50" s="432"/>
      <c r="J50" s="319" t="str">
        <f>VLOOKUP(A50,MATERIALES!A6:D642,2,FALSE)</f>
        <v>u</v>
      </c>
      <c r="K50" s="493">
        <v>2</v>
      </c>
      <c r="L50" s="428"/>
      <c r="M50" s="409">
        <f>VLOOKUP(A50,MATERIALES!A6:D398,4,FALSE)</f>
        <v>1040.5684288036146</v>
      </c>
      <c r="N50" s="279">
        <f>K50*M50</f>
        <v>2081.1368576072291</v>
      </c>
    </row>
    <row r="51" spans="1:14">
      <c r="A51" s="176"/>
      <c r="B51" s="49"/>
      <c r="C51" s="432"/>
      <c r="D51" s="432"/>
      <c r="E51" s="432"/>
      <c r="F51" s="432"/>
      <c r="G51" s="432"/>
      <c r="H51" s="432"/>
      <c r="I51" s="432"/>
      <c r="J51" s="318"/>
      <c r="K51" s="458"/>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28901.788110020396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9</v>
      </c>
      <c r="B71" s="55" t="str">
        <f>VLOOKUP(A71,'MANO DE OBRA'!A8:D68,3,FALSE)</f>
        <v>Obrero (3)</v>
      </c>
      <c r="C71" s="53"/>
      <c r="D71" s="53"/>
      <c r="E71" s="53"/>
      <c r="F71" s="53"/>
      <c r="G71" s="53"/>
      <c r="H71" s="53"/>
      <c r="I71" s="299">
        <f>K71/J71*100</f>
        <v>87780</v>
      </c>
      <c r="J71" s="300">
        <v>185</v>
      </c>
      <c r="K71" s="301">
        <f>VLOOKUP(A71,'MANO DE OBRA'!A8:D99,4,FALSE)</f>
        <v>162393</v>
      </c>
      <c r="L71" s="56"/>
      <c r="M71" s="441">
        <v>100</v>
      </c>
      <c r="N71" s="402">
        <f>K71/M71</f>
        <v>1623.93</v>
      </c>
      <c r="O71" s="112"/>
    </row>
    <row r="72" spans="1:15">
      <c r="A72" s="177"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2690.7924361440801</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31625.080499737094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6325.0160999474192</v>
      </c>
      <c r="M84" s="859"/>
      <c r="N84" s="57"/>
    </row>
    <row r="85" spans="1:14">
      <c r="B85" s="95" t="s">
        <v>973</v>
      </c>
      <c r="C85" s="96"/>
      <c r="D85" s="96"/>
      <c r="E85" s="96"/>
      <c r="F85" s="96"/>
      <c r="G85" s="96"/>
      <c r="H85" s="96"/>
      <c r="I85" s="93"/>
      <c r="J85" s="94"/>
      <c r="K85" s="311">
        <v>0.05</v>
      </c>
      <c r="L85" s="858">
        <f>N79*K85</f>
        <v>1581.2540249868548</v>
      </c>
      <c r="M85" s="859"/>
      <c r="N85" s="57"/>
    </row>
    <row r="86" spans="1:14" ht="15.75" thickBot="1">
      <c r="B86" s="97" t="s">
        <v>974</v>
      </c>
      <c r="C86" s="98"/>
      <c r="D86" s="98"/>
      <c r="E86" s="98"/>
      <c r="F86" s="98"/>
      <c r="G86" s="98"/>
      <c r="H86" s="98"/>
      <c r="I86" s="99"/>
      <c r="J86" s="100"/>
      <c r="K86" s="312">
        <v>0.05</v>
      </c>
      <c r="L86" s="860">
        <f>N79*K86</f>
        <v>1581.2540249868548</v>
      </c>
      <c r="M86" s="861"/>
      <c r="N86" s="57"/>
    </row>
    <row r="87" spans="1:14" ht="15.75" thickBot="1">
      <c r="B87" s="823" t="s">
        <v>953</v>
      </c>
      <c r="C87" s="824"/>
      <c r="D87" s="824"/>
      <c r="E87" s="824"/>
      <c r="F87" s="824"/>
      <c r="G87" s="824"/>
      <c r="H87" s="824"/>
      <c r="I87" s="824"/>
      <c r="J87" s="824"/>
      <c r="K87" s="824"/>
      <c r="L87" s="824"/>
      <c r="M87" s="825"/>
      <c r="N87" s="58">
        <f>L84+L85+L86</f>
        <v>9487.5241499211279</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41112.60464965822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28.5" customHeight="1" thickBot="1">
      <c r="A31" t="s">
        <v>1845</v>
      </c>
      <c r="B31" s="86" t="s">
        <v>1727</v>
      </c>
      <c r="C31" s="965" t="s">
        <v>2052</v>
      </c>
      <c r="D31" s="966"/>
      <c r="E31" s="966"/>
      <c r="F31" s="966"/>
      <c r="G31" s="966"/>
      <c r="H31" s="966"/>
      <c r="I31" s="966"/>
      <c r="J31" s="966"/>
      <c r="K31" s="475"/>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138</v>
      </c>
      <c r="B36" s="872" t="str">
        <f>VLOOKUP(A36,EQUIPOS!A6:D154,3,FALSE)</f>
        <v>Camioneta D-300</v>
      </c>
      <c r="C36" s="873"/>
      <c r="D36" s="873"/>
      <c r="E36" s="873"/>
      <c r="F36" s="873"/>
      <c r="G36" s="873"/>
      <c r="H36" s="874"/>
      <c r="I36" s="274"/>
      <c r="J36" s="275"/>
      <c r="K36" s="276">
        <f>VLOOKUP(A36,EQUIPOS!A6:D163,4,FALSE)</f>
        <v>44736.233689443718</v>
      </c>
      <c r="L36" s="277"/>
      <c r="M36" s="343">
        <v>8000</v>
      </c>
      <c r="N36" s="279">
        <f>K36/M36</f>
        <v>5.5920292111804644</v>
      </c>
    </row>
    <row r="37" spans="1:14">
      <c r="A37" s="119"/>
      <c r="B37" s="872"/>
      <c r="C37" s="873"/>
      <c r="D37" s="873"/>
      <c r="E37" s="873"/>
      <c r="F37" s="873"/>
      <c r="G37" s="873"/>
      <c r="H37" s="874"/>
      <c r="I37" s="428"/>
      <c r="J37" s="429"/>
      <c r="K37" s="276"/>
      <c r="L37" s="342"/>
      <c r="M37" s="343"/>
      <c r="N37" s="279"/>
    </row>
    <row r="38" spans="1:14">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26.907924361440802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32.499953572621266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512</v>
      </c>
      <c r="B48" s="49" t="str">
        <f>VLOOKUP(A48,MATERIALES!A5:D373,3,FALSE)</f>
        <v>Manto Permanente (Protección de Taludes)</v>
      </c>
      <c r="C48" s="288"/>
      <c r="D48" s="288"/>
      <c r="E48" s="288"/>
      <c r="F48" s="288"/>
      <c r="G48" s="288"/>
      <c r="H48" s="288"/>
      <c r="I48" s="288"/>
      <c r="J48" s="318" t="str">
        <f>VLOOKUP(A48,MATERIALES!A4:D640,2,FALSE)</f>
        <v>m2</v>
      </c>
      <c r="K48" s="493">
        <v>1.05</v>
      </c>
      <c r="L48" s="274"/>
      <c r="M48" s="409">
        <f>VLOOKUP(A48,MATERIALES!A5:D396,4,FALSE)</f>
        <v>10698.344158637163</v>
      </c>
      <c r="N48" s="279">
        <f>K48*M48</f>
        <v>11233.261366569021</v>
      </c>
    </row>
    <row r="49" spans="1:14">
      <c r="A49" s="176" t="s">
        <v>584</v>
      </c>
      <c r="B49" s="49" t="str">
        <f>VLOOKUP(A49,MATERIALES!A6:D373,3,FALSE)</f>
        <v>Mezcla Fértil</v>
      </c>
      <c r="C49" s="432"/>
      <c r="D49" s="432"/>
      <c r="E49" s="432"/>
      <c r="F49" s="432"/>
      <c r="G49" s="432"/>
      <c r="H49" s="432"/>
      <c r="I49" s="432"/>
      <c r="J49" s="319" t="str">
        <f>VLOOKUP(A49,MATERIALES!A5:D641,2,FALSE)</f>
        <v>m2</v>
      </c>
      <c r="K49" s="493">
        <v>1</v>
      </c>
      <c r="L49" s="428"/>
      <c r="M49" s="409">
        <f>VLOOKUP(A49,MATERIALES!A6:D397,4,FALSE)</f>
        <v>20811.368576072291</v>
      </c>
      <c r="N49" s="279">
        <f>K49*M49</f>
        <v>20811.368576072291</v>
      </c>
    </row>
    <row r="50" spans="1:14">
      <c r="A50" s="176" t="s">
        <v>827</v>
      </c>
      <c r="B50" s="49" t="str">
        <f>VLOOKUP(A50,MATERIALES!A6:D373,3,FALSE)</f>
        <v>Anclaje para fijación del manto</v>
      </c>
      <c r="C50" s="432"/>
      <c r="D50" s="432"/>
      <c r="E50" s="432"/>
      <c r="F50" s="432"/>
      <c r="G50" s="432"/>
      <c r="H50" s="432"/>
      <c r="I50" s="432"/>
      <c r="J50" s="319" t="str">
        <f>VLOOKUP(A50,MATERIALES!A6:D642,2,FALSE)</f>
        <v>u</v>
      </c>
      <c r="K50" s="493">
        <v>2</v>
      </c>
      <c r="L50" s="428"/>
      <c r="M50" s="409">
        <f>VLOOKUP(A50,MATERIALES!A6:D398,4,FALSE)</f>
        <v>1040.5684288036146</v>
      </c>
      <c r="N50" s="279">
        <f>K50*M50</f>
        <v>2081.1368576072291</v>
      </c>
    </row>
    <row r="51" spans="1:14">
      <c r="A51" s="176"/>
      <c r="B51" s="49"/>
      <c r="C51" s="432"/>
      <c r="D51" s="432"/>
      <c r="E51" s="432"/>
      <c r="F51" s="432"/>
      <c r="G51" s="432"/>
      <c r="H51" s="432"/>
      <c r="I51" s="432"/>
      <c r="J51" s="318"/>
      <c r="K51" s="458"/>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34125.766800248537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9</v>
      </c>
      <c r="B71" s="55" t="str">
        <f>VLOOKUP(A71,'MANO DE OBRA'!A8:D68,3,FALSE)</f>
        <v>Obrero (3)</v>
      </c>
      <c r="C71" s="53"/>
      <c r="D71" s="53"/>
      <c r="E71" s="53"/>
      <c r="F71" s="53"/>
      <c r="G71" s="53"/>
      <c r="H71" s="53"/>
      <c r="I71" s="299">
        <f>K71/J71*100</f>
        <v>87780</v>
      </c>
      <c r="J71" s="300">
        <v>185</v>
      </c>
      <c r="K71" s="301">
        <f>VLOOKUP(A71,'MANO DE OBRA'!A8:D99,4,FALSE)</f>
        <v>162393</v>
      </c>
      <c r="L71" s="56"/>
      <c r="M71" s="441">
        <v>100</v>
      </c>
      <c r="N71" s="402">
        <f>K71/M71</f>
        <v>1623.93</v>
      </c>
      <c r="O71" s="112"/>
    </row>
    <row r="72" spans="1:15">
      <c r="A72" s="177"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2690.7924361440801</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36849.059189965243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7369.8118379930493</v>
      </c>
      <c r="M84" s="859"/>
      <c r="N84" s="57"/>
    </row>
    <row r="85" spans="1:14">
      <c r="B85" s="95" t="s">
        <v>973</v>
      </c>
      <c r="C85" s="96"/>
      <c r="D85" s="96"/>
      <c r="E85" s="96"/>
      <c r="F85" s="96"/>
      <c r="G85" s="96"/>
      <c r="H85" s="96"/>
      <c r="I85" s="93"/>
      <c r="J85" s="94"/>
      <c r="K85" s="311">
        <v>0.05</v>
      </c>
      <c r="L85" s="858">
        <f>N79*K85</f>
        <v>1842.4529594982623</v>
      </c>
      <c r="M85" s="859"/>
      <c r="N85" s="57"/>
    </row>
    <row r="86" spans="1:14" ht="15.75" thickBot="1">
      <c r="B86" s="97" t="s">
        <v>974</v>
      </c>
      <c r="C86" s="98"/>
      <c r="D86" s="98"/>
      <c r="E86" s="98"/>
      <c r="F86" s="98"/>
      <c r="G86" s="98"/>
      <c r="H86" s="98"/>
      <c r="I86" s="99"/>
      <c r="J86" s="100"/>
      <c r="K86" s="312">
        <v>0.05</v>
      </c>
      <c r="L86" s="860">
        <f>N79*K86</f>
        <v>1842.4529594982623</v>
      </c>
      <c r="M86" s="861"/>
      <c r="N86" s="57"/>
    </row>
    <row r="87" spans="1:14" ht="15.75" thickBot="1">
      <c r="B87" s="823" t="s">
        <v>953</v>
      </c>
      <c r="C87" s="824"/>
      <c r="D87" s="824"/>
      <c r="E87" s="824"/>
      <c r="F87" s="824"/>
      <c r="G87" s="824"/>
      <c r="H87" s="824"/>
      <c r="I87" s="824"/>
      <c r="J87" s="824"/>
      <c r="K87" s="824"/>
      <c r="L87" s="824"/>
      <c r="M87" s="825"/>
      <c r="N87" s="58">
        <f>L84+L85+L86</f>
        <v>11054.717756989576</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47903.776946954822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1165</v>
      </c>
      <c r="C31" s="87" t="s">
        <v>2190</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119</v>
      </c>
      <c r="B36" s="872" t="str">
        <f>VLOOKUP(A36,EQUIPOS!A6:D154,3,FALSE)</f>
        <v xml:space="preserve">Bomba de concreto, Producción: 30 m3/h, POTENCIA: 67 HP, MAX PRESION DE CONCRETO: 1150 PSI
</v>
      </c>
      <c r="C36" s="873"/>
      <c r="D36" s="873"/>
      <c r="E36" s="873"/>
      <c r="F36" s="873"/>
      <c r="G36" s="873"/>
      <c r="H36" s="874"/>
      <c r="I36" s="274"/>
      <c r="J36" s="275"/>
      <c r="K36" s="276">
        <f>VLOOKUP(A36,EQUIPOS!A6:D163,4,FALSE)</f>
        <v>46001.83354006127</v>
      </c>
      <c r="L36" s="277"/>
      <c r="M36" s="343">
        <v>100</v>
      </c>
      <c r="N36" s="279">
        <f>K36/M36</f>
        <v>460.01833540061273</v>
      </c>
    </row>
    <row r="37" spans="1:14">
      <c r="A37" s="119" t="s">
        <v>138</v>
      </c>
      <c r="B37" s="872" t="str">
        <f>VLOOKUP(A37,EQUIPOS!A7:D154,3,FALSE)</f>
        <v>Camioneta D-300</v>
      </c>
      <c r="C37" s="873"/>
      <c r="D37" s="873"/>
      <c r="E37" s="873"/>
      <c r="F37" s="873"/>
      <c r="G37" s="873"/>
      <c r="H37" s="874"/>
      <c r="I37" s="428"/>
      <c r="J37" s="429"/>
      <c r="K37" s="276">
        <f>VLOOKUP(A37,EQUIPOS!A7:D164,4,FALSE)</f>
        <v>44736.233689443718</v>
      </c>
      <c r="L37" s="342"/>
      <c r="M37" s="343">
        <v>1000</v>
      </c>
      <c r="N37" s="279">
        <f>K37/M37</f>
        <v>44.736233689443715</v>
      </c>
    </row>
    <row r="38" spans="1:14">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4.0401280451800998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508.79469713523656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585</v>
      </c>
      <c r="B48" s="49" t="str">
        <f>VLOOKUP(A48,MATERIALES!A5:D373,3,FALSE)</f>
        <v>Mortero 1:3</v>
      </c>
      <c r="C48" s="288"/>
      <c r="D48" s="288"/>
      <c r="E48" s="288"/>
      <c r="F48" s="288"/>
      <c r="G48" s="288"/>
      <c r="H48" s="288"/>
      <c r="I48" s="288"/>
      <c r="J48" s="318" t="str">
        <f>VLOOKUP(A48,MATERIALES!A4:D640,2,FALSE)</f>
        <v>m3</v>
      </c>
      <c r="K48" s="493">
        <v>0.1</v>
      </c>
      <c r="L48" s="274"/>
      <c r="M48" s="409">
        <f>VLOOKUP(A48,MATERIALES!A5:D396,4,FALSE)</f>
        <v>427651.94572935224</v>
      </c>
      <c r="N48" s="279">
        <f>K48*M48</f>
        <v>42765.19457293523</v>
      </c>
    </row>
    <row r="49" spans="1:14">
      <c r="A49" s="176" t="s">
        <v>739</v>
      </c>
      <c r="B49" s="49" t="str">
        <f>VLOOKUP(A49,MATERIALES!A6:D373,3,FALSE)</f>
        <v>Varilla 5/8</v>
      </c>
      <c r="C49" s="432"/>
      <c r="D49" s="432"/>
      <c r="E49" s="432"/>
      <c r="F49" s="432"/>
      <c r="G49" s="432"/>
      <c r="H49" s="432"/>
      <c r="I49" s="432"/>
      <c r="J49" s="319" t="str">
        <f>VLOOKUP(A49,MATERIALES!A5:D641,2,FALSE)</f>
        <v>kg</v>
      </c>
      <c r="K49" s="493">
        <v>1.1000000000000001</v>
      </c>
      <c r="L49" s="428"/>
      <c r="M49" s="409">
        <f>VLOOKUP(A49,MATERIALES!A6:D397,4,FALSE)</f>
        <v>3501.0791927454943</v>
      </c>
      <c r="N49" s="279">
        <f>K49*M49</f>
        <v>3851.187112020044</v>
      </c>
    </row>
    <row r="50" spans="1:14">
      <c r="A50" s="176" t="s">
        <v>931</v>
      </c>
      <c r="B50" s="49" t="str">
        <f>VLOOKUP(A50,MATERIALES!A6:D373,3,FALSE)</f>
        <v>Malla Electrosoldada de 5/16</v>
      </c>
      <c r="C50" s="432"/>
      <c r="D50" s="432"/>
      <c r="E50" s="432"/>
      <c r="F50" s="432"/>
      <c r="G50" s="432"/>
      <c r="H50" s="432"/>
      <c r="I50" s="432"/>
      <c r="J50" s="319" t="str">
        <f>VLOOKUP(A50,MATERIALES!A6:D642,2,FALSE)</f>
        <v>m2</v>
      </c>
      <c r="K50" s="493">
        <v>1</v>
      </c>
      <c r="L50" s="428"/>
      <c r="M50" s="409">
        <f>VLOOKUP(A50,MATERIALES!A6:D398,4,FALSE)</f>
        <v>5961.4749035068244</v>
      </c>
      <c r="N50" s="279">
        <f>K50*M50</f>
        <v>5961.4749035068244</v>
      </c>
    </row>
    <row r="51" spans="1:14">
      <c r="A51" s="176"/>
      <c r="B51" s="49"/>
      <c r="C51" s="432"/>
      <c r="D51" s="432"/>
      <c r="E51" s="432"/>
      <c r="F51" s="432"/>
      <c r="G51" s="432"/>
      <c r="H51" s="432"/>
      <c r="I51" s="432"/>
      <c r="J51" s="318"/>
      <c r="K51" s="458"/>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52577.856588462098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800</v>
      </c>
      <c r="N71" s="402">
        <f>K71/M71</f>
        <v>270.65499999999997</v>
      </c>
      <c r="O71" s="112"/>
    </row>
    <row r="72" spans="1:15">
      <c r="A72" s="177"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800</v>
      </c>
      <c r="N72" s="402">
        <f>K72/M72</f>
        <v>133.35780451800997</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404.01280451800994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53490.664090115344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10698.13281802307</v>
      </c>
      <c r="M84" s="859"/>
      <c r="N84" s="57"/>
    </row>
    <row r="85" spans="1:14">
      <c r="B85" s="95" t="s">
        <v>973</v>
      </c>
      <c r="C85" s="96"/>
      <c r="D85" s="96"/>
      <c r="E85" s="96"/>
      <c r="F85" s="96"/>
      <c r="G85" s="96"/>
      <c r="H85" s="96"/>
      <c r="I85" s="93"/>
      <c r="J85" s="94"/>
      <c r="K85" s="311">
        <v>0.05</v>
      </c>
      <c r="L85" s="858">
        <f>N79*K85</f>
        <v>2674.5332045057676</v>
      </c>
      <c r="M85" s="859"/>
      <c r="N85" s="57"/>
    </row>
    <row r="86" spans="1:14" ht="15.75" thickBot="1">
      <c r="B86" s="97" t="s">
        <v>974</v>
      </c>
      <c r="C86" s="98"/>
      <c r="D86" s="98"/>
      <c r="E86" s="98"/>
      <c r="F86" s="98"/>
      <c r="G86" s="98"/>
      <c r="H86" s="98"/>
      <c r="I86" s="99"/>
      <c r="J86" s="100"/>
      <c r="K86" s="312">
        <v>0.05</v>
      </c>
      <c r="L86" s="860">
        <f>N79*K86</f>
        <v>2674.5332045057676</v>
      </c>
      <c r="M86" s="861"/>
      <c r="N86" s="57"/>
    </row>
    <row r="87" spans="1:14" ht="15.75" thickBot="1">
      <c r="B87" s="823" t="s">
        <v>953</v>
      </c>
      <c r="C87" s="824"/>
      <c r="D87" s="824"/>
      <c r="E87" s="824"/>
      <c r="F87" s="824"/>
      <c r="G87" s="824"/>
      <c r="H87" s="824"/>
      <c r="I87" s="824"/>
      <c r="J87" s="824"/>
      <c r="K87" s="824"/>
      <c r="L87" s="824"/>
      <c r="M87" s="825"/>
      <c r="N87" s="58">
        <f>L84+L85+L86</f>
        <v>16047.199227034605</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69537.863317149953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1728</v>
      </c>
      <c r="C31" s="87" t="s">
        <v>2191</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270.65500000000003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270.65500000000003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493">
        <v>0.5</v>
      </c>
      <c r="L48" s="274"/>
      <c r="M48" s="409">
        <f>VLOOKUP(A48,MATERIALES!A5:D396,4,FALSE)</f>
        <v>47913.264986213093</v>
      </c>
      <c r="N48" s="279">
        <f>K48*M48</f>
        <v>23956.632493106546</v>
      </c>
    </row>
    <row r="49" spans="1:14">
      <c r="A49" s="176" t="s">
        <v>914</v>
      </c>
      <c r="B49" s="49" t="str">
        <f>VLOOKUP(A49,MATERIALES!A6:D373,3,FALSE)</f>
        <v>Árbol de 1.2 m (Paisajístico)</v>
      </c>
      <c r="C49" s="432"/>
      <c r="D49" s="432"/>
      <c r="E49" s="432"/>
      <c r="F49" s="432"/>
      <c r="G49" s="432"/>
      <c r="H49" s="432"/>
      <c r="I49" s="432"/>
      <c r="J49" s="319" t="str">
        <f>VLOOKUP(A49,MATERIALES!A5:D641,2,FALSE)</f>
        <v>u</v>
      </c>
      <c r="K49" s="493">
        <v>1</v>
      </c>
      <c r="L49" s="428"/>
      <c r="M49" s="409">
        <f>VLOOKUP(A49,MATERIALES!A6:D397,4,FALSE)</f>
        <v>21294.784438316929</v>
      </c>
      <c r="N49" s="279">
        <f>K49*M49</f>
        <v>21294.784438316929</v>
      </c>
    </row>
    <row r="50" spans="1:14">
      <c r="A50" s="176"/>
      <c r="B50" s="49"/>
      <c r="C50" s="432"/>
      <c r="D50" s="432"/>
      <c r="E50" s="432"/>
      <c r="F50" s="432"/>
      <c r="G50" s="432"/>
      <c r="H50" s="432"/>
      <c r="I50" s="432"/>
      <c r="J50" s="325"/>
      <c r="K50" s="493"/>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45251.416931423475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6</v>
      </c>
      <c r="B71" s="55" t="str">
        <f>VLOOKUP(A71,'MANO DE OBRA'!A8:D68,3,FALSE)</f>
        <v xml:space="preserve">Obrero </v>
      </c>
      <c r="C71" s="53"/>
      <c r="D71" s="53"/>
      <c r="E71" s="53"/>
      <c r="F71" s="53"/>
      <c r="G71" s="53"/>
      <c r="H71" s="53"/>
      <c r="I71" s="299">
        <f>K71/J71*100</f>
        <v>29260.000000000004</v>
      </c>
      <c r="J71" s="300">
        <v>185</v>
      </c>
      <c r="K71" s="301">
        <f>VLOOKUP(A71,'MANO DE OBRA'!A8:D99,4,FALSE)</f>
        <v>54131</v>
      </c>
      <c r="L71" s="56"/>
      <c r="M71" s="494">
        <v>10</v>
      </c>
      <c r="N71" s="402">
        <f>K71/M71</f>
        <v>5413.1</v>
      </c>
      <c r="O71" s="112"/>
    </row>
    <row r="72" spans="1:15">
      <c r="A72" s="177"/>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5413.1</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50935.171931423472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10187.034386284695</v>
      </c>
      <c r="M84" s="859"/>
      <c r="N84" s="57"/>
    </row>
    <row r="85" spans="1:14">
      <c r="B85" s="95" t="s">
        <v>973</v>
      </c>
      <c r="C85" s="96"/>
      <c r="D85" s="96"/>
      <c r="E85" s="96"/>
      <c r="F85" s="96"/>
      <c r="G85" s="96"/>
      <c r="H85" s="96"/>
      <c r="I85" s="93"/>
      <c r="J85" s="94"/>
      <c r="K85" s="311">
        <v>0.05</v>
      </c>
      <c r="L85" s="858">
        <f>N79*K85</f>
        <v>2546.7585965711737</v>
      </c>
      <c r="M85" s="859"/>
      <c r="N85" s="57"/>
    </row>
    <row r="86" spans="1:14" ht="15.75" thickBot="1">
      <c r="B86" s="97" t="s">
        <v>974</v>
      </c>
      <c r="C86" s="98"/>
      <c r="D86" s="98"/>
      <c r="E86" s="98"/>
      <c r="F86" s="98"/>
      <c r="G86" s="98"/>
      <c r="H86" s="98"/>
      <c r="I86" s="99"/>
      <c r="J86" s="100"/>
      <c r="K86" s="312">
        <v>0.05</v>
      </c>
      <c r="L86" s="860">
        <f>N79*K86</f>
        <v>2546.7585965711737</v>
      </c>
      <c r="M86" s="861"/>
      <c r="N86" s="57"/>
    </row>
    <row r="87" spans="1:14" ht="15.75" thickBot="1">
      <c r="B87" s="823" t="s">
        <v>953</v>
      </c>
      <c r="C87" s="824"/>
      <c r="D87" s="824"/>
      <c r="E87" s="824"/>
      <c r="F87" s="824"/>
      <c r="G87" s="824"/>
      <c r="H87" s="824"/>
      <c r="I87" s="824"/>
      <c r="J87" s="824"/>
      <c r="K87" s="824"/>
      <c r="L87" s="824"/>
      <c r="M87" s="825"/>
      <c r="N87" s="58">
        <f>L84+L85+L86</f>
        <v>15280.551579427041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66215.723510850512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1729</v>
      </c>
      <c r="C31" s="87" t="s">
        <v>2192</v>
      </c>
      <c r="D31" s="88"/>
      <c r="E31" s="88"/>
      <c r="F31" s="88"/>
      <c r="G31" s="88"/>
      <c r="H31" s="88"/>
      <c r="I31" s="88"/>
      <c r="J31" s="88"/>
      <c r="K31" s="460"/>
      <c r="L31" s="313" t="s">
        <v>984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N76*M41</f>
        <v>90218.333333333343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90218.333333333343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913</v>
      </c>
      <c r="B48" s="49" t="str">
        <f>VLOOKUP(A48,MATERIALES!A6:D373,3,FALSE)</f>
        <v>Árbol de 0.6 m (Protector)</v>
      </c>
      <c r="C48" s="432"/>
      <c r="D48" s="432"/>
      <c r="E48" s="432"/>
      <c r="F48" s="432"/>
      <c r="G48" s="432"/>
      <c r="H48" s="432"/>
      <c r="I48" s="432"/>
      <c r="J48" s="325" t="str">
        <f>VLOOKUP(A48,MATERIALES!A4:D640,2,FALSE)</f>
        <v>u</v>
      </c>
      <c r="K48" s="493">
        <v>1100</v>
      </c>
      <c r="L48" s="428"/>
      <c r="M48" s="409">
        <f>VLOOKUP(A48,MATERIALES!A6:D397,4,FALSE)</f>
        <v>1064.7392219158464</v>
      </c>
      <c r="N48" s="279">
        <f>K48*M48</f>
        <v>1171213.1441074312</v>
      </c>
    </row>
    <row r="49" spans="1:14">
      <c r="A49" s="176"/>
      <c r="B49" s="49"/>
      <c r="C49" s="432"/>
      <c r="D49" s="432"/>
      <c r="E49" s="432"/>
      <c r="F49" s="432"/>
      <c r="G49" s="432"/>
      <c r="H49" s="432"/>
      <c r="I49" s="432"/>
      <c r="J49" s="325"/>
      <c r="K49" s="452"/>
      <c r="L49" s="428"/>
      <c r="M49" s="409"/>
      <c r="N49" s="279"/>
    </row>
    <row r="50" spans="1:14">
      <c r="A50" s="176"/>
      <c r="B50" s="49"/>
      <c r="C50" s="432"/>
      <c r="D50" s="432"/>
      <c r="E50" s="432"/>
      <c r="F50" s="432"/>
      <c r="G50" s="432"/>
      <c r="H50" s="432"/>
      <c r="I50" s="432"/>
      <c r="J50" s="318"/>
      <c r="K50" s="404"/>
      <c r="L50" s="428"/>
      <c r="M50" s="409"/>
      <c r="N50" s="279"/>
    </row>
    <row r="51" spans="1:14">
      <c r="B51" s="327"/>
      <c r="C51" s="53"/>
      <c r="D51" s="53"/>
      <c r="E51" s="53"/>
      <c r="F51" s="53"/>
      <c r="G51" s="53"/>
      <c r="H51" s="53"/>
      <c r="I51" s="53"/>
      <c r="J51" s="295"/>
      <c r="K51" s="175"/>
      <c r="L51" s="325"/>
      <c r="M51" s="433"/>
      <c r="N51" s="280"/>
    </row>
    <row r="52" spans="1:14">
      <c r="B52" s="174"/>
      <c r="C52" s="324"/>
      <c r="D52" s="324"/>
      <c r="E52" s="324"/>
      <c r="F52" s="324"/>
      <c r="G52" s="324"/>
      <c r="H52" s="324"/>
      <c r="I52" s="324"/>
      <c r="J52" s="318"/>
      <c r="K52" s="50"/>
      <c r="L52" s="325"/>
      <c r="M52" s="433"/>
      <c r="N52" s="280"/>
    </row>
    <row r="53" spans="1:14" ht="15.75" thickBot="1">
      <c r="B53" s="485"/>
      <c r="C53" s="53"/>
      <c r="D53" s="53"/>
      <c r="E53" s="53"/>
      <c r="F53" s="53"/>
      <c r="G53" s="53"/>
      <c r="H53" s="53"/>
      <c r="I53" s="53"/>
      <c r="J53" s="295"/>
      <c r="K53" s="175"/>
      <c r="L53" s="486"/>
      <c r="M53" s="487"/>
      <c r="N53" s="488"/>
    </row>
    <row r="54" spans="1:14" ht="15.75" thickBot="1">
      <c r="B54" s="823" t="s">
        <v>953</v>
      </c>
      <c r="C54" s="824"/>
      <c r="D54" s="824"/>
      <c r="E54" s="824"/>
      <c r="F54" s="824"/>
      <c r="G54" s="824"/>
      <c r="H54" s="824"/>
      <c r="I54" s="824"/>
      <c r="J54" s="824"/>
      <c r="K54" s="824"/>
      <c r="L54" s="824"/>
      <c r="M54" s="825"/>
      <c r="N54" s="401">
        <f>SUM(N48:N53)</f>
        <v>1171213.1441074312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295"/>
      <c r="I63" s="286"/>
      <c r="J63" s="286"/>
      <c r="K63" s="286"/>
      <c r="L63" s="296"/>
      <c r="M63" s="297"/>
      <c r="N63" s="298"/>
    </row>
    <row r="64" spans="1:14" ht="15.75" thickBot="1">
      <c r="B64" s="55"/>
      <c r="C64" s="53"/>
      <c r="D64" s="53"/>
      <c r="E64" s="53"/>
      <c r="F64" s="53"/>
      <c r="G64" s="53"/>
      <c r="H64" s="491"/>
      <c r="I64" s="175"/>
      <c r="J64" s="175"/>
      <c r="K64" s="175"/>
      <c r="L64" s="993"/>
      <c r="M64" s="994"/>
      <c r="N64" s="492"/>
    </row>
    <row r="65" spans="1:15" ht="15.75" thickBot="1">
      <c r="B65" s="823" t="s">
        <v>953</v>
      </c>
      <c r="C65" s="824"/>
      <c r="D65" s="824"/>
      <c r="E65" s="824"/>
      <c r="F65" s="824"/>
      <c r="G65" s="824"/>
      <c r="H65" s="824"/>
      <c r="I65" s="824"/>
      <c r="J65" s="824"/>
      <c r="K65" s="824"/>
      <c r="L65" s="824"/>
      <c r="M65" s="825"/>
      <c r="N65" s="401"/>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977"/>
      <c r="N69" s="104" t="s">
        <v>951</v>
      </c>
    </row>
    <row r="70" spans="1:15">
      <c r="A70" s="177" t="s">
        <v>13</v>
      </c>
      <c r="B70" s="55" t="str">
        <f>VLOOKUP(A70,'MANO DE OBRA'!A8:D68,3,FALSE)</f>
        <v>Obrero (5)</v>
      </c>
      <c r="C70" s="53"/>
      <c r="D70" s="53"/>
      <c r="E70" s="53"/>
      <c r="F70" s="53"/>
      <c r="G70" s="53"/>
      <c r="H70" s="53"/>
      <c r="I70" s="299">
        <f>K70/J70*100</f>
        <v>146300</v>
      </c>
      <c r="J70" s="300">
        <v>185</v>
      </c>
      <c r="K70" s="301">
        <f>VLOOKUP(A70,'MANO DE OBRA'!A8:D99,4,FALSE)</f>
        <v>270655</v>
      </c>
      <c r="L70" s="56"/>
      <c r="M70" s="494">
        <v>0.15</v>
      </c>
      <c r="N70" s="402">
        <f>K70/M70</f>
        <v>1804366.6666666667</v>
      </c>
      <c r="O70" s="112"/>
    </row>
    <row r="71" spans="1:15">
      <c r="A71" s="177"/>
      <c r="B71" s="55"/>
      <c r="C71" s="53"/>
      <c r="D71" s="53"/>
      <c r="E71" s="53"/>
      <c r="F71" s="53"/>
      <c r="G71" s="53"/>
      <c r="H71" s="53"/>
      <c r="I71" s="299"/>
      <c r="J71" s="300"/>
      <c r="K71" s="301"/>
      <c r="L71" s="56"/>
      <c r="M71" s="441"/>
      <c r="N71" s="402"/>
    </row>
    <row r="72" spans="1:1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995"/>
      <c r="C75" s="996"/>
      <c r="D75" s="996"/>
      <c r="E75" s="996"/>
      <c r="F75" s="996"/>
      <c r="G75" s="996"/>
      <c r="H75" s="996"/>
      <c r="I75" s="175"/>
      <c r="J75" s="175"/>
      <c r="K75" s="175"/>
      <c r="L75" s="997"/>
      <c r="M75" s="998"/>
      <c r="N75" s="51"/>
    </row>
    <row r="76" spans="1:15" ht="15.75" thickBot="1">
      <c r="B76" s="823" t="s">
        <v>953</v>
      </c>
      <c r="C76" s="824"/>
      <c r="D76" s="824"/>
      <c r="E76" s="824"/>
      <c r="F76" s="824"/>
      <c r="G76" s="824"/>
      <c r="H76" s="824"/>
      <c r="I76" s="824"/>
      <c r="J76" s="824"/>
      <c r="K76" s="824"/>
      <c r="L76" s="824"/>
      <c r="M76" s="825"/>
      <c r="N76" s="308">
        <f>SUM(N70:N75)</f>
        <v>1804366.6666666667</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3065798.1441074312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613159.62882148626</v>
      </c>
      <c r="M83" s="859"/>
      <c r="N83" s="57"/>
    </row>
    <row r="84" spans="1:14">
      <c r="B84" s="95" t="s">
        <v>973</v>
      </c>
      <c r="C84" s="96"/>
      <c r="D84" s="96"/>
      <c r="E84" s="96"/>
      <c r="F84" s="96"/>
      <c r="G84" s="96"/>
      <c r="H84" s="96"/>
      <c r="I84" s="93"/>
      <c r="J84" s="94"/>
      <c r="K84" s="311">
        <v>0.05</v>
      </c>
      <c r="L84" s="858">
        <f>N78*K84</f>
        <v>153289.90720537156</v>
      </c>
      <c r="M84" s="859"/>
      <c r="N84" s="57"/>
    </row>
    <row r="85" spans="1:14" ht="15.75" thickBot="1">
      <c r="B85" s="97" t="s">
        <v>974</v>
      </c>
      <c r="C85" s="98"/>
      <c r="D85" s="98"/>
      <c r="E85" s="98"/>
      <c r="F85" s="98"/>
      <c r="G85" s="98"/>
      <c r="H85" s="98"/>
      <c r="I85" s="99"/>
      <c r="J85" s="100"/>
      <c r="K85" s="312">
        <v>0.05</v>
      </c>
      <c r="L85" s="860">
        <f>N78*K85</f>
        <v>153289.90720537156</v>
      </c>
      <c r="M85" s="861"/>
      <c r="N85" s="57"/>
    </row>
    <row r="86" spans="1:14" ht="15.75" thickBot="1">
      <c r="B86" s="823" t="s">
        <v>953</v>
      </c>
      <c r="C86" s="824"/>
      <c r="D86" s="824"/>
      <c r="E86" s="824"/>
      <c r="F86" s="824"/>
      <c r="G86" s="824"/>
      <c r="H86" s="824"/>
      <c r="I86" s="824"/>
      <c r="J86" s="824"/>
      <c r="K86" s="824"/>
      <c r="L86" s="824"/>
      <c r="M86" s="825"/>
      <c r="N86" s="58">
        <f>L83+L84+L85</f>
        <v>919739.44323222933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3985537.5873396606</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28.5" customHeight="1" thickBot="1">
      <c r="A31" t="s">
        <v>1845</v>
      </c>
      <c r="B31" s="113" t="s">
        <v>1166</v>
      </c>
      <c r="C31" s="999" t="s">
        <v>2193</v>
      </c>
      <c r="D31" s="1000"/>
      <c r="E31" s="1000"/>
      <c r="F31" s="1000"/>
      <c r="G31" s="1000"/>
      <c r="H31" s="1000"/>
      <c r="I31" s="1000"/>
      <c r="J31" s="1000"/>
      <c r="K31" s="495"/>
      <c r="L31" s="465" t="s">
        <v>1730</v>
      </c>
      <c r="M31" s="211"/>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77" t="s">
        <v>373</v>
      </c>
      <c r="B36" s="872" t="str">
        <f>VLOOKUP(A36,EQUIPOS!A6:D154,3,FALSE)</f>
        <v>Volqueta 6 m3</v>
      </c>
      <c r="C36" s="873"/>
      <c r="D36" s="873"/>
      <c r="E36" s="873"/>
      <c r="F36" s="873"/>
      <c r="G36" s="873"/>
      <c r="H36" s="874"/>
      <c r="I36" s="274"/>
      <c r="J36" s="275"/>
      <c r="K36" s="276">
        <f>VLOOKUP(A36,EQUIPOS!A6:D161,4,FALSE)</f>
        <v>51515.699780566232</v>
      </c>
      <c r="L36" s="277"/>
      <c r="M36" s="462">
        <v>81</v>
      </c>
      <c r="N36" s="279">
        <f>K36/M36</f>
        <v>635.99629358723746</v>
      </c>
    </row>
    <row r="37" span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80"/>
    </row>
    <row r="39" spans="1:14">
      <c r="B39" s="872"/>
      <c r="C39" s="873"/>
      <c r="D39" s="873"/>
      <c r="E39" s="873"/>
      <c r="F39" s="873"/>
      <c r="G39" s="873"/>
      <c r="H39" s="874"/>
      <c r="I39" s="875"/>
      <c r="J39" s="876"/>
      <c r="K39" s="281"/>
      <c r="L39" s="877"/>
      <c r="M39" s="878"/>
      <c r="N39" s="282"/>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105">
        <f>SUM(N36:N42)</f>
        <v>635.99629358723746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2:14">
      <c r="B49" s="49"/>
      <c r="C49" s="288"/>
      <c r="D49" s="288"/>
      <c r="E49" s="288"/>
      <c r="F49" s="288"/>
      <c r="G49" s="288"/>
      <c r="H49" s="288"/>
      <c r="I49" s="275"/>
      <c r="J49" s="231"/>
      <c r="K49" s="289"/>
      <c r="L49" s="274"/>
      <c r="M49" s="290"/>
      <c r="N49" s="291"/>
    </row>
    <row r="50" spans="2:14">
      <c r="B50" s="49"/>
      <c r="C50" s="288"/>
      <c r="D50" s="288"/>
      <c r="E50" s="288"/>
      <c r="F50" s="288"/>
      <c r="G50" s="288"/>
      <c r="H50" s="288"/>
      <c r="I50" s="275"/>
      <c r="J50" s="231"/>
      <c r="K50" s="289"/>
      <c r="L50" s="274"/>
      <c r="M50" s="290"/>
      <c r="N50" s="291"/>
    </row>
    <row r="51" spans="2:14">
      <c r="B51" s="49"/>
      <c r="C51" s="288"/>
      <c r="D51" s="288"/>
      <c r="E51" s="288"/>
      <c r="F51" s="288"/>
      <c r="G51" s="288"/>
      <c r="H51" s="288"/>
      <c r="I51" s="275"/>
      <c r="J51" s="231"/>
      <c r="K51" s="289"/>
      <c r="L51" s="274"/>
      <c r="M51" s="290"/>
      <c r="N51" s="291"/>
    </row>
    <row r="52" spans="2:14">
      <c r="B52" s="49"/>
      <c r="C52" s="288"/>
      <c r="D52" s="288"/>
      <c r="E52" s="288"/>
      <c r="F52" s="288"/>
      <c r="G52" s="288"/>
      <c r="H52" s="288"/>
      <c r="I52" s="275"/>
      <c r="J52" s="231"/>
      <c r="K52" s="289"/>
      <c r="L52" s="274"/>
      <c r="M52" s="290"/>
      <c r="N52" s="291"/>
    </row>
    <row r="53" spans="2:14" ht="15.75" thickBot="1">
      <c r="B53" s="905"/>
      <c r="C53" s="906"/>
      <c r="D53" s="906"/>
      <c r="E53" s="906"/>
      <c r="F53" s="906"/>
      <c r="G53" s="906"/>
      <c r="H53" s="906"/>
      <c r="I53" s="876"/>
      <c r="J53" s="48"/>
      <c r="K53" s="50"/>
      <c r="L53" s="907"/>
      <c r="M53" s="908"/>
      <c r="N53" s="51"/>
    </row>
    <row r="54" spans="2:14" ht="15.75" thickBot="1">
      <c r="B54" s="823" t="s">
        <v>953</v>
      </c>
      <c r="C54" s="824"/>
      <c r="D54" s="824"/>
      <c r="E54" s="824"/>
      <c r="F54" s="824"/>
      <c r="G54" s="824"/>
      <c r="H54" s="824"/>
      <c r="I54" s="824"/>
      <c r="J54" s="824"/>
      <c r="K54" s="824"/>
      <c r="L54" s="824"/>
      <c r="M54" s="825"/>
      <c r="N54" s="292"/>
    </row>
    <row r="55" spans="2:14">
      <c r="B55" s="39"/>
      <c r="C55" s="40"/>
      <c r="D55" s="40"/>
      <c r="E55" s="40"/>
      <c r="F55" s="40"/>
      <c r="G55" s="40"/>
      <c r="H55" s="40"/>
      <c r="I55" s="40"/>
      <c r="J55" s="40"/>
      <c r="K55" s="40"/>
      <c r="L55" s="40"/>
      <c r="M55" s="40"/>
      <c r="N55" s="41"/>
    </row>
    <row r="56" spans="2:14">
      <c r="B56" s="70" t="s">
        <v>956</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0" t="s">
        <v>957</v>
      </c>
      <c r="C58" s="321"/>
      <c r="D58" s="321"/>
      <c r="E58" s="321"/>
      <c r="F58" s="321"/>
      <c r="G58" s="321"/>
      <c r="H58" s="79" t="s">
        <v>945</v>
      </c>
      <c r="I58" s="80" t="s">
        <v>958</v>
      </c>
      <c r="J58" s="81" t="s">
        <v>959</v>
      </c>
      <c r="K58" s="79" t="s">
        <v>960</v>
      </c>
      <c r="L58" s="909" t="s">
        <v>961</v>
      </c>
      <c r="M58" s="888"/>
      <c r="N58" s="82" t="s">
        <v>951</v>
      </c>
    </row>
    <row r="59" spans="2:14">
      <c r="B59" s="52"/>
      <c r="C59" s="324"/>
      <c r="D59" s="324"/>
      <c r="E59" s="324"/>
      <c r="F59" s="324"/>
      <c r="G59" s="324"/>
      <c r="H59" s="318"/>
      <c r="I59" s="286"/>
      <c r="J59" s="293"/>
      <c r="K59" s="286"/>
      <c r="L59" s="910"/>
      <c r="M59" s="911"/>
      <c r="N59" s="294"/>
    </row>
    <row r="60" spans="2:14">
      <c r="B60" s="52"/>
      <c r="C60" s="53"/>
      <c r="D60" s="53"/>
      <c r="E60" s="53"/>
      <c r="F60" s="53"/>
      <c r="G60" s="53"/>
      <c r="H60" s="295"/>
      <c r="I60" s="286"/>
      <c r="J60" s="286"/>
      <c r="K60" s="286"/>
      <c r="L60" s="296"/>
      <c r="M60" s="297"/>
      <c r="N60" s="298"/>
    </row>
    <row r="61" spans="2:14">
      <c r="B61" s="52"/>
      <c r="C61" s="53"/>
      <c r="D61" s="53"/>
      <c r="E61" s="53"/>
      <c r="F61" s="53"/>
      <c r="G61" s="53"/>
      <c r="H61" s="295"/>
      <c r="I61" s="286"/>
      <c r="J61" s="286"/>
      <c r="K61" s="286"/>
      <c r="L61" s="296"/>
      <c r="M61" s="297"/>
      <c r="N61" s="298"/>
    </row>
    <row r="62" spans="2:14">
      <c r="B62" s="52"/>
      <c r="C62" s="53"/>
      <c r="D62" s="53"/>
      <c r="E62" s="53"/>
      <c r="F62" s="53"/>
      <c r="G62" s="53"/>
      <c r="H62" s="295"/>
      <c r="I62" s="286"/>
      <c r="J62" s="286"/>
      <c r="K62" s="286"/>
      <c r="L62" s="296"/>
      <c r="M62" s="297"/>
      <c r="N62" s="298"/>
    </row>
    <row r="63" spans="2:14">
      <c r="B63" s="52"/>
      <c r="C63" s="53"/>
      <c r="D63" s="53"/>
      <c r="E63" s="53"/>
      <c r="F63" s="53"/>
      <c r="G63" s="53"/>
      <c r="H63" s="295"/>
      <c r="I63" s="286"/>
      <c r="J63" s="286"/>
      <c r="K63" s="286"/>
      <c r="L63" s="296"/>
      <c r="M63" s="297"/>
      <c r="N63" s="298"/>
    </row>
    <row r="64" spans="2:14" ht="15.75" thickBot="1">
      <c r="B64" s="55"/>
      <c r="C64" s="53"/>
      <c r="D64" s="53"/>
      <c r="E64" s="53"/>
      <c r="F64" s="53"/>
      <c r="G64" s="53"/>
      <c r="H64" s="491"/>
      <c r="I64" s="175"/>
      <c r="J64" s="175"/>
      <c r="K64" s="175"/>
      <c r="L64" s="993"/>
      <c r="M64" s="994"/>
      <c r="N64" s="492"/>
    </row>
    <row r="65" spans="2:15" ht="15.75" thickBot="1">
      <c r="B65" s="823" t="s">
        <v>953</v>
      </c>
      <c r="C65" s="824"/>
      <c r="D65" s="824"/>
      <c r="E65" s="824"/>
      <c r="F65" s="824"/>
      <c r="G65" s="824"/>
      <c r="H65" s="824"/>
      <c r="I65" s="824"/>
      <c r="J65" s="824"/>
      <c r="K65" s="824"/>
      <c r="L65" s="824"/>
      <c r="M65" s="825"/>
      <c r="N65" s="401"/>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303"/>
      <c r="O70" s="112"/>
    </row>
    <row r="71" spans="2:15">
      <c r="B71" s="55"/>
      <c r="C71" s="53"/>
      <c r="D71" s="53"/>
      <c r="E71" s="53"/>
      <c r="F71" s="53"/>
      <c r="G71" s="53"/>
      <c r="H71" s="53"/>
      <c r="I71" s="286"/>
      <c r="J71" s="304"/>
      <c r="K71" s="305"/>
      <c r="L71" s="56"/>
      <c r="M71" s="306"/>
      <c r="N71" s="303"/>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995"/>
      <c r="C75" s="996"/>
      <c r="D75" s="996"/>
      <c r="E75" s="996"/>
      <c r="F75" s="996"/>
      <c r="G75" s="996"/>
      <c r="H75" s="996"/>
      <c r="I75" s="175"/>
      <c r="J75" s="175"/>
      <c r="K75" s="175"/>
      <c r="L75" s="997"/>
      <c r="M75" s="998"/>
      <c r="N75" s="51"/>
    </row>
    <row r="76" spans="2:15" ht="15.75" thickBot="1">
      <c r="B76" s="823" t="s">
        <v>953</v>
      </c>
      <c r="C76" s="824"/>
      <c r="D76" s="824"/>
      <c r="E76" s="824"/>
      <c r="F76" s="824"/>
      <c r="G76" s="824"/>
      <c r="H76" s="824"/>
      <c r="I76" s="824"/>
      <c r="J76" s="824"/>
      <c r="K76" s="824"/>
      <c r="L76" s="824"/>
      <c r="M76" s="825"/>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635.99629358723746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127.19925871744749</v>
      </c>
      <c r="M83" s="859"/>
      <c r="N83" s="57"/>
    </row>
    <row r="84" spans="1:14">
      <c r="B84" s="95" t="s">
        <v>973</v>
      </c>
      <c r="C84" s="96"/>
      <c r="D84" s="96"/>
      <c r="E84" s="96"/>
      <c r="F84" s="96"/>
      <c r="G84" s="96"/>
      <c r="H84" s="96"/>
      <c r="I84" s="93"/>
      <c r="J84" s="94"/>
      <c r="K84" s="311">
        <v>0.05</v>
      </c>
      <c r="L84" s="858">
        <f>N78*K84</f>
        <v>31.799814679361873</v>
      </c>
      <c r="M84" s="859"/>
      <c r="N84" s="57"/>
    </row>
    <row r="85" spans="1:14" ht="15.75" thickBot="1">
      <c r="B85" s="97" t="s">
        <v>974</v>
      </c>
      <c r="C85" s="98"/>
      <c r="D85" s="98"/>
      <c r="E85" s="98"/>
      <c r="F85" s="98"/>
      <c r="G85" s="98"/>
      <c r="H85" s="98"/>
      <c r="I85" s="99"/>
      <c r="J85" s="100"/>
      <c r="K85" s="312">
        <v>0.05</v>
      </c>
      <c r="L85" s="860">
        <f>N78*K85</f>
        <v>31.799814679361873</v>
      </c>
      <c r="M85" s="861"/>
      <c r="N85" s="57"/>
    </row>
    <row r="86" spans="1:14" ht="15.75" thickBot="1">
      <c r="B86" s="823" t="s">
        <v>953</v>
      </c>
      <c r="C86" s="824"/>
      <c r="D86" s="824"/>
      <c r="E86" s="824"/>
      <c r="F86" s="824"/>
      <c r="G86" s="824"/>
      <c r="H86" s="824"/>
      <c r="I86" s="824"/>
      <c r="J86" s="824"/>
      <c r="K86" s="824"/>
      <c r="L86" s="824"/>
      <c r="M86" s="825"/>
      <c r="N86" s="58">
        <f>L83+L84+L85</f>
        <v>190.79888807617124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826.7951816634087</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41.25" customHeight="1" thickBot="1">
      <c r="A31" t="s">
        <v>1845</v>
      </c>
      <c r="B31" s="113" t="s">
        <v>1167</v>
      </c>
      <c r="C31" s="999" t="s">
        <v>2196</v>
      </c>
      <c r="D31" s="1000"/>
      <c r="E31" s="1000"/>
      <c r="F31" s="1000"/>
      <c r="G31" s="1000"/>
      <c r="H31" s="1000"/>
      <c r="I31" s="1000"/>
      <c r="J31" s="1000"/>
      <c r="K31" s="495"/>
      <c r="L31" s="465" t="s">
        <v>1999</v>
      </c>
      <c r="M31" s="211"/>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373</v>
      </c>
      <c r="B36" s="872" t="str">
        <f>VLOOKUP(A36,EQUIPOS!A6:D154,3,FALSE)</f>
        <v>Volqueta 6 m3</v>
      </c>
      <c r="C36" s="873"/>
      <c r="D36" s="873"/>
      <c r="E36" s="873"/>
      <c r="F36" s="873"/>
      <c r="G36" s="873"/>
      <c r="H36" s="874"/>
      <c r="I36" s="274"/>
      <c r="J36" s="275"/>
      <c r="K36" s="276">
        <f>VLOOKUP(A36,EQUIPOS!A6:D161,4,FALSE)</f>
        <v>51515.699780566232</v>
      </c>
      <c r="L36" s="277"/>
      <c r="M36" s="290">
        <v>66</v>
      </c>
      <c r="N36" s="279">
        <f>K36/M36</f>
        <v>780.54090576615499</v>
      </c>
    </row>
    <row r="37" span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80"/>
    </row>
    <row r="39" spans="1:14">
      <c r="B39" s="872"/>
      <c r="C39" s="873"/>
      <c r="D39" s="873"/>
      <c r="E39" s="873"/>
      <c r="F39" s="873"/>
      <c r="G39" s="873"/>
      <c r="H39" s="874"/>
      <c r="I39" s="875"/>
      <c r="J39" s="876"/>
      <c r="K39" s="281"/>
      <c r="L39" s="877"/>
      <c r="M39" s="878"/>
      <c r="N39" s="282"/>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105">
        <f>SUM(N36:N42)</f>
        <v>780.54090576615499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2:14">
      <c r="B49" s="49"/>
      <c r="C49" s="288"/>
      <c r="D49" s="288"/>
      <c r="E49" s="288"/>
      <c r="F49" s="288"/>
      <c r="G49" s="288"/>
      <c r="H49" s="288"/>
      <c r="I49" s="275"/>
      <c r="J49" s="231"/>
      <c r="K49" s="289"/>
      <c r="L49" s="274"/>
      <c r="M49" s="290"/>
      <c r="N49" s="291"/>
    </row>
    <row r="50" spans="2:14">
      <c r="B50" s="49"/>
      <c r="C50" s="288"/>
      <c r="D50" s="288"/>
      <c r="E50" s="288"/>
      <c r="F50" s="288"/>
      <c r="G50" s="288"/>
      <c r="H50" s="288"/>
      <c r="I50" s="275"/>
      <c r="J50" s="231"/>
      <c r="K50" s="289"/>
      <c r="L50" s="274"/>
      <c r="M50" s="290"/>
      <c r="N50" s="291"/>
    </row>
    <row r="51" spans="2:14">
      <c r="B51" s="49"/>
      <c r="C51" s="288"/>
      <c r="D51" s="288"/>
      <c r="E51" s="288"/>
      <c r="F51" s="288"/>
      <c r="G51" s="288"/>
      <c r="H51" s="288"/>
      <c r="I51" s="275"/>
      <c r="J51" s="231"/>
      <c r="K51" s="289"/>
      <c r="L51" s="274"/>
      <c r="M51" s="290"/>
      <c r="N51" s="291"/>
    </row>
    <row r="52" spans="2:14">
      <c r="B52" s="49"/>
      <c r="C52" s="288"/>
      <c r="D52" s="288"/>
      <c r="E52" s="288"/>
      <c r="F52" s="288"/>
      <c r="G52" s="288"/>
      <c r="H52" s="288"/>
      <c r="I52" s="275"/>
      <c r="J52" s="231"/>
      <c r="K52" s="289"/>
      <c r="L52" s="274"/>
      <c r="M52" s="290"/>
      <c r="N52" s="291"/>
    </row>
    <row r="53" spans="2:14" ht="15.75" thickBot="1">
      <c r="B53" s="905"/>
      <c r="C53" s="906"/>
      <c r="D53" s="906"/>
      <c r="E53" s="906"/>
      <c r="F53" s="906"/>
      <c r="G53" s="906"/>
      <c r="H53" s="906"/>
      <c r="I53" s="876"/>
      <c r="J53" s="48"/>
      <c r="K53" s="50"/>
      <c r="L53" s="907"/>
      <c r="M53" s="908"/>
      <c r="N53" s="51"/>
    </row>
    <row r="54" spans="2:14" ht="15.75" thickBot="1">
      <c r="B54" s="823" t="s">
        <v>953</v>
      </c>
      <c r="C54" s="824"/>
      <c r="D54" s="824"/>
      <c r="E54" s="824"/>
      <c r="F54" s="824"/>
      <c r="G54" s="824"/>
      <c r="H54" s="824"/>
      <c r="I54" s="824"/>
      <c r="J54" s="824"/>
      <c r="K54" s="824"/>
      <c r="L54" s="824"/>
      <c r="M54" s="825"/>
      <c r="N54" s="292"/>
    </row>
    <row r="55" spans="2:14">
      <c r="B55" s="39"/>
      <c r="C55" s="40"/>
      <c r="D55" s="40"/>
      <c r="E55" s="40"/>
      <c r="F55" s="40"/>
      <c r="G55" s="40"/>
      <c r="H55" s="40"/>
      <c r="I55" s="40"/>
      <c r="J55" s="40"/>
      <c r="K55" s="40"/>
      <c r="L55" s="40"/>
      <c r="M55" s="40"/>
      <c r="N55" s="41"/>
    </row>
    <row r="56" spans="2:14">
      <c r="B56" s="70" t="s">
        <v>956</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0" t="s">
        <v>957</v>
      </c>
      <c r="C58" s="321"/>
      <c r="D58" s="321"/>
      <c r="E58" s="321"/>
      <c r="F58" s="321"/>
      <c r="G58" s="321"/>
      <c r="H58" s="79" t="s">
        <v>945</v>
      </c>
      <c r="I58" s="80" t="s">
        <v>958</v>
      </c>
      <c r="J58" s="81" t="s">
        <v>959</v>
      </c>
      <c r="K58" s="79" t="s">
        <v>960</v>
      </c>
      <c r="L58" s="909" t="s">
        <v>961</v>
      </c>
      <c r="M58" s="888"/>
      <c r="N58" s="82" t="s">
        <v>951</v>
      </c>
    </row>
    <row r="59" spans="2:14">
      <c r="B59" s="52"/>
      <c r="C59" s="324"/>
      <c r="D59" s="324"/>
      <c r="E59" s="324"/>
      <c r="F59" s="324"/>
      <c r="G59" s="324"/>
      <c r="H59" s="318"/>
      <c r="I59" s="286"/>
      <c r="J59" s="293"/>
      <c r="K59" s="286"/>
      <c r="L59" s="910"/>
      <c r="M59" s="911"/>
      <c r="N59" s="294"/>
    </row>
    <row r="60" spans="2:14">
      <c r="B60" s="52"/>
      <c r="C60" s="53"/>
      <c r="D60" s="53"/>
      <c r="E60" s="53"/>
      <c r="F60" s="53"/>
      <c r="G60" s="53"/>
      <c r="H60" s="295"/>
      <c r="I60" s="286"/>
      <c r="J60" s="286"/>
      <c r="K60" s="286"/>
      <c r="L60" s="296"/>
      <c r="M60" s="297"/>
      <c r="N60" s="298"/>
    </row>
    <row r="61" spans="2:14">
      <c r="B61" s="52"/>
      <c r="C61" s="53"/>
      <c r="D61" s="53"/>
      <c r="E61" s="53"/>
      <c r="F61" s="53"/>
      <c r="G61" s="53"/>
      <c r="H61" s="295"/>
      <c r="I61" s="286"/>
      <c r="J61" s="286"/>
      <c r="K61" s="286"/>
      <c r="L61" s="296"/>
      <c r="M61" s="297"/>
      <c r="N61" s="298"/>
    </row>
    <row r="62" spans="2:14">
      <c r="B62" s="52"/>
      <c r="C62" s="53"/>
      <c r="D62" s="53"/>
      <c r="E62" s="53"/>
      <c r="F62" s="53"/>
      <c r="G62" s="53"/>
      <c r="H62" s="295"/>
      <c r="I62" s="286"/>
      <c r="J62" s="286"/>
      <c r="K62" s="286"/>
      <c r="L62" s="296"/>
      <c r="M62" s="297"/>
      <c r="N62" s="298"/>
    </row>
    <row r="63" spans="2:14">
      <c r="B63" s="52"/>
      <c r="C63" s="53"/>
      <c r="D63" s="53"/>
      <c r="E63" s="53"/>
      <c r="F63" s="53"/>
      <c r="G63" s="53"/>
      <c r="H63" s="295"/>
      <c r="I63" s="286"/>
      <c r="J63" s="286"/>
      <c r="K63" s="286"/>
      <c r="L63" s="296"/>
      <c r="M63" s="297"/>
      <c r="N63" s="298"/>
    </row>
    <row r="64" spans="2:14" ht="15.75" thickBot="1">
      <c r="B64" s="55"/>
      <c r="C64" s="53"/>
      <c r="D64" s="53"/>
      <c r="E64" s="53"/>
      <c r="F64" s="53"/>
      <c r="G64" s="53"/>
      <c r="H64" s="491"/>
      <c r="I64" s="175"/>
      <c r="J64" s="175"/>
      <c r="K64" s="175"/>
      <c r="L64" s="993"/>
      <c r="M64" s="994"/>
      <c r="N64" s="492"/>
    </row>
    <row r="65" spans="2:15" ht="15.75" thickBot="1">
      <c r="B65" s="823" t="s">
        <v>953</v>
      </c>
      <c r="C65" s="824"/>
      <c r="D65" s="824"/>
      <c r="E65" s="824"/>
      <c r="F65" s="824"/>
      <c r="G65" s="824"/>
      <c r="H65" s="824"/>
      <c r="I65" s="824"/>
      <c r="J65" s="824"/>
      <c r="K65" s="824"/>
      <c r="L65" s="824"/>
      <c r="M65" s="825"/>
      <c r="N65" s="401"/>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303"/>
      <c r="O70" s="112"/>
    </row>
    <row r="71" spans="2:15">
      <c r="B71" s="55"/>
      <c r="C71" s="53"/>
      <c r="D71" s="53"/>
      <c r="E71" s="53"/>
      <c r="F71" s="53"/>
      <c r="G71" s="53"/>
      <c r="H71" s="53"/>
      <c r="I71" s="286"/>
      <c r="J71" s="304"/>
      <c r="K71" s="305"/>
      <c r="L71" s="56"/>
      <c r="M71" s="306"/>
      <c r="N71" s="303"/>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995"/>
      <c r="C75" s="996"/>
      <c r="D75" s="996"/>
      <c r="E75" s="996"/>
      <c r="F75" s="996"/>
      <c r="G75" s="996"/>
      <c r="H75" s="996"/>
      <c r="I75" s="175"/>
      <c r="J75" s="175"/>
      <c r="K75" s="175"/>
      <c r="L75" s="997"/>
      <c r="M75" s="998"/>
      <c r="N75" s="51"/>
    </row>
    <row r="76" spans="2:15" ht="15.75" thickBot="1">
      <c r="B76" s="823" t="s">
        <v>953</v>
      </c>
      <c r="C76" s="824"/>
      <c r="D76" s="824"/>
      <c r="E76" s="824"/>
      <c r="F76" s="824"/>
      <c r="G76" s="824"/>
      <c r="H76" s="824"/>
      <c r="I76" s="824"/>
      <c r="J76" s="824"/>
      <c r="K76" s="824"/>
      <c r="L76" s="824"/>
      <c r="M76" s="825"/>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780.54090576615499</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156.10818115323102</v>
      </c>
      <c r="M83" s="859"/>
      <c r="N83" s="57"/>
    </row>
    <row r="84" spans="1:14">
      <c r="B84" s="95" t="s">
        <v>973</v>
      </c>
      <c r="C84" s="96"/>
      <c r="D84" s="96"/>
      <c r="E84" s="96"/>
      <c r="F84" s="96"/>
      <c r="G84" s="96"/>
      <c r="H84" s="96"/>
      <c r="I84" s="93"/>
      <c r="J84" s="94"/>
      <c r="K84" s="311">
        <v>0.05</v>
      </c>
      <c r="L84" s="858">
        <f>N78*K84</f>
        <v>39.027045288307754</v>
      </c>
      <c r="M84" s="859"/>
      <c r="N84" s="57"/>
    </row>
    <row r="85" spans="1:14" ht="15.75" thickBot="1">
      <c r="B85" s="97" t="s">
        <v>974</v>
      </c>
      <c r="C85" s="98"/>
      <c r="D85" s="98"/>
      <c r="E85" s="98"/>
      <c r="F85" s="98"/>
      <c r="G85" s="98"/>
      <c r="H85" s="98"/>
      <c r="I85" s="99"/>
      <c r="J85" s="100"/>
      <c r="K85" s="312">
        <v>0.05</v>
      </c>
      <c r="L85" s="860">
        <f>N78*K85</f>
        <v>39.027045288307754</v>
      </c>
      <c r="M85" s="861"/>
      <c r="N85" s="57"/>
    </row>
    <row r="86" spans="1:14" ht="15.75" thickBot="1">
      <c r="B86" s="823" t="s">
        <v>953</v>
      </c>
      <c r="C86" s="824"/>
      <c r="D86" s="824"/>
      <c r="E86" s="824"/>
      <c r="F86" s="824"/>
      <c r="G86" s="824"/>
      <c r="H86" s="824"/>
      <c r="I86" s="824"/>
      <c r="J86" s="824"/>
      <c r="K86" s="824"/>
      <c r="L86" s="824"/>
      <c r="M86" s="825"/>
      <c r="N86" s="58">
        <f>L83+L84+L85</f>
        <v>234.16227172984654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1014.7031774960016</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6"/>
      <c r="H25" s="816"/>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1001" t="s">
        <v>942</v>
      </c>
      <c r="C27" s="1002"/>
      <c r="D27" s="1002"/>
      <c r="E27" s="1002"/>
      <c r="F27" s="1002"/>
      <c r="G27" s="1002"/>
      <c r="H27" s="1002"/>
      <c r="I27" s="1002"/>
      <c r="J27" s="1002"/>
      <c r="K27" s="1002"/>
      <c r="L27" s="1002"/>
      <c r="M27" s="1002"/>
      <c r="N27" s="1003"/>
    </row>
    <row r="28" spans="1:14" ht="15.75" thickBot="1">
      <c r="B28" s="39"/>
      <c r="C28" s="40"/>
      <c r="D28" s="40"/>
      <c r="E28" s="40"/>
      <c r="F28" s="40"/>
      <c r="G28" s="40"/>
      <c r="H28" s="40"/>
      <c r="I28" s="40"/>
      <c r="J28" s="40"/>
      <c r="K28" s="40"/>
      <c r="L28" s="40"/>
      <c r="M28" s="40"/>
      <c r="N28" s="41"/>
    </row>
    <row r="29" spans="1:14" ht="26.25" thickBot="1">
      <c r="B29" s="77" t="s">
        <v>943</v>
      </c>
      <c r="C29" s="1006" t="s">
        <v>944</v>
      </c>
      <c r="D29" s="1007"/>
      <c r="E29" s="1007"/>
      <c r="F29" s="1007"/>
      <c r="G29" s="1007"/>
      <c r="H29" s="1007"/>
      <c r="I29" s="1007"/>
      <c r="J29" s="78"/>
      <c r="K29" s="349" t="s">
        <v>2215</v>
      </c>
      <c r="L29" s="1004" t="s">
        <v>945</v>
      </c>
      <c r="M29" s="1005"/>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113" t="s">
        <v>1168</v>
      </c>
      <c r="C31" s="463" t="s">
        <v>2194</v>
      </c>
      <c r="D31" s="464"/>
      <c r="E31" s="464"/>
      <c r="F31" s="464"/>
      <c r="G31" s="464"/>
      <c r="H31" s="464"/>
      <c r="I31" s="464"/>
      <c r="J31" s="464"/>
      <c r="K31" s="466"/>
      <c r="L31" s="465" t="s">
        <v>1999</v>
      </c>
      <c r="M31" s="211"/>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373</v>
      </c>
      <c r="B36" s="872" t="str">
        <f>VLOOKUP(A36,EQUIPOS!A6:D154,3,FALSE)</f>
        <v>Volqueta 6 m3</v>
      </c>
      <c r="C36" s="873"/>
      <c r="D36" s="873"/>
      <c r="E36" s="873"/>
      <c r="F36" s="873"/>
      <c r="G36" s="873"/>
      <c r="H36" s="874"/>
      <c r="I36" s="274"/>
      <c r="J36" s="275"/>
      <c r="K36" s="276">
        <f>VLOOKUP(A36,EQUIPOS!A6:D161,4,FALSE)</f>
        <v>51515.699780566232</v>
      </c>
      <c r="L36" s="277"/>
      <c r="M36" s="290">
        <v>66</v>
      </c>
      <c r="N36" s="279">
        <f>K36/M36</f>
        <v>780.54090576615499</v>
      </c>
    </row>
    <row r="37" span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80"/>
    </row>
    <row r="39" spans="1:14">
      <c r="B39" s="872"/>
      <c r="C39" s="873"/>
      <c r="D39" s="873"/>
      <c r="E39" s="873"/>
      <c r="F39" s="873"/>
      <c r="G39" s="873"/>
      <c r="H39" s="874"/>
      <c r="I39" s="875"/>
      <c r="J39" s="876"/>
      <c r="K39" s="281"/>
      <c r="L39" s="877"/>
      <c r="M39" s="878"/>
      <c r="N39" s="282"/>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105">
        <f>SUM(N36:N42)</f>
        <v>780.54090576615499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2:14">
      <c r="B49" s="49"/>
      <c r="C49" s="288"/>
      <c r="D49" s="288"/>
      <c r="E49" s="288"/>
      <c r="F49" s="288"/>
      <c r="G49" s="288"/>
      <c r="H49" s="288"/>
      <c r="I49" s="275"/>
      <c r="J49" s="231"/>
      <c r="K49" s="289"/>
      <c r="L49" s="274"/>
      <c r="M49" s="290"/>
      <c r="N49" s="291"/>
    </row>
    <row r="50" spans="2:14">
      <c r="B50" s="49"/>
      <c r="C50" s="288"/>
      <c r="D50" s="288"/>
      <c r="E50" s="288"/>
      <c r="F50" s="288"/>
      <c r="G50" s="288"/>
      <c r="H50" s="288"/>
      <c r="I50" s="275"/>
      <c r="J50" s="231"/>
      <c r="K50" s="289"/>
      <c r="L50" s="274"/>
      <c r="M50" s="290"/>
      <c r="N50" s="291"/>
    </row>
    <row r="51" spans="2:14">
      <c r="B51" s="49"/>
      <c r="C51" s="288"/>
      <c r="D51" s="288"/>
      <c r="E51" s="288"/>
      <c r="F51" s="288"/>
      <c r="G51" s="288"/>
      <c r="H51" s="288"/>
      <c r="I51" s="275"/>
      <c r="J51" s="231"/>
      <c r="K51" s="289"/>
      <c r="L51" s="274"/>
      <c r="M51" s="290"/>
      <c r="N51" s="291"/>
    </row>
    <row r="52" spans="2:14">
      <c r="B52" s="49"/>
      <c r="C52" s="288"/>
      <c r="D52" s="288"/>
      <c r="E52" s="288"/>
      <c r="F52" s="288"/>
      <c r="G52" s="288"/>
      <c r="H52" s="288"/>
      <c r="I52" s="275"/>
      <c r="J52" s="231"/>
      <c r="K52" s="289"/>
      <c r="L52" s="274"/>
      <c r="M52" s="290"/>
      <c r="N52" s="291"/>
    </row>
    <row r="53" spans="2:14" ht="15.75" thickBot="1">
      <c r="B53" s="905"/>
      <c r="C53" s="906"/>
      <c r="D53" s="906"/>
      <c r="E53" s="906"/>
      <c r="F53" s="906"/>
      <c r="G53" s="906"/>
      <c r="H53" s="906"/>
      <c r="I53" s="876"/>
      <c r="J53" s="48"/>
      <c r="K53" s="50"/>
      <c r="L53" s="907"/>
      <c r="M53" s="908"/>
      <c r="N53" s="51"/>
    </row>
    <row r="54" spans="2:14" ht="15.75" thickBot="1">
      <c r="B54" s="823" t="s">
        <v>953</v>
      </c>
      <c r="C54" s="824"/>
      <c r="D54" s="824"/>
      <c r="E54" s="824"/>
      <c r="F54" s="824"/>
      <c r="G54" s="824"/>
      <c r="H54" s="824"/>
      <c r="I54" s="824"/>
      <c r="J54" s="824"/>
      <c r="K54" s="824"/>
      <c r="L54" s="824"/>
      <c r="M54" s="825"/>
      <c r="N54" s="292"/>
    </row>
    <row r="55" spans="2:14">
      <c r="B55" s="39"/>
      <c r="C55" s="40"/>
      <c r="D55" s="40"/>
      <c r="E55" s="40"/>
      <c r="F55" s="40"/>
      <c r="G55" s="40"/>
      <c r="H55" s="40"/>
      <c r="I55" s="40"/>
      <c r="J55" s="40"/>
      <c r="K55" s="40"/>
      <c r="L55" s="40"/>
      <c r="M55" s="40"/>
      <c r="N55" s="41"/>
    </row>
    <row r="56" spans="2:14">
      <c r="B56" s="70" t="s">
        <v>956</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0" t="s">
        <v>957</v>
      </c>
      <c r="C58" s="321"/>
      <c r="D58" s="321"/>
      <c r="E58" s="321"/>
      <c r="F58" s="321"/>
      <c r="G58" s="321"/>
      <c r="H58" s="79" t="s">
        <v>945</v>
      </c>
      <c r="I58" s="80" t="s">
        <v>958</v>
      </c>
      <c r="J58" s="81" t="s">
        <v>959</v>
      </c>
      <c r="K58" s="79" t="s">
        <v>960</v>
      </c>
      <c r="L58" s="909" t="s">
        <v>961</v>
      </c>
      <c r="M58" s="888"/>
      <c r="N58" s="82" t="s">
        <v>951</v>
      </c>
    </row>
    <row r="59" spans="2:14">
      <c r="B59" s="52"/>
      <c r="C59" s="324"/>
      <c r="D59" s="324"/>
      <c r="E59" s="324"/>
      <c r="F59" s="324"/>
      <c r="G59" s="324"/>
      <c r="H59" s="318"/>
      <c r="I59" s="286"/>
      <c r="J59" s="293"/>
      <c r="K59" s="286"/>
      <c r="L59" s="910"/>
      <c r="M59" s="911"/>
      <c r="N59" s="294"/>
    </row>
    <row r="60" spans="2:14">
      <c r="B60" s="52"/>
      <c r="C60" s="53"/>
      <c r="D60" s="53"/>
      <c r="E60" s="53"/>
      <c r="F60" s="53"/>
      <c r="G60" s="53"/>
      <c r="H60" s="295"/>
      <c r="I60" s="286"/>
      <c r="J60" s="286"/>
      <c r="K60" s="286"/>
      <c r="L60" s="296"/>
      <c r="M60" s="297"/>
      <c r="N60" s="298"/>
    </row>
    <row r="61" spans="2:14">
      <c r="B61" s="52"/>
      <c r="C61" s="53"/>
      <c r="D61" s="53"/>
      <c r="E61" s="53"/>
      <c r="F61" s="53"/>
      <c r="G61" s="53"/>
      <c r="H61" s="295"/>
      <c r="I61" s="286"/>
      <c r="J61" s="286"/>
      <c r="K61" s="286"/>
      <c r="L61" s="296"/>
      <c r="M61" s="297"/>
      <c r="N61" s="298"/>
    </row>
    <row r="62" spans="2:14">
      <c r="B62" s="52"/>
      <c r="C62" s="53"/>
      <c r="D62" s="53"/>
      <c r="E62" s="53"/>
      <c r="F62" s="53"/>
      <c r="G62" s="53"/>
      <c r="H62" s="295"/>
      <c r="I62" s="286"/>
      <c r="J62" s="286"/>
      <c r="K62" s="286"/>
      <c r="L62" s="296"/>
      <c r="M62" s="297"/>
      <c r="N62" s="298"/>
    </row>
    <row r="63" spans="2:14">
      <c r="B63" s="52"/>
      <c r="C63" s="53"/>
      <c r="D63" s="53"/>
      <c r="E63" s="53"/>
      <c r="F63" s="53"/>
      <c r="G63" s="53"/>
      <c r="H63" s="295"/>
      <c r="I63" s="286"/>
      <c r="J63" s="286"/>
      <c r="K63" s="286"/>
      <c r="L63" s="296"/>
      <c r="M63" s="297"/>
      <c r="N63" s="298"/>
    </row>
    <row r="64" spans="2:14" ht="15.75" thickBot="1">
      <c r="B64" s="55"/>
      <c r="C64" s="53"/>
      <c r="D64" s="53"/>
      <c r="E64" s="53"/>
      <c r="F64" s="53"/>
      <c r="G64" s="53"/>
      <c r="H64" s="491"/>
      <c r="I64" s="175"/>
      <c r="J64" s="175"/>
      <c r="K64" s="175"/>
      <c r="L64" s="993"/>
      <c r="M64" s="994"/>
      <c r="N64" s="492"/>
    </row>
    <row r="65" spans="2:15" ht="15.75" thickBot="1">
      <c r="B65" s="823" t="s">
        <v>953</v>
      </c>
      <c r="C65" s="824"/>
      <c r="D65" s="824"/>
      <c r="E65" s="824"/>
      <c r="F65" s="824"/>
      <c r="G65" s="824"/>
      <c r="H65" s="824"/>
      <c r="I65" s="824"/>
      <c r="J65" s="824"/>
      <c r="K65" s="824"/>
      <c r="L65" s="824"/>
      <c r="M65" s="825"/>
      <c r="N65" s="401"/>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303"/>
      <c r="O70" s="112"/>
    </row>
    <row r="71" spans="2:15">
      <c r="B71" s="55"/>
      <c r="C71" s="53"/>
      <c r="D71" s="53"/>
      <c r="E71" s="53"/>
      <c r="F71" s="53"/>
      <c r="G71" s="53"/>
      <c r="H71" s="53"/>
      <c r="I71" s="286"/>
      <c r="J71" s="304"/>
      <c r="K71" s="305"/>
      <c r="L71" s="56"/>
      <c r="M71" s="306"/>
      <c r="N71" s="303"/>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995"/>
      <c r="C75" s="996"/>
      <c r="D75" s="996"/>
      <c r="E75" s="996"/>
      <c r="F75" s="996"/>
      <c r="G75" s="996"/>
      <c r="H75" s="996"/>
      <c r="I75" s="175"/>
      <c r="J75" s="175"/>
      <c r="K75" s="175"/>
      <c r="L75" s="997"/>
      <c r="M75" s="998"/>
      <c r="N75" s="51"/>
    </row>
    <row r="76" spans="2:15" ht="15.75" thickBot="1">
      <c r="B76" s="823" t="s">
        <v>953</v>
      </c>
      <c r="C76" s="824"/>
      <c r="D76" s="824"/>
      <c r="E76" s="824"/>
      <c r="F76" s="824"/>
      <c r="G76" s="824"/>
      <c r="H76" s="824"/>
      <c r="I76" s="824"/>
      <c r="J76" s="824"/>
      <c r="K76" s="824"/>
      <c r="L76" s="824"/>
      <c r="M76" s="825"/>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780.54090576615499</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156.10818115323102</v>
      </c>
      <c r="M83" s="859"/>
      <c r="N83" s="57"/>
    </row>
    <row r="84" spans="1:14">
      <c r="B84" s="95" t="s">
        <v>973</v>
      </c>
      <c r="C84" s="96"/>
      <c r="D84" s="96"/>
      <c r="E84" s="96"/>
      <c r="F84" s="96"/>
      <c r="G84" s="96"/>
      <c r="H84" s="96"/>
      <c r="I84" s="93"/>
      <c r="J84" s="94"/>
      <c r="K84" s="311">
        <v>0.05</v>
      </c>
      <c r="L84" s="858">
        <f>N78*K84</f>
        <v>39.027045288307754</v>
      </c>
      <c r="M84" s="859"/>
      <c r="N84" s="57"/>
    </row>
    <row r="85" spans="1:14" ht="15.75" thickBot="1">
      <c r="B85" s="97" t="s">
        <v>974</v>
      </c>
      <c r="C85" s="98"/>
      <c r="D85" s="98"/>
      <c r="E85" s="98"/>
      <c r="F85" s="98"/>
      <c r="G85" s="98"/>
      <c r="H85" s="98"/>
      <c r="I85" s="99"/>
      <c r="J85" s="100"/>
      <c r="K85" s="312">
        <v>0.05</v>
      </c>
      <c r="L85" s="860">
        <f>N78*K85</f>
        <v>39.027045288307754</v>
      </c>
      <c r="M85" s="861"/>
      <c r="N85" s="57"/>
    </row>
    <row r="86" spans="1:14" ht="15.75" thickBot="1">
      <c r="B86" s="823" t="s">
        <v>953</v>
      </c>
      <c r="C86" s="824"/>
      <c r="D86" s="824"/>
      <c r="E86" s="824"/>
      <c r="F86" s="824"/>
      <c r="G86" s="824"/>
      <c r="H86" s="824"/>
      <c r="I86" s="824"/>
      <c r="J86" s="824"/>
      <c r="K86" s="824"/>
      <c r="L86" s="824"/>
      <c r="M86" s="825"/>
      <c r="N86" s="58">
        <f>L83+L84+L85</f>
        <v>234.16227172984654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1014.7031774960016</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2021-04-06T21:35:34Z</dcterms:modified>
</cp:coreProperties>
</file>