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D9046ED7-2C14-44FC-BB83-EDF1262C576E}"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B82" i="252" l="1"/>
  <c r="D67" i="2"/>
  <c r="D64" i="2"/>
  <c r="D51" i="2"/>
  <c r="D52" i="2" s="1"/>
  <c r="D47" i="2"/>
  <c r="D46" i="2"/>
  <c r="D45" i="2"/>
  <c r="D39" i="2"/>
  <c r="D38" i="2"/>
  <c r="D37" i="2"/>
  <c r="D36" i="2"/>
  <c r="D35" i="2"/>
  <c r="D34" i="2"/>
  <c r="D33" i="2"/>
  <c r="D32" i="2"/>
  <c r="D31" i="2"/>
  <c r="D29" i="2"/>
  <c r="D9" i="2"/>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08" l="1"/>
  <c r="N41" i="308" s="1"/>
  <c r="N77" i="333"/>
  <c r="N41" i="333" s="1"/>
  <c r="N79" i="50"/>
  <c r="N42" i="50" s="1"/>
  <c r="N76" i="82"/>
  <c r="N41" i="82" s="1"/>
  <c r="N76" i="88"/>
  <c r="N41" i="88" s="1"/>
  <c r="N76" i="94"/>
  <c r="N41" i="94" s="1"/>
  <c r="N76" i="105"/>
  <c r="N41" i="105" s="1"/>
  <c r="N76" i="108"/>
  <c r="N41" i="108" s="1"/>
  <c r="N76" i="231"/>
  <c r="N40" i="231" s="1"/>
  <c r="N42" i="231" s="1"/>
  <c r="N75" i="289"/>
  <c r="N41" i="289" s="1"/>
  <c r="N43" i="289" s="1"/>
  <c r="N77" i="259"/>
  <c r="N41" i="259" s="1"/>
  <c r="N81" i="267"/>
  <c r="N41" i="267" s="1"/>
  <c r="N43" i="267" s="1"/>
  <c r="N77" i="362"/>
  <c r="N41" i="362" s="1"/>
  <c r="N77" i="193"/>
  <c r="N43" i="193" s="1"/>
  <c r="N87" i="246"/>
  <c r="N45" i="246" s="1"/>
  <c r="N77" i="250"/>
  <c r="N41" i="250" s="1"/>
  <c r="N43" i="250" s="1"/>
  <c r="N79" i="250" s="1"/>
  <c r="N43" i="31"/>
  <c r="N76" i="242"/>
  <c r="N40" i="242" s="1"/>
  <c r="N76" i="92"/>
  <c r="N41" i="92" s="1"/>
  <c r="N76" i="96"/>
  <c r="N41" i="96" s="1"/>
  <c r="N43" i="96" s="1"/>
  <c r="N76" i="107"/>
  <c r="N41" i="107" s="1"/>
  <c r="N43" i="107" s="1"/>
  <c r="N75" i="133"/>
  <c r="N41" i="133" s="1"/>
  <c r="N76" i="135"/>
  <c r="N41" i="135" s="1"/>
  <c r="N83" i="221"/>
  <c r="N46" i="221" s="1"/>
  <c r="N48" i="221" s="1"/>
  <c r="N72" i="227"/>
  <c r="N41" i="227" s="1"/>
  <c r="N43" i="227" s="1"/>
  <c r="N81" i="282"/>
  <c r="N44" i="282" s="1"/>
  <c r="N76" i="65"/>
  <c r="N41" i="65" s="1"/>
  <c r="N43" i="65" s="1"/>
  <c r="N76" i="98"/>
  <c r="N41" i="98" s="1"/>
  <c r="N43" i="98" s="1"/>
  <c r="N76" i="101"/>
  <c r="N41" i="101" s="1"/>
  <c r="N76" i="134"/>
  <c r="N41" i="134" s="1"/>
  <c r="N76" i="136"/>
  <c r="N41" i="136" s="1"/>
  <c r="N76" i="144"/>
  <c r="N41" i="144" s="1"/>
  <c r="N43" i="144" s="1"/>
  <c r="N84" i="220"/>
  <c r="N46" i="220" s="1"/>
  <c r="N48" i="220" s="1"/>
  <c r="N78" i="273"/>
  <c r="N41" i="273" s="1"/>
  <c r="N43" i="273" s="1"/>
  <c r="N75" i="293"/>
  <c r="N41" i="293" s="1"/>
  <c r="N43" i="293" s="1"/>
  <c r="N77" i="295"/>
  <c r="N41" i="295" s="1"/>
  <c r="N43" i="295" s="1"/>
  <c r="N75" i="325"/>
  <c r="N41" i="325" s="1"/>
  <c r="N77" i="329"/>
  <c r="N41" i="329" s="1"/>
  <c r="N83" i="279"/>
  <c r="N46" i="279" s="1"/>
  <c r="N48" i="279" s="1"/>
  <c r="N91" i="260"/>
  <c r="N47" i="260" s="1"/>
  <c r="N49" i="260" s="1"/>
  <c r="N81" i="280"/>
  <c r="N44" i="280" s="1"/>
  <c r="N46" i="280" s="1"/>
  <c r="N76" i="26"/>
  <c r="N42" i="26" s="1"/>
  <c r="N76" i="56"/>
  <c r="N42" i="56" s="1"/>
  <c r="N43" i="56" s="1"/>
  <c r="N76" i="67"/>
  <c r="N41" i="67" s="1"/>
  <c r="N43" i="67" s="1"/>
  <c r="N78" i="67" s="1"/>
  <c r="L85" i="67" s="1"/>
  <c r="N76" i="68"/>
  <c r="N41" i="68" s="1"/>
  <c r="N43" i="68" s="1"/>
  <c r="N75" i="75"/>
  <c r="N41" i="75" s="1"/>
  <c r="N76" i="80"/>
  <c r="N41" i="80" s="1"/>
  <c r="N76" i="84"/>
  <c r="N41" i="84" s="1"/>
  <c r="N43" i="84" s="1"/>
  <c r="N76" i="86"/>
  <c r="N41" i="86" s="1"/>
  <c r="N43" i="86" s="1"/>
  <c r="N76" i="90"/>
  <c r="N41" i="90" s="1"/>
  <c r="N43" i="90" s="1"/>
  <c r="N76" i="102"/>
  <c r="N41" i="102" s="1"/>
  <c r="N80" i="164"/>
  <c r="N46" i="164" s="1"/>
  <c r="N83" i="165"/>
  <c r="N49" i="165" s="1"/>
  <c r="N51" i="165" s="1"/>
  <c r="N81" i="170"/>
  <c r="N47" i="170" s="1"/>
  <c r="N81" i="176"/>
  <c r="N47" i="176" s="1"/>
  <c r="N81" i="171"/>
  <c r="N47" i="171" s="1"/>
  <c r="N49" i="171" s="1"/>
  <c r="N81" i="178"/>
  <c r="N47" i="178" s="1"/>
  <c r="N49" i="178" s="1"/>
  <c r="N80" i="179"/>
  <c r="N46" i="179" s="1"/>
  <c r="N48" i="179" s="1"/>
  <c r="N80" i="180"/>
  <c r="N46" i="180" s="1"/>
  <c r="N80" i="177"/>
  <c r="N46" i="177" s="1"/>
  <c r="N48" i="177" s="1"/>
  <c r="N80" i="181"/>
  <c r="N46" i="181" s="1"/>
  <c r="N48" i="181" s="1"/>
  <c r="N80" i="183"/>
  <c r="N46" i="183" s="1"/>
  <c r="N80" i="184"/>
  <c r="N46" i="184" s="1"/>
  <c r="N81" i="185"/>
  <c r="N47" i="185" s="1"/>
  <c r="N49" i="185" s="1"/>
  <c r="N81" i="186"/>
  <c r="N47" i="186" s="1"/>
  <c r="N49" i="186" s="1"/>
  <c r="N80" i="188"/>
  <c r="N46" i="188" s="1"/>
  <c r="N48" i="188" s="1"/>
  <c r="N81" i="187"/>
  <c r="N47" i="187" s="1"/>
  <c r="N77" i="233"/>
  <c r="N41" i="233" s="1"/>
  <c r="N43" i="233" s="1"/>
  <c r="N76" i="243"/>
  <c r="N40" i="243" s="1"/>
  <c r="N42" i="243" s="1"/>
  <c r="N75" i="302"/>
  <c r="N41" i="302" s="1"/>
  <c r="N43" i="302" s="1"/>
  <c r="N77" i="323"/>
  <c r="N77" i="328"/>
  <c r="N41" i="328" s="1"/>
  <c r="N43" i="328" s="1"/>
  <c r="N77" i="337"/>
  <c r="N41" i="337" s="1"/>
  <c r="N43" i="337" s="1"/>
  <c r="N53" i="325"/>
  <c r="N61" i="221"/>
  <c r="N76" i="137"/>
  <c r="N41" i="137" s="1"/>
  <c r="N76" i="146"/>
  <c r="N41" i="146" s="1"/>
  <c r="N43" i="146" s="1"/>
  <c r="N76" i="19"/>
  <c r="N42" i="19" s="1"/>
  <c r="N43" i="22"/>
  <c r="N76" i="24"/>
  <c r="N42" i="24" s="1"/>
  <c r="N43" i="24" s="1"/>
  <c r="N76" i="25"/>
  <c r="N42" i="25" s="1"/>
  <c r="N43" i="25" s="1"/>
  <c r="N43" i="50"/>
  <c r="N76" i="61"/>
  <c r="N42" i="61" s="1"/>
  <c r="N76" i="64"/>
  <c r="N41" i="64" s="1"/>
  <c r="N43" i="64" s="1"/>
  <c r="N75" i="72"/>
  <c r="N41" i="72" s="1"/>
  <c r="N43" i="72" s="1"/>
  <c r="N77" i="72" s="1"/>
  <c r="L84" i="72" s="1"/>
  <c r="N75" i="74"/>
  <c r="N41" i="74" s="1"/>
  <c r="N76" i="79"/>
  <c r="N41" i="79" s="1"/>
  <c r="N76" i="81"/>
  <c r="N41" i="81" s="1"/>
  <c r="N43" i="81" s="1"/>
  <c r="N76" i="83"/>
  <c r="N41" i="83" s="1"/>
  <c r="N43" i="83" s="1"/>
  <c r="N76" i="85"/>
  <c r="N41" i="85" s="1"/>
  <c r="N43" i="85" s="1"/>
  <c r="N76" i="87"/>
  <c r="N41" i="87" s="1"/>
  <c r="N76" i="89"/>
  <c r="N41" i="89" s="1"/>
  <c r="N43" i="89" s="1"/>
  <c r="N76" i="91"/>
  <c r="N41" i="91" s="1"/>
  <c r="N43" i="91" s="1"/>
  <c r="N76" i="100"/>
  <c r="N41" i="100" s="1"/>
  <c r="N76" i="106"/>
  <c r="N41" i="106" s="1"/>
  <c r="N80" i="160"/>
  <c r="N46" i="160" s="1"/>
  <c r="N48" i="160" s="1"/>
  <c r="N78" i="232"/>
  <c r="N41" i="232" s="1"/>
  <c r="N43" i="232" s="1"/>
  <c r="N76" i="234"/>
  <c r="N40" i="234" s="1"/>
  <c r="N42" i="234" s="1"/>
  <c r="N79" i="244"/>
  <c r="N45" i="244" s="1"/>
  <c r="N77" i="254"/>
  <c r="N41" i="254" s="1"/>
  <c r="N43" i="254" s="1"/>
  <c r="N81" i="266"/>
  <c r="N41" i="266" s="1"/>
  <c r="N43" i="266" s="1"/>
  <c r="N78" i="272"/>
  <c r="N41" i="272" s="1"/>
  <c r="N75" i="290"/>
  <c r="N41" i="290" s="1"/>
  <c r="N43" i="290" s="1"/>
  <c r="N77" i="294"/>
  <c r="N41" i="294" s="1"/>
  <c r="N43" i="294" s="1"/>
  <c r="N75" i="299"/>
  <c r="N41" i="299" s="1"/>
  <c r="N43" i="299" s="1"/>
  <c r="N77" i="321"/>
  <c r="N77" i="342"/>
  <c r="N41" i="342" s="1"/>
  <c r="N43" i="342" s="1"/>
  <c r="N77" i="347"/>
  <c r="N41" i="347" s="1"/>
  <c r="N43" i="347" s="1"/>
  <c r="N77" i="364"/>
  <c r="N41" i="364" s="1"/>
  <c r="N76" i="63"/>
  <c r="N41" i="63" s="1"/>
  <c r="N43" i="63" s="1"/>
  <c r="N76" i="95"/>
  <c r="N41" i="95" s="1"/>
  <c r="N43" i="95" s="1"/>
  <c r="N76" i="97"/>
  <c r="N41" i="97" s="1"/>
  <c r="N43" i="97" s="1"/>
  <c r="N76" i="99"/>
  <c r="N41" i="99" s="1"/>
  <c r="N43" i="99" s="1"/>
  <c r="N76" i="103"/>
  <c r="N41" i="103" s="1"/>
  <c r="N81" i="154"/>
  <c r="N47" i="154" s="1"/>
  <c r="N49" i="154" s="1"/>
  <c r="N73" i="229"/>
  <c r="N40" i="229" s="1"/>
  <c r="N42" i="229" s="1"/>
  <c r="N77" i="258"/>
  <c r="N41" i="258" s="1"/>
  <c r="N77" i="262"/>
  <c r="N41" i="262" s="1"/>
  <c r="N78" i="270"/>
  <c r="N41" i="270" s="1"/>
  <c r="N43" i="270" s="1"/>
  <c r="N78" i="271"/>
  <c r="N41" i="271" s="1"/>
  <c r="N43" i="271" s="1"/>
  <c r="N75" i="286"/>
  <c r="N41" i="286" s="1"/>
  <c r="N43" i="286" s="1"/>
  <c r="N75" i="291"/>
  <c r="N41" i="291" s="1"/>
  <c r="N43" i="291" s="1"/>
  <c r="N77" i="334"/>
  <c r="N41" i="334" s="1"/>
  <c r="N43" i="334" s="1"/>
  <c r="N77" i="348"/>
  <c r="N41" i="348" s="1"/>
  <c r="N43" i="348" s="1"/>
  <c r="N77" i="354"/>
  <c r="N41" i="354" s="1"/>
  <c r="N43" i="354" s="1"/>
  <c r="N77" i="363"/>
  <c r="N41" i="363" s="1"/>
  <c r="N77" i="365"/>
  <c r="N41" i="365" s="1"/>
  <c r="N43" i="365" s="1"/>
  <c r="N75" i="283"/>
  <c r="N41" i="283" s="1"/>
  <c r="N43" i="283" s="1"/>
  <c r="N75" i="292"/>
  <c r="N41" i="292" s="1"/>
  <c r="N43" i="292" s="1"/>
  <c r="N43" i="306"/>
  <c r="N43" i="29"/>
  <c r="N43" i="236"/>
  <c r="N43" i="238"/>
  <c r="N43" i="27"/>
  <c r="N43" i="30"/>
  <c r="N43" i="235"/>
  <c r="L84" i="11"/>
  <c r="L57" i="227"/>
  <c r="N57" i="227" s="1"/>
  <c r="N62" i="227" s="1"/>
  <c r="L61" i="150"/>
  <c r="L64" i="188"/>
  <c r="N64" i="188" s="1"/>
  <c r="L58" i="75"/>
  <c r="N58" i="75" s="1"/>
  <c r="N64" i="75" s="1"/>
  <c r="L65" i="155"/>
  <c r="N65" i="155" s="1"/>
  <c r="L65" i="186"/>
  <c r="N65" i="186" s="1"/>
  <c r="L65" i="187"/>
  <c r="N65" i="187" s="1"/>
  <c r="L65" i="154"/>
  <c r="N65" i="154" s="1"/>
  <c r="L65" i="170"/>
  <c r="L64" i="160"/>
  <c r="N64" i="160" s="1"/>
  <c r="L65" i="182"/>
  <c r="N65" i="182" s="1"/>
  <c r="L58" i="305"/>
  <c r="L60" i="306"/>
  <c r="N60" i="306" s="1"/>
  <c r="N66" i="306" s="1"/>
  <c r="L66" i="268"/>
  <c r="N66" i="268" s="1"/>
  <c r="L64" i="174"/>
  <c r="N64" i="174" s="1"/>
  <c r="L65" i="158"/>
  <c r="N65" i="158" s="1"/>
  <c r="L65" i="185"/>
  <c r="L64" i="181"/>
  <c r="N64" i="181" s="1"/>
  <c r="L63" i="247"/>
  <c r="N63" i="247" s="1"/>
  <c r="N68" i="247" s="1"/>
  <c r="L59" i="79"/>
  <c r="N75" i="297"/>
  <c r="N41"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77" i="312"/>
  <c r="N41" i="312" s="1"/>
  <c r="N43" i="312" s="1"/>
  <c r="N76" i="213"/>
  <c r="N42" i="213" s="1"/>
  <c r="N44" i="213" s="1"/>
  <c r="N77" i="253"/>
  <c r="N79" i="253" s="1"/>
  <c r="N77" i="256"/>
  <c r="N41" i="256" s="1"/>
  <c r="N43" i="256" s="1"/>
  <c r="N77" i="263"/>
  <c r="N41" i="263" s="1"/>
  <c r="N43" i="263" s="1"/>
  <c r="N77" i="265"/>
  <c r="N41" i="265" s="1"/>
  <c r="N43" i="265" s="1"/>
  <c r="N78" i="274"/>
  <c r="N41" i="274" s="1"/>
  <c r="N43" i="274" s="1"/>
  <c r="N75" i="284"/>
  <c r="N41" i="284" s="1"/>
  <c r="N43" i="284" s="1"/>
  <c r="N43" i="297"/>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N43" i="74"/>
  <c r="N77" i="74" s="1"/>
  <c r="L84" i="74" s="1"/>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2"/>
  <c r="N43" i="94"/>
  <c r="I70" i="96"/>
  <c r="I71" i="96"/>
  <c r="N43" i="100"/>
  <c r="N43" i="102"/>
  <c r="N43" i="106"/>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0"/>
  <c r="N75" i="182"/>
  <c r="I75" i="182"/>
  <c r="N76" i="182"/>
  <c r="I76" i="182"/>
  <c r="N77" i="182"/>
  <c r="I77" i="182"/>
  <c r="N48" i="164"/>
  <c r="I74" i="164"/>
  <c r="I75" i="164"/>
  <c r="I76" i="164"/>
  <c r="N65" i="170"/>
  <c r="I75" i="170"/>
  <c r="I76" i="170"/>
  <c r="I77" i="170"/>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I69" i="293"/>
  <c r="I70" i="293"/>
  <c r="I69" i="297"/>
  <c r="I70" i="297"/>
  <c r="I69" i="299"/>
  <c r="I70" i="299"/>
  <c r="I69" i="301"/>
  <c r="I70" i="301"/>
  <c r="N53" i="302"/>
  <c r="I69" i="302"/>
  <c r="I70" i="302"/>
  <c r="I69" i="303"/>
  <c r="N58" i="305"/>
  <c r="N64" i="305" s="1"/>
  <c r="N77" i="305" s="1"/>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8"/>
  <c r="N43" i="101"/>
  <c r="N43" i="103"/>
  <c r="N43" i="108"/>
  <c r="N43" i="133"/>
  <c r="N43" i="135"/>
  <c r="N78" i="65"/>
  <c r="L85" i="65" s="1"/>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8" i="184"/>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N59" i="79"/>
  <c r="N65" i="79" s="1"/>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75" i="158"/>
  <c r="I75" i="158"/>
  <c r="N76" i="158"/>
  <c r="I76" i="158"/>
  <c r="N77" i="158"/>
  <c r="I77" i="158"/>
  <c r="N75" i="168"/>
  <c r="I75" i="168"/>
  <c r="N76" i="168"/>
  <c r="I76" i="168"/>
  <c r="N77" i="168"/>
  <c r="I77" i="168"/>
  <c r="N49" i="176"/>
  <c r="N48" i="180"/>
  <c r="N48" i="183"/>
  <c r="N48" i="207"/>
  <c r="N59" i="154"/>
  <c r="N59" i="170"/>
  <c r="N58" i="174"/>
  <c r="I75" i="176"/>
  <c r="I76" i="176"/>
  <c r="I77" i="176"/>
  <c r="I75" i="178"/>
  <c r="I76" i="178"/>
  <c r="I77" i="178"/>
  <c r="I74" i="180"/>
  <c r="I75" i="180"/>
  <c r="I76" i="180"/>
  <c r="I74" i="181"/>
  <c r="I75" i="181"/>
  <c r="I76" i="181"/>
  <c r="I74" i="183"/>
  <c r="I75" i="183"/>
  <c r="I76" i="183"/>
  <c r="I74" i="184"/>
  <c r="I75" i="184"/>
  <c r="I76" i="184"/>
  <c r="N65" i="185"/>
  <c r="I75" i="185"/>
  <c r="I76" i="185"/>
  <c r="I77" i="185"/>
  <c r="N49" i="187"/>
  <c r="N41" i="239"/>
  <c r="N47" i="24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81" i="268"/>
  <c r="N41" i="268" s="1"/>
  <c r="N43" i="268" s="1"/>
  <c r="N43" i="272"/>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55" i="357"/>
  <c r="N55" i="366"/>
  <c r="N55" i="228"/>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L84" i="226"/>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L83" i="47"/>
  <c r="I70" i="38"/>
  <c r="N43" i="38"/>
  <c r="L84" i="28"/>
  <c r="L83" i="28"/>
  <c r="L85" i="28"/>
  <c r="I70" i="15"/>
  <c r="N76" i="12"/>
  <c r="N42" i="12" s="1"/>
  <c r="N43" i="12" s="1"/>
  <c r="I70" i="12"/>
  <c r="L86" i="323" l="1"/>
  <c r="N78" i="31"/>
  <c r="L83" i="31" s="1"/>
  <c r="N78" i="39"/>
  <c r="L85" i="39" s="1"/>
  <c r="N43" i="137"/>
  <c r="L82" i="289"/>
  <c r="N79" i="348"/>
  <c r="L85" i="348" s="1"/>
  <c r="N81" i="248"/>
  <c r="N43" i="248" s="1"/>
  <c r="N45" i="248" s="1"/>
  <c r="N83" i="248" s="1"/>
  <c r="L88" i="248" s="1"/>
  <c r="N79" i="347"/>
  <c r="L84" i="347" s="1"/>
  <c r="N79" i="306"/>
  <c r="L86" i="306" s="1"/>
  <c r="N81" i="50"/>
  <c r="L87" i="50" s="1"/>
  <c r="N78" i="37"/>
  <c r="L85" i="37" s="1"/>
  <c r="L83" i="51"/>
  <c r="N79" i="328"/>
  <c r="L84" i="328" s="1"/>
  <c r="N78" i="43"/>
  <c r="L85" i="43" s="1"/>
  <c r="N79" i="333"/>
  <c r="L84" i="333" s="1"/>
  <c r="L84" i="65"/>
  <c r="L84" i="67"/>
  <c r="L83" i="67"/>
  <c r="N93" i="260"/>
  <c r="L99" i="260" s="1"/>
  <c r="L83" i="7"/>
  <c r="N78" i="34"/>
  <c r="L83" i="34" s="1"/>
  <c r="L84" i="208"/>
  <c r="L83" i="78"/>
  <c r="L84" i="78"/>
  <c r="N78" i="42"/>
  <c r="L85" i="42" s="1"/>
  <c r="L84" i="63"/>
  <c r="N78" i="25"/>
  <c r="L85" i="25" s="1"/>
  <c r="N78" i="21"/>
  <c r="L83" i="21" s="1"/>
  <c r="L82" i="74"/>
  <c r="L86" i="253"/>
  <c r="L84" i="253"/>
  <c r="L85" i="51"/>
  <c r="L83" i="65"/>
  <c r="L83" i="74"/>
  <c r="N79" i="364"/>
  <c r="L84" i="364" s="1"/>
  <c r="L83" i="289"/>
  <c r="N79" i="356"/>
  <c r="N80" i="275"/>
  <c r="L85" i="275" s="1"/>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N86" i="226" s="1"/>
  <c r="N88" i="226" s="1"/>
  <c r="D187" i="5" s="1"/>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85" i="100" s="1"/>
  <c r="L59" i="99"/>
  <c r="N59" i="99" s="1"/>
  <c r="N65" i="99" s="1"/>
  <c r="L59" i="95"/>
  <c r="N59" i="95" s="1"/>
  <c r="N65" i="95" s="1"/>
  <c r="L59" i="94"/>
  <c r="N59" i="94" s="1"/>
  <c r="N65" i="94" s="1"/>
  <c r="N78" i="94" s="1"/>
  <c r="L85" i="94" s="1"/>
  <c r="L59" i="92"/>
  <c r="N59" i="92" s="1"/>
  <c r="N65" i="92" s="1"/>
  <c r="N78" i="92" s="1"/>
  <c r="L84"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L59" i="213"/>
  <c r="N59" i="213" s="1"/>
  <c r="N65" i="213" s="1"/>
  <c r="N78" i="213" s="1"/>
  <c r="L83" i="213" s="1"/>
  <c r="L65" i="168"/>
  <c r="N65" i="168" s="1"/>
  <c r="M65" i="157"/>
  <c r="N65" i="157" s="1"/>
  <c r="L64" i="157"/>
  <c r="N64" i="157" s="1"/>
  <c r="L64" i="187"/>
  <c r="N64" i="187" s="1"/>
  <c r="N70" i="187" s="1"/>
  <c r="N83" i="187" s="1"/>
  <c r="L88" i="187" s="1"/>
  <c r="L63" i="188"/>
  <c r="N63" i="188" s="1"/>
  <c r="L64" i="186"/>
  <c r="N64" i="186" s="1"/>
  <c r="N70" i="186" s="1"/>
  <c r="N83" i="186" s="1"/>
  <c r="L88" i="186" s="1"/>
  <c r="L64" i="185"/>
  <c r="N64" i="185" s="1"/>
  <c r="N70" i="185" s="1"/>
  <c r="N83" i="185" s="1"/>
  <c r="L90"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L64" i="155"/>
  <c r="N64" i="155" s="1"/>
  <c r="N70" i="155" s="1"/>
  <c r="L66" i="165"/>
  <c r="N66" i="165" s="1"/>
  <c r="L63" i="160"/>
  <c r="N63" i="160" s="1"/>
  <c r="L62" i="150"/>
  <c r="N62" i="150" s="1"/>
  <c r="N67" i="150" s="1"/>
  <c r="L68" i="246"/>
  <c r="N68"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N79" i="233" s="1"/>
  <c r="L84" i="233" s="1"/>
  <c r="L59" i="231"/>
  <c r="N59" i="231" s="1"/>
  <c r="N65"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L60" i="263"/>
  <c r="N60" i="263" s="1"/>
  <c r="N66" i="263" s="1"/>
  <c r="L60" i="258"/>
  <c r="N60" i="258" s="1"/>
  <c r="N66" i="258" s="1"/>
  <c r="N79" i="258" s="1"/>
  <c r="L86" i="258" s="1"/>
  <c r="L60" i="257"/>
  <c r="N60" i="257" s="1"/>
  <c r="N6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N69"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5"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333"/>
  <c r="L85" i="64"/>
  <c r="L85" i="360"/>
  <c r="N79" i="336"/>
  <c r="L86" i="336" s="1"/>
  <c r="L88" i="219"/>
  <c r="L89" i="219"/>
  <c r="L87" i="219"/>
  <c r="L84" i="21"/>
  <c r="L85" i="7"/>
  <c r="L84" i="46"/>
  <c r="L86" i="50"/>
  <c r="L84" i="339"/>
  <c r="N83" i="282"/>
  <c r="L89" i="282" s="1"/>
  <c r="N79" i="256"/>
  <c r="L84" i="256" s="1"/>
  <c r="N78" i="35"/>
  <c r="N77" i="284"/>
  <c r="L84" i="284" s="1"/>
  <c r="L88" i="218"/>
  <c r="L85" i="253"/>
  <c r="N78" i="33"/>
  <c r="L83" i="33" s="1"/>
  <c r="L84" i="64"/>
  <c r="N78" i="53"/>
  <c r="L85" i="53" s="1"/>
  <c r="N78" i="215"/>
  <c r="L84" i="215" s="1"/>
  <c r="N79" i="262"/>
  <c r="L84" i="262" s="1"/>
  <c r="N79" i="312"/>
  <c r="L86" i="312" s="1"/>
  <c r="N80" i="272"/>
  <c r="L85" i="272" s="1"/>
  <c r="N79" i="257"/>
  <c r="L86" i="257" s="1"/>
  <c r="L85" i="32"/>
  <c r="L84" i="31"/>
  <c r="L84" i="32"/>
  <c r="L85" i="31"/>
  <c r="N79" i="264"/>
  <c r="L86" i="264" s="1"/>
  <c r="N74" i="227"/>
  <c r="L79" i="227" s="1"/>
  <c r="N69" i="188"/>
  <c r="N82" i="188" s="1"/>
  <c r="L87" i="188" s="1"/>
  <c r="N70" i="182"/>
  <c r="N69" i="160"/>
  <c r="N82" i="160" s="1"/>
  <c r="N79" i="261"/>
  <c r="L84" i="261" s="1"/>
  <c r="L82" i="305"/>
  <c r="L83" i="305"/>
  <c r="L87" i="281"/>
  <c r="N78" i="243"/>
  <c r="L83" i="243" s="1"/>
  <c r="N70" i="158"/>
  <c r="L83" i="39"/>
  <c r="L85" i="128"/>
  <c r="N78" i="231"/>
  <c r="L84" i="231" s="1"/>
  <c r="N77" i="190"/>
  <c r="L83" i="190" s="1"/>
  <c r="N74" i="246"/>
  <c r="N89" i="246" s="1"/>
  <c r="L84" i="39"/>
  <c r="N79" i="332"/>
  <c r="L85" i="332" s="1"/>
  <c r="N78" i="9"/>
  <c r="L84" i="9" s="1"/>
  <c r="N80" i="273"/>
  <c r="L86" i="273" s="1"/>
  <c r="N78" i="19"/>
  <c r="L85" i="19" s="1"/>
  <c r="N79" i="334"/>
  <c r="L84" i="334" s="1"/>
  <c r="L83" i="132"/>
  <c r="L85" i="132"/>
  <c r="L84" i="127"/>
  <c r="L82" i="127"/>
  <c r="L83" i="22"/>
  <c r="L85" i="22"/>
  <c r="L84" i="22"/>
  <c r="L83" i="130"/>
  <c r="L85" i="130"/>
  <c r="L85" i="58"/>
  <c r="L84" i="58"/>
  <c r="L85" i="47"/>
  <c r="N86" i="47" s="1"/>
  <c r="N88" i="47" s="1"/>
  <c r="D39" i="5" s="1"/>
  <c r="L83" i="72"/>
  <c r="L86" i="360"/>
  <c r="L85" i="131"/>
  <c r="N78" i="98"/>
  <c r="L83" i="98" s="1"/>
  <c r="N78" i="79"/>
  <c r="L83" i="79" s="1"/>
  <c r="N78" i="68"/>
  <c r="L84" i="130"/>
  <c r="L85" i="208"/>
  <c r="N79" i="342"/>
  <c r="L85" i="342" s="1"/>
  <c r="N78" i="40"/>
  <c r="L84" i="40" s="1"/>
  <c r="L87" i="277"/>
  <c r="L86" i="277"/>
  <c r="L85" i="250"/>
  <c r="L84" i="250"/>
  <c r="N78" i="95"/>
  <c r="N69" i="181"/>
  <c r="N82" i="181" s="1"/>
  <c r="L89" i="181" s="1"/>
  <c r="N77" i="290"/>
  <c r="L84" i="290" s="1"/>
  <c r="N78" i="96"/>
  <c r="L85" i="96" s="1"/>
  <c r="N78" i="45"/>
  <c r="L85" i="45" s="1"/>
  <c r="N78" i="36"/>
  <c r="N80" i="274"/>
  <c r="L86" i="274" s="1"/>
  <c r="N79" i="263"/>
  <c r="L85" i="263" s="1"/>
  <c r="N79" i="259"/>
  <c r="L84" i="259" s="1"/>
  <c r="N78" i="99"/>
  <c r="L85" i="99" s="1"/>
  <c r="N78" i="144"/>
  <c r="L85" i="144" s="1"/>
  <c r="N77" i="283"/>
  <c r="N85" i="279"/>
  <c r="N81" i="244"/>
  <c r="L88" i="244" s="1"/>
  <c r="N79" i="346"/>
  <c r="L86" i="346" s="1"/>
  <c r="N78" i="17"/>
  <c r="N78" i="23"/>
  <c r="L85" i="367"/>
  <c r="L83" i="367"/>
  <c r="L84" i="367"/>
  <c r="N78" i="20"/>
  <c r="L83" i="20" s="1"/>
  <c r="L83" i="37"/>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8" i="252"/>
  <c r="L93" i="252" s="1"/>
  <c r="L84" i="37"/>
  <c r="L84" i="57"/>
  <c r="L85" i="371"/>
  <c r="L86" i="343"/>
  <c r="L86" i="321"/>
  <c r="L84" i="323"/>
  <c r="N87" i="323" s="1"/>
  <c r="N89" i="323" s="1"/>
  <c r="D279" i="5" s="1"/>
  <c r="L86" i="250"/>
  <c r="L85" i="224"/>
  <c r="N86" i="224" s="1"/>
  <c r="N88" i="224" s="1"/>
  <c r="D185" i="5" s="1"/>
  <c r="L84" i="132"/>
  <c r="L83" i="131"/>
  <c r="L83" i="127"/>
  <c r="N85" i="245"/>
  <c r="L91" i="245" s="1"/>
  <c r="L83" i="129"/>
  <c r="L84" i="129"/>
  <c r="L85" i="129"/>
  <c r="L84" i="52"/>
  <c r="L85" i="52"/>
  <c r="L83" i="52"/>
  <c r="L85" i="306"/>
  <c r="N79" i="337"/>
  <c r="N75" i="229"/>
  <c r="L80" i="229" s="1"/>
  <c r="N83" i="280"/>
  <c r="N78" i="44"/>
  <c r="N86" i="11"/>
  <c r="N88" i="11" s="1"/>
  <c r="D319" i="5" s="1"/>
  <c r="L85" i="14"/>
  <c r="L85" i="16"/>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3" i="24"/>
  <c r="L84" i="24"/>
  <c r="L85" i="18"/>
  <c r="L83" i="18"/>
  <c r="L85" i="15"/>
  <c r="L83" i="15"/>
  <c r="N78" i="12"/>
  <c r="L85" i="12" s="1"/>
  <c r="L83" i="43" l="1"/>
  <c r="N86" i="123"/>
  <c r="N88" i="123" s="1"/>
  <c r="D114" i="5" s="1"/>
  <c r="L84" i="348"/>
  <c r="L84" i="43"/>
  <c r="L86" i="348"/>
  <c r="N86" i="208"/>
  <c r="N88" i="208" s="1"/>
  <c r="D119" i="5" s="1"/>
  <c r="L88" i="50"/>
  <c r="N89" i="50" s="1"/>
  <c r="N91" i="50" s="1"/>
  <c r="D42" i="5" s="1"/>
  <c r="N86" i="64"/>
  <c r="N88" i="64" s="1"/>
  <c r="D55" i="5" s="1"/>
  <c r="L86" i="347"/>
  <c r="L85" i="347"/>
  <c r="L84" i="306"/>
  <c r="N85" i="289"/>
  <c r="N87" i="289" s="1"/>
  <c r="D245" i="5" s="1"/>
  <c r="N85" i="78"/>
  <c r="N87" i="78" s="1"/>
  <c r="D69" i="5" s="1"/>
  <c r="N86" i="65"/>
  <c r="N88" i="65" s="1"/>
  <c r="D56" i="5" s="1"/>
  <c r="N70" i="267"/>
  <c r="N83" i="267" s="1"/>
  <c r="L88" i="267" s="1"/>
  <c r="N69" i="180"/>
  <c r="N82" i="180" s="1"/>
  <c r="L88" i="180" s="1"/>
  <c r="N79" i="317"/>
  <c r="L86" i="363"/>
  <c r="L84" i="34"/>
  <c r="N86" i="34" s="1"/>
  <c r="N88" i="34" s="1"/>
  <c r="D26" i="5" s="1"/>
  <c r="L87" i="274"/>
  <c r="L85" i="240"/>
  <c r="N86" i="51"/>
  <c r="N88" i="51" s="1"/>
  <c r="D43" i="5" s="1"/>
  <c r="L86" i="240"/>
  <c r="N69" i="183"/>
  <c r="N82" i="183" s="1"/>
  <c r="L88" i="183" s="1"/>
  <c r="N70" i="157"/>
  <c r="N83" i="157" s="1"/>
  <c r="L90" i="157" s="1"/>
  <c r="L83" i="135"/>
  <c r="L84" i="365"/>
  <c r="N87" i="253"/>
  <c r="N89" i="253" s="1"/>
  <c r="D213" i="5" s="1"/>
  <c r="N86" i="67"/>
  <c r="N88" i="67" s="1"/>
  <c r="D58" i="5" s="1"/>
  <c r="L83" i="105"/>
  <c r="N86" i="121"/>
  <c r="N88" i="121" s="1"/>
  <c r="D111" i="5" s="1"/>
  <c r="N87" i="321"/>
  <c r="N89" i="321" s="1"/>
  <c r="D277" i="5" s="1"/>
  <c r="L84" i="332"/>
  <c r="L85" i="328"/>
  <c r="L85" i="92"/>
  <c r="L86" i="328"/>
  <c r="N79" i="313"/>
  <c r="L86" i="313" s="1"/>
  <c r="N70" i="176"/>
  <c r="N83" i="176" s="1"/>
  <c r="L88" i="176" s="1"/>
  <c r="N69" i="179"/>
  <c r="N82" i="179" s="1"/>
  <c r="L88" i="179" s="1"/>
  <c r="N70" i="266"/>
  <c r="N83" i="266" s="1"/>
  <c r="L88" i="266" s="1"/>
  <c r="N70" i="178"/>
  <c r="N83" i="178" s="1"/>
  <c r="L88" i="178" s="1"/>
  <c r="N69" i="184"/>
  <c r="N82" i="184" s="1"/>
  <c r="L88" i="184" s="1"/>
  <c r="L86" i="365"/>
  <c r="L84" i="135"/>
  <c r="N87" i="340"/>
  <c r="N89" i="340" s="1"/>
  <c r="D294" i="5" s="1"/>
  <c r="L86" i="251"/>
  <c r="L84" i="251"/>
  <c r="L85" i="21"/>
  <c r="N86" i="21" s="1"/>
  <c r="N88" i="21" s="1"/>
  <c r="D13" i="5" s="1"/>
  <c r="L85" i="254"/>
  <c r="N86" i="7"/>
  <c r="N88" i="7" s="1"/>
  <c r="D3" i="5" s="1"/>
  <c r="L86" i="333"/>
  <c r="N87" i="333" s="1"/>
  <c r="N89" i="333" s="1"/>
  <c r="D287" i="5" s="1"/>
  <c r="L85" i="364"/>
  <c r="N87" i="364" s="1"/>
  <c r="N89" i="364" s="1"/>
  <c r="D314" i="5" s="1"/>
  <c r="L92" i="221"/>
  <c r="L84" i="25"/>
  <c r="L100" i="260"/>
  <c r="N101" i="260" s="1"/>
  <c r="N103" i="260" s="1"/>
  <c r="D219" i="5" s="1"/>
  <c r="L83" i="25"/>
  <c r="L87" i="232"/>
  <c r="L85" i="232"/>
  <c r="L86" i="232"/>
  <c r="N64" i="297"/>
  <c r="N77" i="297" s="1"/>
  <c r="L82" i="297" s="1"/>
  <c r="N69" i="164"/>
  <c r="N82" i="164" s="1"/>
  <c r="L88" i="164" s="1"/>
  <c r="N70" i="168"/>
  <c r="N83" i="168" s="1"/>
  <c r="L90" i="168" s="1"/>
  <c r="L83" i="38"/>
  <c r="N79" i="239"/>
  <c r="L86" i="239" s="1"/>
  <c r="N87" i="343"/>
  <c r="N89" i="343" s="1"/>
  <c r="D296" i="5" s="1"/>
  <c r="N79" i="316"/>
  <c r="L84" i="316" s="1"/>
  <c r="L83" i="42"/>
  <c r="N86" i="63"/>
  <c r="N88" i="63" s="1"/>
  <c r="D54" i="5" s="1"/>
  <c r="L85" i="27"/>
  <c r="N77" i="285"/>
  <c r="L83" i="285" s="1"/>
  <c r="N72" i="165"/>
  <c r="N85" i="165" s="1"/>
  <c r="L91" i="165" s="1"/>
  <c r="N70" i="171"/>
  <c r="N83" i="171" s="1"/>
  <c r="L90" i="171" s="1"/>
  <c r="N69" i="177"/>
  <c r="N82" i="177" s="1"/>
  <c r="L89" i="177" s="1"/>
  <c r="N70" i="268"/>
  <c r="N83" i="268" s="1"/>
  <c r="L90" i="268" s="1"/>
  <c r="N79" i="311"/>
  <c r="L84" i="311" s="1"/>
  <c r="N66" i="294"/>
  <c r="N79" i="294" s="1"/>
  <c r="L85" i="294" s="1"/>
  <c r="N79" i="319"/>
  <c r="L84" i="319" s="1"/>
  <c r="L84" i="30"/>
  <c r="L83" i="30"/>
  <c r="L84" i="27"/>
  <c r="N79" i="318"/>
  <c r="L86" i="318" s="1"/>
  <c r="L82" i="75"/>
  <c r="N87" i="371"/>
  <c r="N89" i="371" s="1"/>
  <c r="D293" i="5" s="1"/>
  <c r="L84" i="42"/>
  <c r="L83" i="75"/>
  <c r="N86" i="131"/>
  <c r="N88" i="131" s="1"/>
  <c r="D122" i="5" s="1"/>
  <c r="L83" i="286"/>
  <c r="L82" i="284"/>
  <c r="L85" i="69"/>
  <c r="L84" i="103"/>
  <c r="L85" i="138"/>
  <c r="N86" i="58"/>
  <c r="N88" i="58" s="1"/>
  <c r="D49" i="5" s="1"/>
  <c r="L90" i="282"/>
  <c r="L85" i="363"/>
  <c r="N86" i="124"/>
  <c r="N88" i="124" s="1"/>
  <c r="D113" i="5" s="1"/>
  <c r="L85" i="147"/>
  <c r="L85" i="142"/>
  <c r="L83" i="302"/>
  <c r="L91" i="221"/>
  <c r="N86" i="130"/>
  <c r="N88" i="130" s="1"/>
  <c r="D121" i="5" s="1"/>
  <c r="N86" i="43"/>
  <c r="N88" i="43" s="1"/>
  <c r="D34" i="5" s="1"/>
  <c r="N85" i="74"/>
  <c r="N87" i="74" s="1"/>
  <c r="D65" i="5" s="1"/>
  <c r="L85" i="41"/>
  <c r="L85" i="262"/>
  <c r="L82" i="298"/>
  <c r="L83" i="215"/>
  <c r="L86" i="332"/>
  <c r="L83" i="92"/>
  <c r="L83" i="102"/>
  <c r="L84" i="100"/>
  <c r="N87" i="339"/>
  <c r="N89" i="339" s="1"/>
  <c r="D292" i="5" s="1"/>
  <c r="N86" i="46"/>
  <c r="N88" i="46" s="1"/>
  <c r="D38" i="5" s="1"/>
  <c r="N87" i="327"/>
  <c r="N89" i="327" s="1"/>
  <c r="D281" i="5" s="1"/>
  <c r="N85" i="303"/>
  <c r="N87" i="303" s="1"/>
  <c r="D259" i="5" s="1"/>
  <c r="L88" i="282"/>
  <c r="L85" i="213"/>
  <c r="L84" i="147"/>
  <c r="L85" i="215"/>
  <c r="L84" i="342"/>
  <c r="L84" i="298"/>
  <c r="N90" i="219"/>
  <c r="N92" i="219" s="1"/>
  <c r="D181" i="5" s="1"/>
  <c r="N90" i="218"/>
  <c r="N92" i="218" s="1"/>
  <c r="D180" i="5" s="1"/>
  <c r="L84" i="356"/>
  <c r="L86" i="356"/>
  <c r="L84" i="38"/>
  <c r="L84" i="142"/>
  <c r="L86" i="241"/>
  <c r="L86" i="262"/>
  <c r="L85" i="241"/>
  <c r="L82" i="302"/>
  <c r="N85" i="302" s="1"/>
  <c r="N87" i="302" s="1"/>
  <c r="L84" i="346"/>
  <c r="L84" i="19"/>
  <c r="L83" i="19"/>
  <c r="L84" i="26"/>
  <c r="L86" i="256"/>
  <c r="N86" i="132"/>
  <c r="N88" i="132" s="1"/>
  <c r="D123" i="5" s="1"/>
  <c r="L85" i="336"/>
  <c r="L83" i="59"/>
  <c r="L83" i="26"/>
  <c r="L85" i="105"/>
  <c r="N85" i="72"/>
  <c r="N87" i="72" s="1"/>
  <c r="D63" i="5" s="1"/>
  <c r="L83" i="284"/>
  <c r="L82" i="286"/>
  <c r="L84" i="102"/>
  <c r="L82" i="325"/>
  <c r="L86" i="254"/>
  <c r="L85" i="356"/>
  <c r="L87" i="275"/>
  <c r="L86" i="27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86" i="213" s="1"/>
  <c r="N88" i="213" s="1"/>
  <c r="D175" i="5" s="1"/>
  <c r="N78" i="60"/>
  <c r="L84" i="60" s="1"/>
  <c r="L85" i="256"/>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5" i="264"/>
  <c r="N87" i="306"/>
  <c r="N89" i="306" s="1"/>
  <c r="D262" i="5" s="1"/>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3" i="301"/>
  <c r="L84" i="301"/>
  <c r="L85" i="9"/>
  <c r="L83" i="9"/>
  <c r="N85" i="127"/>
  <c r="N87" i="127" s="1"/>
  <c r="D117" i="5" s="1"/>
  <c r="L88" i="188"/>
  <c r="L89" i="188"/>
  <c r="L89" i="185"/>
  <c r="L89" i="170"/>
  <c r="L88" i="170"/>
  <c r="L85" i="23"/>
  <c r="L84" i="23"/>
  <c r="L83" i="23"/>
  <c r="L92" i="279"/>
  <c r="L90" i="279"/>
  <c r="L86" i="263"/>
  <c r="L84" i="263"/>
  <c r="L84" i="36"/>
  <c r="L85" i="36"/>
  <c r="L85" i="101"/>
  <c r="L84" i="101"/>
  <c r="L83" i="101"/>
  <c r="L83" i="68"/>
  <c r="L84" i="68"/>
  <c r="L85" i="68"/>
  <c r="L84" i="81"/>
  <c r="L84" i="89"/>
  <c r="L91" i="207"/>
  <c r="L83" i="134"/>
  <c r="L87" i="174"/>
  <c r="L84" i="144"/>
  <c r="L83" i="82"/>
  <c r="L85" i="247"/>
  <c r="L84" i="61"/>
  <c r="L88" i="185"/>
  <c r="L90" i="187"/>
  <c r="L91" i="279"/>
  <c r="L85" i="346"/>
  <c r="N87" i="346" s="1"/>
  <c r="N89" i="346" s="1"/>
  <c r="D299" i="5" s="1"/>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155"/>
  <c r="L89" i="249"/>
  <c r="N86" i="216"/>
  <c r="N88" i="216" s="1"/>
  <c r="D178" i="5" s="1"/>
  <c r="N86" i="14"/>
  <c r="N88" i="14" s="1"/>
  <c r="D6" i="5" s="1"/>
  <c r="N86" i="129"/>
  <c r="N88" i="129" s="1"/>
  <c r="D118" i="5" s="1"/>
  <c r="L86" i="271"/>
  <c r="L88" i="249"/>
  <c r="L88" i="157"/>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9" i="157"/>
  <c r="L84" i="193"/>
  <c r="L86" i="193"/>
  <c r="L82" i="229"/>
  <c r="L90" i="248"/>
  <c r="L94" i="252"/>
  <c r="L85" i="44"/>
  <c r="L83" i="44"/>
  <c r="L84" i="44"/>
  <c r="L84" i="337"/>
  <c r="L86" i="337"/>
  <c r="L85" i="337"/>
  <c r="L90" i="280"/>
  <c r="L88" i="280"/>
  <c r="L89" i="280"/>
  <c r="L84" i="287"/>
  <c r="L83" i="287"/>
  <c r="L82" i="287"/>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5" i="313"/>
  <c r="L86" i="317"/>
  <c r="L85" i="317"/>
  <c r="L84" i="317"/>
  <c r="L86" i="320"/>
  <c r="L85" i="320"/>
  <c r="L84" i="320"/>
  <c r="L84" i="350"/>
  <c r="L86" i="350"/>
  <c r="L85" i="350"/>
  <c r="L85" i="330"/>
  <c r="L86" i="330"/>
  <c r="N86" i="18"/>
  <c r="N88" i="18" s="1"/>
  <c r="D10" i="5" s="1"/>
  <c r="N86" i="110"/>
  <c r="N88" i="110" s="1"/>
  <c r="D100" i="5" s="1"/>
  <c r="L88" i="181"/>
  <c r="L84" i="145"/>
  <c r="L89" i="186"/>
  <c r="L83" i="192"/>
  <c r="L89" i="187"/>
  <c r="L84" i="313"/>
  <c r="L84" i="330"/>
  <c r="L84" i="353"/>
  <c r="L84" i="366"/>
  <c r="L86" i="366"/>
  <c r="L84" i="307"/>
  <c r="L86" i="307"/>
  <c r="L85" i="307"/>
  <c r="L82" i="300"/>
  <c r="L84" i="300"/>
  <c r="L83" i="300"/>
  <c r="L85" i="315"/>
  <c r="L86" i="315"/>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24"/>
  <c r="N88" i="24" s="1"/>
  <c r="D16" i="5" s="1"/>
  <c r="N86" i="15"/>
  <c r="N88" i="15" s="1"/>
  <c r="D7" i="5" s="1"/>
  <c r="L83" i="12"/>
  <c r="L84" i="12"/>
  <c r="N87" i="347" l="1"/>
  <c r="N89" i="347" s="1"/>
  <c r="D300" i="5" s="1"/>
  <c r="N86" i="105"/>
  <c r="N88" i="105" s="1"/>
  <c r="D95" i="5" s="1"/>
  <c r="L87" i="180"/>
  <c r="L89" i="180"/>
  <c r="N93" i="221"/>
  <c r="N95" i="221" s="1"/>
  <c r="D184" i="5" s="1"/>
  <c r="L87" i="183"/>
  <c r="L89" i="183"/>
  <c r="N87" i="363"/>
  <c r="N89" i="363" s="1"/>
  <c r="D313" i="5" s="1"/>
  <c r="N86" i="30"/>
  <c r="N88" i="30" s="1"/>
  <c r="D22" i="5" s="1"/>
  <c r="N88" i="274"/>
  <c r="N90" i="274" s="1"/>
  <c r="D232" i="5" s="1"/>
  <c r="N87" i="240"/>
  <c r="N89" i="240" s="1"/>
  <c r="D200" i="5" s="1"/>
  <c r="L85" i="316"/>
  <c r="N86" i="19"/>
  <c r="N88" i="19" s="1"/>
  <c r="D11" i="5" s="1"/>
  <c r="N87" i="365"/>
  <c r="N89" i="365" s="1"/>
  <c r="D315" i="5" s="1"/>
  <c r="L87" i="179"/>
  <c r="L90" i="267"/>
  <c r="N87" i="328"/>
  <c r="N89" i="328" s="1"/>
  <c r="D282" i="5" s="1"/>
  <c r="L89" i="267"/>
  <c r="N86" i="92"/>
  <c r="N88" i="92" s="1"/>
  <c r="D83" i="5" s="1"/>
  <c r="L90" i="176"/>
  <c r="L89" i="176"/>
  <c r="N87" i="251"/>
  <c r="N89" i="251" s="1"/>
  <c r="D211" i="5" s="1"/>
  <c r="N86" i="135"/>
  <c r="N88" i="135" s="1"/>
  <c r="D126" i="5" s="1"/>
  <c r="L89" i="189"/>
  <c r="L86" i="294"/>
  <c r="L89" i="179"/>
  <c r="L86" i="319"/>
  <c r="N86" i="25"/>
  <c r="N88" i="25" s="1"/>
  <c r="D17" i="5" s="1"/>
  <c r="L89" i="164"/>
  <c r="N86" i="38"/>
  <c r="N88" i="38" s="1"/>
  <c r="D29" i="5" s="1"/>
  <c r="L82" i="285"/>
  <c r="L89" i="266"/>
  <c r="L84" i="285"/>
  <c r="L90" i="266"/>
  <c r="N86" i="27"/>
  <c r="N88" i="27" s="1"/>
  <c r="D19" i="5" s="1"/>
  <c r="N87" i="332"/>
  <c r="N89" i="332" s="1"/>
  <c r="D286" i="5" s="1"/>
  <c r="L86" i="316"/>
  <c r="N87" i="235"/>
  <c r="N89" i="235" s="1"/>
  <c r="D195" i="5" s="1"/>
  <c r="L89" i="178"/>
  <c r="L90" i="178"/>
  <c r="N91" i="178" s="1"/>
  <c r="N93" i="178" s="1"/>
  <c r="D157" i="5" s="1"/>
  <c r="L84" i="239"/>
  <c r="L87" i="184"/>
  <c r="L85" i="239"/>
  <c r="L89" i="184"/>
  <c r="L88" i="171"/>
  <c r="N87" i="254"/>
  <c r="N89" i="254" s="1"/>
  <c r="D214" i="5" s="1"/>
  <c r="L89" i="171"/>
  <c r="N88" i="232"/>
  <c r="N90" i="232" s="1"/>
  <c r="D192" i="5" s="1"/>
  <c r="L88" i="268"/>
  <c r="N87" i="336"/>
  <c r="N89" i="336" s="1"/>
  <c r="D290" i="5" s="1"/>
  <c r="N87" i="342"/>
  <c r="N89" i="342" s="1"/>
  <c r="D295" i="5" s="1"/>
  <c r="N85" i="286"/>
  <c r="N87" i="286" s="1"/>
  <c r="D243" i="5" s="1"/>
  <c r="L89" i="268"/>
  <c r="L85" i="311"/>
  <c r="N86" i="42"/>
  <c r="N88" i="42" s="1"/>
  <c r="D33" i="5" s="1"/>
  <c r="L84" i="297"/>
  <c r="L86" i="311"/>
  <c r="L83" i="297"/>
  <c r="L87" i="164"/>
  <c r="N86" i="100"/>
  <c r="N88" i="100" s="1"/>
  <c r="D90" i="5" s="1"/>
  <c r="L92" i="165"/>
  <c r="L90" i="165"/>
  <c r="N86" i="41"/>
  <c r="N88" i="41" s="1"/>
  <c r="D32" i="5" s="1"/>
  <c r="N86" i="140"/>
  <c r="N88" i="140" s="1"/>
  <c r="D132" i="5" s="1"/>
  <c r="N86" i="138"/>
  <c r="N88" i="138" s="1"/>
  <c r="D129" i="5" s="1"/>
  <c r="N85" i="284"/>
  <c r="N87" i="284" s="1"/>
  <c r="D241" i="5" s="1"/>
  <c r="L84" i="294"/>
  <c r="L85" i="319"/>
  <c r="L84" i="318"/>
  <c r="L87" i="177"/>
  <c r="L85" i="318"/>
  <c r="L88" i="177"/>
  <c r="N91" i="249"/>
  <c r="N93" i="249" s="1"/>
  <c r="D209" i="5" s="1"/>
  <c r="N86" i="147"/>
  <c r="N88" i="147" s="1"/>
  <c r="D137" i="5" s="1"/>
  <c r="N85" i="75"/>
  <c r="N87" i="75" s="1"/>
  <c r="D66" i="5" s="1"/>
  <c r="N86" i="103"/>
  <c r="N88" i="103" s="1"/>
  <c r="D93" i="5" s="1"/>
  <c r="N86" i="69"/>
  <c r="N88" i="69" s="1"/>
  <c r="D60" i="5" s="1"/>
  <c r="N86" i="83"/>
  <c r="N88" i="83" s="1"/>
  <c r="D74" i="5" s="1"/>
  <c r="N85" i="325"/>
  <c r="N87" i="325" s="1"/>
  <c r="D280" i="5" s="1"/>
  <c r="N86" i="209"/>
  <c r="N88" i="209" s="1"/>
  <c r="D131" i="5" s="1"/>
  <c r="N86" i="99"/>
  <c r="N88" i="99" s="1"/>
  <c r="D89" i="5" s="1"/>
  <c r="N90" i="217"/>
  <c r="N92" i="217" s="1"/>
  <c r="D179" i="5" s="1"/>
  <c r="N91" i="282"/>
  <c r="N93" i="282" s="1"/>
  <c r="D239" i="5" s="1"/>
  <c r="N86" i="142"/>
  <c r="N88" i="142" s="1"/>
  <c r="D134" i="5" s="1"/>
  <c r="N86" i="80"/>
  <c r="N88" i="80" s="1"/>
  <c r="D71" i="5" s="1"/>
  <c r="N86" i="231"/>
  <c r="N88" i="231" s="1"/>
  <c r="D191" i="5" s="1"/>
  <c r="N86" i="53"/>
  <c r="N88" i="53" s="1"/>
  <c r="D45" i="5" s="1"/>
  <c r="N87" i="241"/>
  <c r="N89" i="241" s="1"/>
  <c r="D201" i="5" s="1"/>
  <c r="N87" i="264"/>
  <c r="N89" i="264" s="1"/>
  <c r="D223" i="5" s="1"/>
  <c r="L83" i="60"/>
  <c r="N86" i="9"/>
  <c r="N88" i="9" s="1"/>
  <c r="D4" i="5" s="1"/>
  <c r="N86" i="88"/>
  <c r="N88" i="88" s="1"/>
  <c r="D79" i="5" s="1"/>
  <c r="N87" i="256"/>
  <c r="N89" i="256" s="1"/>
  <c r="D215" i="5" s="1"/>
  <c r="N86" i="149"/>
  <c r="N88" i="149" s="1"/>
  <c r="D135" i="5" s="1"/>
  <c r="N86" i="102"/>
  <c r="N88" i="102" s="1"/>
  <c r="D92" i="5" s="1"/>
  <c r="N86" i="26"/>
  <c r="N88" i="26" s="1"/>
  <c r="D18" i="5" s="1"/>
  <c r="N87" i="262"/>
  <c r="N89" i="262" s="1"/>
  <c r="D221" i="5" s="1"/>
  <c r="N86" i="215"/>
  <c r="N88" i="215" s="1"/>
  <c r="D177" i="5" s="1"/>
  <c r="N87" i="238"/>
  <c r="N89" i="238" s="1"/>
  <c r="D198" i="5" s="1"/>
  <c r="N86" i="59"/>
  <c r="N88" i="59" s="1"/>
  <c r="D50" i="5" s="1"/>
  <c r="N85" i="298"/>
  <c r="N87" i="298" s="1"/>
  <c r="D254" i="5" s="1"/>
  <c r="N82" i="227"/>
  <c r="N84" i="227" s="1"/>
  <c r="D188" i="5" s="1"/>
  <c r="N86" i="33"/>
  <c r="N88" i="33" s="1"/>
  <c r="D25" i="5" s="1"/>
  <c r="N86" i="29"/>
  <c r="N88" i="29" s="1"/>
  <c r="D21" i="5" s="1"/>
  <c r="L87" i="189"/>
  <c r="N87" i="295"/>
  <c r="N89" i="295" s="1"/>
  <c r="D251" i="5" s="1"/>
  <c r="N86" i="96"/>
  <c r="N88" i="96" s="1"/>
  <c r="D86" i="5" s="1"/>
  <c r="N86" i="214"/>
  <c r="N88" i="214" s="1"/>
  <c r="D176" i="5" s="1"/>
  <c r="N88" i="275"/>
  <c r="N90" i="275" s="1"/>
  <c r="D233" i="5" s="1"/>
  <c r="N87" i="356"/>
  <c r="N89" i="356" s="1"/>
  <c r="D308"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85" i="299"/>
  <c r="N87" i="299" s="1"/>
  <c r="D255" i="5" s="1"/>
  <c r="N88" i="272"/>
  <c r="N90" i="272" s="1"/>
  <c r="D230" i="5" s="1"/>
  <c r="N96" i="252"/>
  <c r="N98" i="252" s="1"/>
  <c r="D212" i="5" s="1"/>
  <c r="N85" i="293"/>
  <c r="N87" i="293" s="1"/>
  <c r="D249" i="5" s="1"/>
  <c r="N91" i="186"/>
  <c r="N93" i="186" s="1"/>
  <c r="D16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0"/>
  <c r="N93" i="170" s="1"/>
  <c r="D152" i="5" s="1"/>
  <c r="N91" i="157"/>
  <c r="N93" i="157" s="1"/>
  <c r="D145"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0" i="183" l="1"/>
  <c r="N92" i="183" s="1"/>
  <c r="D163" i="5" s="1"/>
  <c r="N90" i="189"/>
  <c r="N92" i="189" s="1"/>
  <c r="D169" i="5" s="1"/>
  <c r="N90" i="164"/>
  <c r="N92" i="164" s="1"/>
  <c r="D149" i="5" s="1"/>
  <c r="N87" i="294"/>
  <c r="N89" i="294" s="1"/>
  <c r="D250" i="5" s="1"/>
  <c r="N91" i="266"/>
  <c r="N93" i="266" s="1"/>
  <c r="D225" i="5" s="1"/>
  <c r="N91" i="267"/>
  <c r="N93" i="267" s="1"/>
  <c r="D226" i="5" s="1"/>
  <c r="N85" i="285"/>
  <c r="N87" i="285" s="1"/>
  <c r="D242" i="5" s="1"/>
  <c r="N90" i="179"/>
  <c r="N92" i="179" s="1"/>
  <c r="D158" i="5" s="1"/>
  <c r="N87" i="239"/>
  <c r="N89" i="239" s="1"/>
  <c r="D199" i="5" s="1"/>
  <c r="N87" i="311"/>
  <c r="N89" i="311" s="1"/>
  <c r="D267" i="5" s="1"/>
  <c r="N91" i="268"/>
  <c r="N93" i="268" s="1"/>
  <c r="D227" i="5" s="1"/>
  <c r="N87" i="319"/>
  <c r="N89" i="319" s="1"/>
  <c r="D275" i="5" s="1"/>
  <c r="N87" i="318"/>
  <c r="N89" i="318" s="1"/>
  <c r="D274" i="5" s="1"/>
  <c r="N90" i="177"/>
  <c r="N92" i="177" s="1"/>
  <c r="N90" i="184"/>
  <c r="N92" i="184" s="1"/>
  <c r="D164" i="5" s="1"/>
  <c r="N91" i="171"/>
  <c r="N93" i="171" s="1"/>
  <c r="D156" i="5" s="1"/>
  <c r="N85" i="297"/>
  <c r="N87" i="297" s="1"/>
  <c r="D253" i="5" s="1"/>
  <c r="N93" i="165"/>
  <c r="N95" i="165" s="1"/>
  <c r="D150" i="5" s="1"/>
  <c r="N86" i="60"/>
  <c r="N88" i="60" s="1"/>
  <c r="D51"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<sst xmlns="http://schemas.openxmlformats.org/spreadsheetml/2006/main" count="38539" uniqueCount="2344">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</sst>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SUCRE</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C56" sqref="C56"/>
    </sheetView>
  </sheetViews>
  <sheetFormatPr baseColWidth="10" defaultRowHeight="15"/>
  <cols>
    <col min="2" max="2" width="10.42578125" customWidth="1"/>
    <col min="3" max="3" width="10" customWidth="1"/>
    <col min="8" max="8" width="83" customWidth="1"/>
    <col min="26" max="26" width="8.5703125" customWidth="1"/>
  </cols>
  <sheetData>
    <row r="1" spans="1:38" ht="15.75" thickTop="1">
      <c r="A1" s="120"/>
      <c r="B1" s="121"/>
      <c r="C1" s="121"/>
      <c r="D1" s="121"/>
      <c r="E1" s="121"/>
      <c r="F1" s="121"/>
      <c r="G1" s="121"/>
      <c r="H1" s="122"/>
      <c r="Z1" s="225"/>
      <c r="AA1" s="225"/>
      <c r="AB1" s="225"/>
      <c r="AC1" s="225"/>
      <c r="AD1" s="225"/>
      <c r="AE1" s="225"/>
      <c r="AF1" s="225"/>
      <c r="AG1" s="225"/>
      <c r="AH1" s="225"/>
      <c r="AI1" s="225"/>
      <c r="AJ1" s="225"/>
      <c r="AK1" s="225"/>
      <c r="AL1" s="225"/>
    </row>
    <row r="2" spans="1:38">
      <c r="A2" s="123"/>
      <c r="B2" s="124"/>
      <c r="C2" s="124"/>
      <c r="D2" s="124"/>
      <c r="E2" s="124"/>
      <c r="F2" s="124"/>
      <c r="G2" s="124"/>
      <c r="H2" s="125"/>
      <c r="Z2" s="225"/>
      <c r="AA2" s="225"/>
      <c r="AB2" s="225"/>
      <c r="AC2" s="225"/>
      <c r="AD2" s="225"/>
      <c r="AE2" s="225"/>
      <c r="AF2" s="225"/>
      <c r="AG2" s="225"/>
      <c r="AH2" s="225"/>
      <c r="AI2" s="225"/>
      <c r="AJ2" s="225"/>
      <c r="AK2" s="225"/>
      <c r="AL2" s="225"/>
    </row>
    <row r="3" spans="1:38">
      <c r="A3" s="123"/>
      <c r="B3" s="124"/>
      <c r="C3" s="124"/>
      <c r="D3" s="124"/>
      <c r="E3" s="124"/>
      <c r="F3" s="124"/>
      <c r="G3" s="124"/>
      <c r="H3" s="125"/>
      <c r="Z3" s="225"/>
      <c r="AA3" s="225"/>
      <c r="AB3" s="225"/>
      <c r="AC3" s="225"/>
      <c r="AD3" s="225"/>
      <c r="AE3" s="225"/>
      <c r="AF3" s="225"/>
      <c r="AG3" s="225"/>
      <c r="AH3" s="225"/>
      <c r="AI3" s="225"/>
      <c r="AJ3" s="225"/>
      <c r="AK3" s="225"/>
      <c r="AL3" s="225"/>
    </row>
    <row r="4" spans="1:38">
      <c r="A4" s="123"/>
      <c r="B4" s="124"/>
      <c r="C4" s="124"/>
      <c r="D4" s="124"/>
      <c r="E4" s="124"/>
      <c r="F4" s="124"/>
      <c r="G4" s="124"/>
      <c r="H4" s="125"/>
      <c r="Z4" s="225"/>
      <c r="AA4" s="225"/>
      <c r="AB4" s="225"/>
      <c r="AC4" s="225"/>
      <c r="AD4" s="225"/>
      <c r="AE4" s="225"/>
      <c r="AF4" s="225"/>
      <c r="AG4" s="225"/>
      <c r="AH4" s="225"/>
      <c r="AI4" s="225"/>
      <c r="AJ4" s="225"/>
      <c r="AK4" s="225"/>
      <c r="AL4" s="225"/>
    </row>
    <row r="5" spans="1:38">
      <c r="A5" s="123"/>
      <c r="B5" s="124"/>
      <c r="C5" s="124"/>
      <c r="D5" s="124"/>
      <c r="E5" s="124"/>
      <c r="F5" s="124"/>
      <c r="G5" s="124"/>
      <c r="H5" s="125"/>
      <c r="Z5" s="225"/>
      <c r="AA5" s="225"/>
      <c r="AB5" s="225"/>
      <c r="AC5" s="225"/>
      <c r="AD5" s="225"/>
      <c r="AE5" s="225"/>
      <c r="AF5" s="225"/>
      <c r="AG5" s="225"/>
      <c r="AH5" s="225"/>
      <c r="AI5" s="225"/>
      <c r="AJ5" s="225"/>
      <c r="AK5" s="225"/>
      <c r="AL5" s="225"/>
    </row>
    <row r="6" spans="1:38">
      <c r="A6" s="123"/>
      <c r="B6" s="124"/>
      <c r="C6" s="124"/>
      <c r="D6" s="124"/>
      <c r="E6" s="124"/>
      <c r="F6" s="124"/>
      <c r="G6" s="124"/>
      <c r="H6" s="125"/>
      <c r="Z6" s="225"/>
      <c r="AA6" s="225"/>
      <c r="AB6" s="225"/>
      <c r="AC6" s="225"/>
      <c r="AD6" s="225"/>
      <c r="AE6" s="225"/>
      <c r="AF6" s="225"/>
      <c r="AG6" s="225"/>
      <c r="AH6" s="225"/>
      <c r="AI6" s="225"/>
      <c r="AJ6" s="225"/>
      <c r="AK6" s="225"/>
      <c r="AL6" s="225"/>
    </row>
    <row r="7" spans="1:38">
      <c r="A7" s="123"/>
      <c r="B7" s="124"/>
      <c r="C7" s="124"/>
      <c r="D7" s="124"/>
      <c r="E7" s="124"/>
      <c r="F7" s="124"/>
      <c r="G7" s="124"/>
      <c r="H7" s="125"/>
      <c r="Z7" s="225"/>
      <c r="AA7" s="225"/>
      <c r="AB7" s="225"/>
      <c r="AC7" s="225"/>
      <c r="AD7" s="225"/>
      <c r="AE7" s="225"/>
      <c r="AF7" s="225"/>
      <c r="AG7" s="225"/>
      <c r="AH7" s="225"/>
      <c r="AI7" s="225"/>
      <c r="AJ7" s="225"/>
      <c r="AK7" s="225"/>
      <c r="AL7" s="225"/>
    </row>
    <row r="8" spans="1:38">
      <c r="A8" s="123"/>
      <c r="B8" s="124"/>
      <c r="C8" s="124"/>
      <c r="D8" s="124"/>
      <c r="E8" s="124"/>
      <c r="F8" s="124"/>
      <c r="G8" s="124"/>
      <c r="H8" s="125"/>
      <c r="I8" s="124"/>
      <c r="J8" s="124"/>
      <c r="K8" s="124"/>
      <c r="L8" s="124"/>
      <c r="M8" s="124"/>
      <c r="N8" s="124"/>
      <c r="O8" s="124"/>
      <c r="P8" s="124"/>
      <c r="Q8" s="124"/>
      <c r="R8" s="124"/>
      <c r="S8" s="124"/>
      <c r="T8" s="124"/>
      <c r="U8" s="124"/>
      <c r="V8" s="124"/>
      <c r="W8" s="124"/>
      <c r="X8" s="124"/>
      <c r="Y8" s="124"/>
      <c r="Z8" s="224"/>
      <c r="AA8" s="225"/>
      <c r="AB8" s="225"/>
      <c r="AC8" s="225"/>
      <c r="AD8" s="225"/>
      <c r="AE8" s="225"/>
      <c r="AF8" s="225"/>
      <c r="AG8" s="225"/>
      <c r="AH8" s="225"/>
      <c r="AI8" s="225"/>
      <c r="AJ8" s="225"/>
      <c r="AK8" s="225"/>
      <c r="AL8" s="225"/>
    </row>
    <row r="9" spans="1:38">
      <c r="A9" s="123"/>
      <c r="B9" s="124"/>
      <c r="C9" s="124"/>
      <c r="D9" s="124"/>
      <c r="E9" s="124"/>
      <c r="F9" s="124"/>
      <c r="G9" s="124"/>
      <c r="H9" s="124"/>
      <c r="I9" s="124"/>
      <c r="J9" s="124"/>
      <c r="K9" s="124"/>
      <c r="L9" s="124"/>
      <c r="M9" s="124"/>
      <c r="N9" s="124"/>
      <c r="O9" s="124"/>
      <c r="P9" s="124"/>
      <c r="Q9" s="124"/>
      <c r="R9" s="124"/>
      <c r="S9" s="124"/>
      <c r="T9" s="124"/>
      <c r="U9" s="124"/>
      <c r="V9" s="124"/>
      <c r="W9" s="124"/>
      <c r="X9" s="124"/>
      <c r="Y9" s="124"/>
      <c r="Z9" s="224"/>
      <c r="AA9" s="225"/>
      <c r="AB9" s="225"/>
      <c r="AC9" s="225"/>
      <c r="AD9" s="225"/>
      <c r="AE9" s="225"/>
      <c r="AF9" s="225"/>
      <c r="AG9" s="225"/>
      <c r="AH9" s="225"/>
      <c r="AI9" s="225"/>
      <c r="AJ9" s="225"/>
      <c r="AK9" s="225"/>
      <c r="AL9" s="225"/>
    </row>
    <row r="10" spans="1:38">
      <c r="A10" s="123"/>
      <c r="B10" s="124"/>
      <c r="C10" s="124"/>
      <c r="D10" s="124"/>
      <c r="E10" s="124"/>
      <c r="F10" s="124"/>
      <c r="G10" s="124"/>
      <c r="H10" s="124"/>
      <c r="I10" s="124"/>
      <c r="J10" s="124"/>
      <c r="K10" s="124"/>
      <c r="L10" s="124"/>
      <c r="M10" s="124"/>
      <c r="N10" s="124"/>
      <c r="O10" s="124"/>
      <c r="P10" s="124"/>
      <c r="Q10" s="124"/>
      <c r="R10" s="124"/>
      <c r="S10" s="124"/>
      <c r="T10" s="124"/>
      <c r="U10" s="124"/>
      <c r="V10" s="124"/>
      <c r="W10" s="124"/>
      <c r="X10" s="124"/>
      <c r="Y10" s="124"/>
      <c r="Z10" s="224"/>
      <c r="AA10" s="225"/>
      <c r="AB10" s="225"/>
      <c r="AC10" s="225"/>
      <c r="AD10" s="225"/>
      <c r="AE10" s="225"/>
      <c r="AF10" s="225"/>
      <c r="AG10" s="225"/>
      <c r="AH10" s="225"/>
      <c r="AI10" s="225"/>
      <c r="AJ10" s="225"/>
      <c r="AK10" s="225"/>
      <c r="AL10" s="225"/>
    </row>
    <row r="11" spans="1:38">
      <c r="A11" s="123"/>
      <c r="B11" s="124"/>
      <c r="C11" s="124"/>
      <c r="D11" s="124"/>
      <c r="E11" s="124"/>
      <c r="F11" s="124"/>
      <c r="G11" s="124"/>
      <c r="H11" s="124"/>
      <c r="I11" s="124"/>
      <c r="J11" s="124"/>
      <c r="K11" s="124"/>
      <c r="L11" s="124"/>
      <c r="M11" s="124"/>
      <c r="N11" s="124"/>
      <c r="O11" s="124"/>
      <c r="P11" s="124"/>
      <c r="Q11" s="124"/>
      <c r="R11" s="124"/>
      <c r="S11" s="124"/>
      <c r="T11" s="124"/>
      <c r="U11" s="124"/>
      <c r="V11" s="124"/>
      <c r="W11" s="124"/>
      <c r="X11" s="124"/>
      <c r="Y11" s="124"/>
      <c r="Z11" s="224"/>
      <c r="AA11" s="225"/>
      <c r="AB11" s="225"/>
      <c r="AC11" s="225"/>
      <c r="AD11" s="225"/>
      <c r="AE11" s="225"/>
      <c r="AF11" s="225"/>
      <c r="AG11" s="225"/>
      <c r="AH11" s="225"/>
      <c r="AI11" s="225"/>
      <c r="AJ11" s="225"/>
      <c r="AK11" s="225"/>
      <c r="AL11" s="225"/>
    </row>
    <row r="12" spans="1:38">
      <c r="A12" s="123"/>
      <c r="B12" s="124"/>
      <c r="C12" s="124"/>
      <c r="D12" s="124"/>
      <c r="E12" s="124"/>
      <c r="F12" s="124"/>
      <c r="G12" s="124"/>
      <c r="H12" s="124"/>
      <c r="I12" s="124"/>
      <c r="J12" s="124"/>
      <c r="K12" s="124"/>
      <c r="L12" s="124"/>
      <c r="M12" s="124"/>
      <c r="N12" s="124"/>
      <c r="O12" s="124"/>
      <c r="P12" s="124"/>
      <c r="Q12" s="124"/>
      <c r="R12" s="124"/>
      <c r="S12" s="124"/>
      <c r="T12" s="124"/>
      <c r="U12" s="124"/>
      <c r="V12" s="124"/>
      <c r="W12" s="124"/>
      <c r="X12" s="124"/>
      <c r="Y12" s="124"/>
      <c r="Z12" s="224"/>
      <c r="AA12" s="225"/>
      <c r="AB12" s="225"/>
      <c r="AC12" s="225"/>
      <c r="AD12" s="225"/>
      <c r="AE12" s="225"/>
      <c r="AF12" s="225"/>
      <c r="AG12" s="225"/>
      <c r="AH12" s="225"/>
      <c r="AI12" s="225"/>
      <c r="AJ12" s="225"/>
      <c r="AK12" s="225"/>
      <c r="AL12" s="225"/>
    </row>
    <row r="13" spans="1:38">
      <c r="A13" s="123"/>
      <c r="B13" s="124"/>
      <c r="C13" s="124"/>
      <c r="D13" s="124"/>
      <c r="E13" s="124"/>
      <c r="F13" s="124"/>
      <c r="G13" s="124"/>
      <c r="H13" s="124"/>
      <c r="I13" s="124"/>
      <c r="J13" s="124"/>
      <c r="K13" s="124"/>
      <c r="L13" s="124"/>
      <c r="M13" s="124"/>
      <c r="N13" s="124"/>
      <c r="O13" s="124"/>
      <c r="P13" s="124"/>
      <c r="Q13" s="124"/>
      <c r="R13" s="124"/>
      <c r="S13" s="124"/>
      <c r="T13" s="124"/>
      <c r="U13" s="124"/>
      <c r="V13" s="124"/>
      <c r="W13" s="124"/>
      <c r="X13" s="124"/>
      <c r="Y13" s="124"/>
      <c r="Z13" s="224"/>
      <c r="AA13" s="225"/>
      <c r="AB13" s="225"/>
      <c r="AC13" s="225"/>
      <c r="AD13" s="225"/>
      <c r="AE13" s="225"/>
      <c r="AF13" s="225"/>
      <c r="AG13" s="225"/>
      <c r="AH13" s="225"/>
      <c r="AI13" s="225"/>
      <c r="AJ13" s="225"/>
      <c r="AK13" s="225"/>
      <c r="AL13" s="225"/>
    </row>
    <row r="14" spans="1:38">
      <c r="A14" s="123"/>
      <c r="B14" s="124"/>
      <c r="C14" s="124"/>
      <c r="D14" s="124"/>
      <c r="E14" s="124"/>
      <c r="F14" s="124"/>
      <c r="G14" s="124"/>
      <c r="H14" s="124"/>
      <c r="I14" s="124"/>
      <c r="J14" s="124"/>
      <c r="K14" s="124"/>
      <c r="L14" s="124"/>
      <c r="M14" s="124"/>
      <c r="N14" s="124"/>
      <c r="O14" s="124"/>
      <c r="P14" s="124"/>
      <c r="Q14" s="124"/>
      <c r="R14" s="124"/>
      <c r="S14" s="124"/>
      <c r="T14" s="124"/>
      <c r="U14" s="124"/>
      <c r="V14" s="124"/>
      <c r="W14" s="124"/>
      <c r="X14" s="124"/>
      <c r="Y14" s="124"/>
      <c r="Z14" s="224"/>
      <c r="AA14" s="225"/>
      <c r="AB14" s="225"/>
      <c r="AC14" s="225"/>
      <c r="AD14" s="225"/>
      <c r="AE14" s="225"/>
      <c r="AF14" s="225"/>
      <c r="AG14" s="225"/>
      <c r="AH14" s="225"/>
      <c r="AI14" s="225"/>
      <c r="AJ14" s="225"/>
      <c r="AK14" s="225"/>
      <c r="AL14" s="225"/>
    </row>
    <row r="15" spans="1:38">
      <c r="A15" s="123"/>
      <c r="B15" s="124"/>
      <c r="C15" s="124"/>
      <c r="D15" s="124"/>
      <c r="E15" s="124"/>
      <c r="F15" s="124"/>
      <c r="G15" s="124"/>
      <c r="H15" s="124"/>
      <c r="I15" s="124"/>
      <c r="J15" s="124"/>
      <c r="K15" s="124"/>
      <c r="L15" s="124"/>
      <c r="M15" s="124"/>
      <c r="N15" s="124"/>
      <c r="O15" s="124"/>
      <c r="P15" s="124"/>
      <c r="Q15" s="124"/>
      <c r="R15" s="124"/>
      <c r="S15" s="124"/>
      <c r="T15" s="124"/>
      <c r="U15" s="124"/>
      <c r="V15" s="124"/>
      <c r="W15" s="124"/>
      <c r="X15" s="124"/>
      <c r="Y15" s="124"/>
      <c r="Z15" s="224"/>
      <c r="AA15" s="225"/>
      <c r="AB15" s="225"/>
      <c r="AC15" s="225"/>
      <c r="AD15" s="225"/>
      <c r="AE15" s="225"/>
      <c r="AF15" s="225"/>
      <c r="AG15" s="225"/>
      <c r="AH15" s="225"/>
      <c r="AI15" s="225"/>
      <c r="AJ15" s="225"/>
      <c r="AK15" s="225"/>
      <c r="AL15" s="225"/>
    </row>
    <row r="16" spans="1:38">
      <c r="A16" s="123"/>
      <c r="B16" s="124"/>
      <c r="C16" s="124"/>
      <c r="D16" s="124"/>
      <c r="E16" s="124"/>
      <c r="F16" s="124"/>
      <c r="G16" s="124"/>
      <c r="H16" s="124"/>
      <c r="I16" s="124"/>
      <c r="J16" s="124"/>
      <c r="K16" s="124"/>
      <c r="L16" s="124"/>
      <c r="M16" s="124"/>
      <c r="N16" s="124"/>
      <c r="O16" s="124"/>
      <c r="P16" s="124"/>
      <c r="Q16" s="124"/>
      <c r="R16" s="124"/>
      <c r="S16" s="124"/>
      <c r="T16" s="124"/>
      <c r="U16" s="124"/>
      <c r="V16" s="124"/>
      <c r="W16" s="124"/>
      <c r="X16" s="124"/>
      <c r="Y16" s="124"/>
      <c r="Z16" s="224"/>
      <c r="AA16" s="225"/>
      <c r="AB16" s="225"/>
      <c r="AC16" s="225"/>
      <c r="AD16" s="225"/>
      <c r="AE16" s="225"/>
      <c r="AF16" s="225"/>
      <c r="AG16" s="225"/>
      <c r="AH16" s="225"/>
      <c r="AI16" s="225"/>
      <c r="AJ16" s="225"/>
      <c r="AK16" s="225"/>
      <c r="AL16" s="225"/>
    </row>
    <row r="17" spans="1:38">
      <c r="A17" s="123"/>
      <c r="B17" s="124"/>
      <c r="C17" s="124"/>
      <c r="D17" s="124"/>
      <c r="E17" s="124"/>
      <c r="F17" s="124"/>
      <c r="G17" s="124"/>
      <c r="H17" s="124"/>
      <c r="I17" s="124"/>
      <c r="J17" s="124"/>
      <c r="K17" s="124"/>
      <c r="L17" s="124"/>
      <c r="M17" s="124"/>
      <c r="N17" s="124"/>
      <c r="O17" s="124"/>
      <c r="P17" s="124"/>
      <c r="Q17" s="124"/>
      <c r="R17" s="124"/>
      <c r="S17" s="124"/>
      <c r="T17" s="124"/>
      <c r="U17" s="124"/>
      <c r="V17" s="124"/>
      <c r="W17" s="124"/>
      <c r="X17" s="124"/>
      <c r="Y17" s="124"/>
      <c r="Z17" s="224"/>
      <c r="AA17" s="225"/>
      <c r="AB17" s="225"/>
      <c r="AC17" s="225"/>
      <c r="AD17" s="225"/>
      <c r="AE17" s="225"/>
      <c r="AF17" s="225"/>
      <c r="AG17" s="225"/>
      <c r="AH17" s="225"/>
      <c r="AI17" s="225"/>
      <c r="AJ17" s="225"/>
      <c r="AK17" s="225"/>
      <c r="AL17" s="225"/>
    </row>
    <row r="18" spans="1:38">
      <c r="A18" s="123"/>
      <c r="B18" s="124"/>
      <c r="C18" s="124"/>
      <c r="D18" s="124"/>
      <c r="E18" s="124"/>
      <c r="F18" s="124"/>
      <c r="G18" s="124"/>
      <c r="H18" s="124"/>
      <c r="I18" s="124"/>
      <c r="J18" s="124"/>
      <c r="K18" s="124"/>
      <c r="L18" s="124"/>
      <c r="M18" s="124"/>
      <c r="N18" s="124"/>
      <c r="O18" s="124"/>
      <c r="P18" s="124"/>
      <c r="Q18" s="124"/>
      <c r="R18" s="124"/>
      <c r="S18" s="124"/>
      <c r="T18" s="124"/>
      <c r="U18" s="124"/>
      <c r="V18" s="124"/>
      <c r="W18" s="124"/>
      <c r="X18" s="124"/>
      <c r="Y18" s="124"/>
      <c r="Z18" s="224"/>
      <c r="AA18" s="225"/>
      <c r="AB18" s="225"/>
      <c r="AC18" s="225"/>
      <c r="AD18" s="225"/>
      <c r="AE18" s="225"/>
      <c r="AF18" s="225"/>
      <c r="AG18" s="225"/>
      <c r="AH18" s="225"/>
      <c r="AI18" s="225"/>
      <c r="AJ18" s="225"/>
      <c r="AK18" s="225"/>
      <c r="AL18" s="225"/>
    </row>
    <row r="19" spans="1:38">
      <c r="A19" s="124"/>
      <c r="B19" s="124"/>
      <c r="C19" s="124"/>
      <c r="D19" s="124"/>
      <c r="E19" s="124"/>
      <c r="F19" s="124"/>
      <c r="G19" s="124"/>
      <c r="H19" s="124"/>
      <c r="I19" s="124"/>
      <c r="J19" s="124"/>
      <c r="K19" s="124"/>
      <c r="L19" s="124"/>
      <c r="M19" s="124"/>
      <c r="N19" s="124"/>
      <c r="O19" s="124"/>
      <c r="P19" s="124"/>
      <c r="Q19" s="124"/>
      <c r="R19" s="124"/>
      <c r="S19" s="124"/>
      <c r="T19" s="124"/>
      <c r="U19" s="124"/>
      <c r="V19" s="124"/>
      <c r="W19" s="124"/>
      <c r="X19" s="124"/>
      <c r="Y19" s="124"/>
      <c r="Z19" s="224"/>
      <c r="AA19" s="225"/>
      <c r="AB19" s="225"/>
      <c r="AC19" s="225"/>
      <c r="AD19" s="225"/>
      <c r="AE19" s="225"/>
      <c r="AF19" s="225"/>
      <c r="AG19" s="225"/>
      <c r="AH19" s="225"/>
      <c r="AI19" s="225"/>
      <c r="AJ19" s="225"/>
      <c r="AK19" s="225"/>
      <c r="AL19" s="225"/>
    </row>
    <row r="20" spans="1:38">
      <c r="A20" s="124"/>
      <c r="B20" s="124"/>
      <c r="C20" s="124"/>
      <c r="D20" s="124"/>
      <c r="E20" s="124"/>
      <c r="F20" s="124"/>
      <c r="G20" s="124"/>
      <c r="H20" s="124"/>
      <c r="I20" s="124"/>
      <c r="J20" s="124"/>
      <c r="K20" s="124"/>
      <c r="L20" s="124"/>
      <c r="M20" s="124"/>
      <c r="N20" s="124"/>
      <c r="O20" s="124"/>
      <c r="P20" s="124"/>
      <c r="Q20" s="124"/>
      <c r="R20" s="124"/>
      <c r="S20" s="124"/>
      <c r="T20" s="124"/>
      <c r="U20" s="124"/>
      <c r="V20" s="124"/>
      <c r="W20" s="124"/>
      <c r="X20" s="124"/>
      <c r="Y20" s="124"/>
      <c r="Z20" s="224"/>
      <c r="AA20" s="225"/>
      <c r="AB20" s="225"/>
      <c r="AC20" s="225"/>
      <c r="AD20" s="225"/>
      <c r="AE20" s="225"/>
      <c r="AF20" s="225"/>
      <c r="AG20" s="225"/>
      <c r="AH20" s="225"/>
      <c r="AI20" s="225"/>
      <c r="AJ20" s="225"/>
      <c r="AK20" s="225"/>
      <c r="AL20" s="225"/>
    </row>
    <row r="21" spans="1:38">
      <c r="A21" s="124"/>
      <c r="B21" s="124"/>
      <c r="C21" s="124"/>
      <c r="D21" s="124"/>
      <c r="E21" s="124"/>
      <c r="F21" s="124"/>
      <c r="G21" s="124"/>
      <c r="H21" s="124"/>
      <c r="I21" s="124"/>
      <c r="J21" s="124"/>
      <c r="K21" s="124"/>
      <c r="L21" s="124"/>
      <c r="M21" s="124"/>
      <c r="N21" s="124"/>
      <c r="O21" s="124"/>
      <c r="P21" s="124"/>
      <c r="Q21" s="124"/>
      <c r="R21" s="124"/>
      <c r="S21" s="124"/>
      <c r="T21" s="124"/>
      <c r="U21" s="124"/>
      <c r="V21" s="124"/>
      <c r="W21" s="124"/>
      <c r="X21" s="124"/>
      <c r="Y21" s="124"/>
      <c r="Z21" s="224"/>
      <c r="AA21" s="225"/>
      <c r="AB21" s="225"/>
      <c r="AC21" s="225"/>
      <c r="AD21" s="225"/>
      <c r="AE21" s="225"/>
      <c r="AF21" s="225"/>
      <c r="AG21" s="225"/>
      <c r="AH21" s="225"/>
      <c r="AI21" s="225"/>
      <c r="AJ21" s="225"/>
      <c r="AK21" s="225"/>
      <c r="AL21" s="225"/>
    </row>
    <row r="22" spans="1:38">
      <c r="A22" s="124"/>
      <c r="B22" s="124"/>
      <c r="C22" s="124"/>
      <c r="D22" s="124"/>
      <c r="E22" s="124"/>
      <c r="F22" s="124"/>
      <c r="G22" s="124"/>
      <c r="H22" s="124"/>
      <c r="I22" s="124"/>
      <c r="J22" s="124"/>
      <c r="K22" s="124"/>
      <c r="L22" s="124"/>
      <c r="M22" s="124"/>
      <c r="N22" s="124"/>
      <c r="O22" s="124"/>
      <c r="P22" s="124"/>
      <c r="Q22" s="124"/>
      <c r="R22" s="124"/>
      <c r="S22" s="124"/>
      <c r="T22" s="124"/>
      <c r="U22" s="124"/>
      <c r="V22" s="124"/>
      <c r="W22" s="124"/>
      <c r="X22" s="124"/>
      <c r="Y22" s="124"/>
      <c r="Z22" s="224"/>
      <c r="AA22" s="225"/>
      <c r="AB22" s="225"/>
      <c r="AC22" s="225"/>
      <c r="AD22" s="225"/>
      <c r="AE22" s="225"/>
      <c r="AF22" s="225"/>
      <c r="AG22" s="225"/>
      <c r="AH22" s="225"/>
      <c r="AI22" s="225"/>
      <c r="AJ22" s="225"/>
      <c r="AK22" s="225"/>
      <c r="AL22" s="225"/>
    </row>
    <row r="23" spans="1:38">
      <c r="A23" s="124"/>
      <c r="B23" s="124"/>
      <c r="C23" s="124"/>
      <c r="D23" s="124"/>
      <c r="E23" s="124"/>
      <c r="F23" s="124"/>
      <c r="G23" s="124"/>
      <c r="H23" s="124"/>
      <c r="I23" s="124"/>
      <c r="J23" s="124"/>
      <c r="K23" s="124"/>
      <c r="L23" s="124"/>
      <c r="M23" s="124"/>
      <c r="N23" s="124"/>
      <c r="O23" s="124"/>
      <c r="P23" s="124"/>
      <c r="Q23" s="124"/>
      <c r="R23" s="124"/>
      <c r="S23" s="124"/>
      <c r="T23" s="124"/>
      <c r="U23" s="124"/>
      <c r="V23" s="124"/>
      <c r="W23" s="124"/>
      <c r="X23" s="124"/>
      <c r="Y23" s="124"/>
      <c r="Z23" s="224"/>
      <c r="AA23" s="225"/>
      <c r="AB23" s="225"/>
      <c r="AC23" s="225"/>
      <c r="AD23" s="225"/>
      <c r="AE23" s="225"/>
      <c r="AF23" s="225"/>
      <c r="AG23" s="225"/>
      <c r="AH23" s="225"/>
      <c r="AI23" s="225"/>
      <c r="AJ23" s="225"/>
      <c r="AK23" s="225"/>
      <c r="AL23" s="225"/>
    </row>
    <row r="24" spans="1:38">
      <c r="A24" s="124"/>
      <c r="B24" s="124"/>
      <c r="C24" s="124"/>
      <c r="D24" s="124"/>
      <c r="E24" s="124"/>
      <c r="F24" s="124"/>
      <c r="G24" s="124"/>
      <c r="H24" s="124"/>
      <c r="I24" s="124"/>
      <c r="J24" s="124"/>
      <c r="K24" s="124"/>
      <c r="L24" s="124"/>
      <c r="M24" s="124"/>
      <c r="N24" s="124"/>
      <c r="O24" s="124"/>
      <c r="P24" s="124"/>
      <c r="Q24" s="124"/>
      <c r="R24" s="124"/>
      <c r="S24" s="124"/>
      <c r="T24" s="124"/>
      <c r="U24" s="124"/>
      <c r="V24" s="124"/>
      <c r="W24" s="124"/>
      <c r="X24" s="124"/>
      <c r="Y24" s="124"/>
      <c r="Z24" s="224"/>
      <c r="AA24" s="225"/>
      <c r="AB24" s="225"/>
      <c r="AC24" s="225"/>
      <c r="AD24" s="225"/>
      <c r="AE24" s="225"/>
      <c r="AF24" s="225"/>
      <c r="AG24" s="225"/>
      <c r="AH24" s="225"/>
      <c r="AI24" s="225"/>
      <c r="AJ24" s="225"/>
      <c r="AK24" s="225"/>
      <c r="AL24" s="225"/>
    </row>
    <row r="25" spans="1:38">
      <c r="A25" s="124"/>
      <c r="B25" s="124"/>
      <c r="C25" s="124"/>
      <c r="D25" s="124"/>
      <c r="E25" s="124"/>
      <c r="F25" s="124"/>
      <c r="G25" s="124"/>
      <c r="H25" s="124"/>
      <c r="I25" s="124"/>
      <c r="J25" s="124"/>
      <c r="K25" s="124"/>
      <c r="L25" s="124"/>
      <c r="M25" s="124"/>
      <c r="N25" s="124"/>
      <c r="O25" s="124"/>
      <c r="P25" s="124"/>
      <c r="Q25" s="124"/>
      <c r="R25" s="124"/>
      <c r="S25" s="124"/>
      <c r="T25" s="124"/>
      <c r="U25" s="124"/>
      <c r="V25" s="124"/>
      <c r="W25" s="124"/>
      <c r="X25" s="124"/>
      <c r="Y25" s="124"/>
      <c r="Z25" s="224"/>
      <c r="AA25" s="225"/>
      <c r="AB25" s="225"/>
      <c r="AC25" s="225"/>
      <c r="AD25" s="225"/>
      <c r="AE25" s="225"/>
      <c r="AF25" s="225"/>
      <c r="AG25" s="225"/>
      <c r="AH25" s="225"/>
      <c r="AI25" s="225"/>
      <c r="AJ25" s="225"/>
      <c r="AK25" s="225"/>
      <c r="AL25" s="225"/>
    </row>
    <row r="26" spans="1:38">
      <c r="A26" s="124"/>
      <c r="B26" s="124"/>
      <c r="C26" s="124"/>
      <c r="D26" s="124"/>
      <c r="E26" s="124"/>
      <c r="F26" s="124"/>
      <c r="G26" s="124"/>
      <c r="H26" s="124"/>
      <c r="I26" s="124"/>
      <c r="J26" s="124"/>
      <c r="K26" s="124"/>
      <c r="L26" s="124"/>
      <c r="M26" s="124"/>
      <c r="N26" s="124"/>
      <c r="O26" s="124"/>
      <c r="P26" s="124"/>
      <c r="Q26" s="124"/>
      <c r="R26" s="124"/>
      <c r="S26" s="124"/>
      <c r="T26" s="124"/>
      <c r="U26" s="124"/>
      <c r="V26" s="124"/>
      <c r="W26" s="124"/>
      <c r="X26" s="124"/>
      <c r="Y26" s="124"/>
      <c r="Z26" s="224"/>
      <c r="AA26" s="225"/>
      <c r="AB26" s="225"/>
      <c r="AC26" s="225"/>
      <c r="AD26" s="225"/>
      <c r="AE26" s="225"/>
      <c r="AF26" s="225"/>
      <c r="AG26" s="225"/>
      <c r="AH26" s="225"/>
      <c r="AI26" s="225"/>
      <c r="AJ26" s="225"/>
      <c r="AK26" s="225"/>
      <c r="AL26" s="225"/>
    </row>
    <row r="27" spans="1:38">
      <c r="A27" s="124"/>
      <c r="B27" s="124"/>
      <c r="C27" s="124"/>
      <c r="D27" s="124"/>
      <c r="E27" s="124"/>
      <c r="F27" s="124"/>
      <c r="G27" s="124"/>
      <c r="H27" s="124"/>
      <c r="I27" s="124"/>
      <c r="J27" s="124"/>
      <c r="K27" s="124"/>
      <c r="L27" s="124"/>
      <c r="M27" s="124"/>
      <c r="N27" s="124"/>
      <c r="O27" s="124"/>
      <c r="P27" s="124"/>
      <c r="Q27" s="124"/>
      <c r="R27" s="124"/>
      <c r="S27" s="124"/>
      <c r="T27" s="124"/>
      <c r="U27" s="124"/>
      <c r="V27" s="124"/>
      <c r="W27" s="124"/>
      <c r="X27" s="124"/>
      <c r="Y27" s="124"/>
      <c r="Z27" s="224"/>
      <c r="AA27" s="225"/>
      <c r="AB27" s="225"/>
      <c r="AC27" s="225"/>
      <c r="AD27" s="225"/>
      <c r="AE27" s="225"/>
      <c r="AF27" s="225"/>
      <c r="AG27" s="225"/>
      <c r="AH27" s="225"/>
      <c r="AI27" s="225"/>
      <c r="AJ27" s="225"/>
      <c r="AK27" s="225"/>
      <c r="AL27" s="225"/>
    </row>
    <row r="28" spans="1:38">
      <c r="A28" s="124"/>
      <c r="B28" s="124"/>
      <c r="C28" s="124"/>
      <c r="D28" s="124"/>
      <c r="E28" s="124"/>
      <c r="F28" s="124"/>
      <c r="G28" s="124"/>
      <c r="H28" s="124"/>
      <c r="I28" s="124"/>
      <c r="J28" s="124"/>
      <c r="K28" s="124"/>
      <c r="L28" s="124"/>
      <c r="M28" s="124"/>
      <c r="N28" s="124"/>
      <c r="O28" s="124"/>
      <c r="P28" s="124"/>
      <c r="Q28" s="124"/>
      <c r="R28" s="124"/>
      <c r="S28" s="124"/>
      <c r="T28" s="124"/>
      <c r="U28" s="124"/>
      <c r="V28" s="124"/>
      <c r="W28" s="124"/>
      <c r="X28" s="124"/>
      <c r="Y28" s="124"/>
      <c r="Z28" s="224"/>
      <c r="AA28" s="225"/>
      <c r="AB28" s="225"/>
      <c r="AC28" s="225"/>
      <c r="AD28" s="225"/>
      <c r="AE28" s="225"/>
      <c r="AF28" s="225"/>
      <c r="AG28" s="225"/>
      <c r="AH28" s="225"/>
      <c r="AI28" s="225"/>
      <c r="AJ28" s="225"/>
      <c r="AK28" s="225"/>
      <c r="AL28" s="225"/>
    </row>
    <row r="29" spans="1:38">
      <c r="A29" s="124"/>
      <c r="B29" s="124"/>
      <c r="C29" s="124"/>
      <c r="D29" s="124"/>
      <c r="E29" s="124"/>
      <c r="F29" s="124"/>
      <c r="G29" s="124"/>
      <c r="H29" s="124"/>
      <c r="I29" s="124"/>
      <c r="J29" s="124"/>
      <c r="K29" s="124"/>
      <c r="L29" s="124"/>
      <c r="M29" s="124"/>
      <c r="N29" s="124"/>
      <c r="O29" s="124"/>
      <c r="P29" s="124"/>
      <c r="Q29" s="124"/>
      <c r="R29" s="124"/>
      <c r="S29" s="124"/>
      <c r="T29" s="124"/>
      <c r="U29" s="124"/>
      <c r="V29" s="124"/>
      <c r="W29" s="124"/>
      <c r="X29" s="124"/>
      <c r="Y29" s="124"/>
      <c r="Z29" s="224"/>
      <c r="AA29" s="225"/>
      <c r="AB29" s="225"/>
      <c r="AC29" s="225"/>
      <c r="AD29" s="225"/>
      <c r="AE29" s="225"/>
      <c r="AF29" s="225"/>
      <c r="AG29" s="225"/>
      <c r="AH29" s="225"/>
      <c r="AI29" s="225"/>
      <c r="AJ29" s="225"/>
      <c r="AK29" s="225"/>
      <c r="AL29" s="225"/>
    </row>
    <row r="30" spans="1:38">
      <c r="A30" s="124"/>
      <c r="B30" s="124"/>
      <c r="C30" s="124"/>
      <c r="D30" s="124"/>
      <c r="E30" s="124"/>
      <c r="F30" s="124"/>
      <c r="G30" s="124"/>
      <c r="H30" s="124"/>
      <c r="I30" s="124"/>
      <c r="J30" s="124"/>
      <c r="K30" s="124"/>
      <c r="L30" s="124"/>
      <c r="M30" s="124"/>
      <c r="N30" s="124"/>
      <c r="O30" s="124"/>
      <c r="P30" s="124"/>
      <c r="Q30" s="124"/>
      <c r="R30" s="124"/>
      <c r="S30" s="124"/>
      <c r="T30" s="124"/>
      <c r="U30" s="124"/>
      <c r="V30" s="124"/>
      <c r="W30" s="124"/>
      <c r="X30" s="124"/>
      <c r="Y30" s="124"/>
      <c r="Z30" s="224"/>
      <c r="AA30" s="225"/>
      <c r="AB30" s="225"/>
      <c r="AC30" s="225"/>
      <c r="AD30" s="225"/>
      <c r="AE30" s="225"/>
      <c r="AF30" s="225"/>
      <c r="AG30" s="225"/>
      <c r="AH30" s="225"/>
      <c r="AI30" s="225"/>
      <c r="AJ30" s="225"/>
      <c r="AK30" s="225"/>
      <c r="AL30" s="225"/>
    </row>
    <row r="31" spans="1:38">
      <c r="A31" s="124"/>
      <c r="B31" s="124"/>
      <c r="C31" s="124"/>
      <c r="D31" s="124"/>
      <c r="E31" s="124"/>
      <c r="F31" s="124"/>
      <c r="G31" s="124"/>
      <c r="H31" s="124"/>
      <c r="I31" s="124"/>
      <c r="J31" s="124"/>
      <c r="K31" s="124"/>
      <c r="L31" s="124"/>
      <c r="M31" s="124"/>
      <c r="N31" s="124"/>
      <c r="O31" s="124"/>
      <c r="P31" s="124"/>
      <c r="Q31" s="124"/>
      <c r="R31" s="124"/>
      <c r="S31" s="124"/>
      <c r="T31" s="124"/>
      <c r="U31" s="124"/>
      <c r="V31" s="124"/>
      <c r="W31" s="124"/>
      <c r="X31" s="124"/>
      <c r="Y31" s="124"/>
      <c r="Z31" s="224"/>
      <c r="AA31" s="225"/>
      <c r="AB31" s="225"/>
      <c r="AC31" s="225"/>
      <c r="AD31" s="225"/>
      <c r="AE31" s="225"/>
      <c r="AF31" s="225"/>
      <c r="AG31" s="225"/>
      <c r="AH31" s="225"/>
      <c r="AI31" s="225"/>
      <c r="AJ31" s="225"/>
      <c r="AK31" s="225"/>
      <c r="AL31" s="225"/>
    </row>
    <row r="32" spans="1:38">
      <c r="A32" s="665"/>
      <c r="B32" s="665"/>
      <c r="C32" s="665"/>
      <c r="D32" s="665"/>
      <c r="E32" s="665"/>
      <c r="F32" s="665"/>
      <c r="G32" s="665"/>
      <c r="H32" s="665"/>
      <c r="I32" s="124"/>
      <c r="J32" s="124"/>
      <c r="K32" s="124"/>
      <c r="L32" s="124"/>
      <c r="M32" s="124"/>
      <c r="N32" s="124"/>
      <c r="O32" s="124"/>
      <c r="P32" s="124"/>
      <c r="Q32" s="124"/>
      <c r="R32" s="124"/>
      <c r="S32" s="124"/>
      <c r="T32" s="124"/>
      <c r="U32" s="124"/>
      <c r="V32" s="124"/>
      <c r="W32" s="124"/>
      <c r="X32" s="124"/>
      <c r="Y32" s="124"/>
      <c r="Z32" s="224"/>
      <c r="AA32" s="225"/>
      <c r="AB32" s="225"/>
      <c r="AC32" s="225"/>
      <c r="AD32" s="225"/>
      <c r="AE32" s="225"/>
      <c r="AF32" s="225"/>
      <c r="AG32" s="225"/>
      <c r="AH32" s="225"/>
      <c r="AI32" s="225"/>
      <c r="AJ32" s="225"/>
      <c r="AK32" s="225"/>
      <c r="AL32" s="225"/>
    </row>
    <row r="33" spans="1:38">
      <c r="A33" s="665"/>
      <c r="B33" s="665"/>
      <c r="C33" s="665"/>
      <c r="D33" s="665"/>
      <c r="E33" s="665"/>
      <c r="F33" s="665"/>
      <c r="G33" s="665"/>
      <c r="H33" s="665"/>
      <c r="I33" s="124"/>
      <c r="J33" s="124"/>
      <c r="K33" s="124"/>
      <c r="L33" s="124"/>
      <c r="M33" s="124"/>
      <c r="N33" s="124"/>
      <c r="O33" s="124"/>
      <c r="P33" s="124"/>
      <c r="Q33" s="124"/>
      <c r="R33" s="124"/>
      <c r="S33" s="124"/>
      <c r="T33" s="124"/>
      <c r="U33" s="124"/>
      <c r="V33" s="124"/>
      <c r="W33" s="124"/>
      <c r="X33" s="124"/>
      <c r="Y33" s="124"/>
      <c r="Z33" s="224"/>
      <c r="AA33" s="225"/>
      <c r="AB33" s="225"/>
      <c r="AC33" s="225"/>
      <c r="AD33" s="225"/>
      <c r="AE33" s="225"/>
      <c r="AF33" s="225"/>
      <c r="AG33" s="225"/>
      <c r="AH33" s="225"/>
      <c r="AI33" s="225"/>
      <c r="AJ33" s="225"/>
      <c r="AK33" s="225"/>
      <c r="AL33" s="225"/>
    </row>
    <row r="34" spans="1:38">
      <c r="A34" s="665"/>
      <c r="B34" s="665"/>
      <c r="C34" s="665"/>
      <c r="D34" s="665"/>
      <c r="E34" s="665"/>
      <c r="F34" s="665"/>
      <c r="G34" s="665"/>
      <c r="H34" s="665"/>
      <c r="I34" s="124"/>
      <c r="J34" s="124"/>
      <c r="K34" s="124"/>
      <c r="L34" s="124"/>
      <c r="M34" s="124"/>
      <c r="N34" s="124"/>
      <c r="O34" s="124"/>
      <c r="P34" s="124"/>
      <c r="Q34" s="124"/>
      <c r="R34" s="124"/>
      <c r="S34" s="124"/>
      <c r="T34" s="124"/>
      <c r="U34" s="124"/>
      <c r="V34" s="124"/>
      <c r="W34" s="124"/>
      <c r="X34" s="124"/>
      <c r="Y34" s="124"/>
      <c r="Z34" s="224"/>
      <c r="AA34" s="225"/>
      <c r="AB34" s="225"/>
      <c r="AC34" s="225"/>
      <c r="AD34" s="225"/>
      <c r="AE34" s="225"/>
      <c r="AF34" s="225"/>
      <c r="AG34" s="225"/>
      <c r="AH34" s="225"/>
      <c r="AI34" s="225"/>
      <c r="AJ34" s="225"/>
      <c r="AK34" s="225"/>
      <c r="AL34" s="225"/>
    </row>
    <row r="35" spans="1:38">
      <c r="A35" s="665"/>
      <c r="B35" s="665"/>
      <c r="C35" s="665"/>
      <c r="D35" s="665"/>
      <c r="E35" s="665"/>
      <c r="F35" s="665"/>
      <c r="G35" s="665"/>
      <c r="H35" s="665"/>
      <c r="I35" s="124"/>
      <c r="J35" s="124"/>
      <c r="K35" s="124"/>
      <c r="L35" s="124"/>
      <c r="M35" s="124"/>
      <c r="N35" s="124"/>
      <c r="O35" s="124"/>
      <c r="P35" s="124"/>
      <c r="Q35" s="124"/>
      <c r="R35" s="124"/>
      <c r="S35" s="124"/>
      <c r="T35" s="124"/>
      <c r="U35" s="124"/>
      <c r="V35" s="124"/>
      <c r="W35" s="124"/>
      <c r="X35" s="124"/>
      <c r="Y35" s="124"/>
      <c r="Z35" s="224"/>
      <c r="AA35" s="225"/>
      <c r="AB35" s="225"/>
      <c r="AC35" s="225"/>
      <c r="AD35" s="225"/>
      <c r="AE35" s="225"/>
      <c r="AF35" s="225"/>
      <c r="AG35" s="225"/>
      <c r="AH35" s="225"/>
      <c r="AI35" s="225"/>
      <c r="AJ35" s="225"/>
      <c r="AK35" s="225"/>
      <c r="AL35" s="225"/>
    </row>
    <row r="36" spans="1:38">
      <c r="A36" s="665"/>
      <c r="B36" s="665"/>
      <c r="C36" s="665"/>
      <c r="D36" s="665"/>
      <c r="E36" s="665"/>
      <c r="F36" s="665"/>
      <c r="G36" s="665"/>
      <c r="H36" s="665"/>
      <c r="I36" s="124"/>
      <c r="J36" s="124"/>
      <c r="K36" s="124"/>
      <c r="L36" s="124"/>
      <c r="M36" s="124"/>
      <c r="N36" s="124"/>
      <c r="O36" s="124"/>
      <c r="P36" s="124"/>
      <c r="Q36" s="124"/>
      <c r="R36" s="124"/>
      <c r="S36" s="124"/>
      <c r="T36" s="124"/>
      <c r="U36" s="124"/>
      <c r="V36" s="124"/>
      <c r="W36" s="124"/>
      <c r="X36" s="124"/>
      <c r="Y36" s="124"/>
      <c r="Z36" s="224"/>
      <c r="AA36" s="225"/>
      <c r="AB36" s="225"/>
      <c r="AC36" s="225"/>
      <c r="AD36" s="225"/>
      <c r="AE36" s="225"/>
      <c r="AF36" s="225"/>
      <c r="AG36" s="225"/>
      <c r="AH36" s="225"/>
      <c r="AI36" s="225"/>
      <c r="AJ36" s="225"/>
      <c r="AK36" s="225"/>
      <c r="AL36" s="225"/>
    </row>
    <row r="37" spans="1:38">
      <c r="A37" s="665"/>
      <c r="B37" s="665"/>
      <c r="C37" s="665"/>
      <c r="D37" s="665"/>
      <c r="E37" s="665"/>
      <c r="F37" s="665"/>
      <c r="G37" s="665"/>
      <c r="H37" s="665"/>
      <c r="I37" s="124"/>
      <c r="J37" s="124"/>
      <c r="K37" s="124"/>
      <c r="L37" s="124"/>
      <c r="M37" s="124"/>
      <c r="N37" s="124"/>
      <c r="O37" s="124"/>
      <c r="P37" s="124"/>
      <c r="Q37" s="124"/>
      <c r="R37" s="124"/>
      <c r="S37" s="124"/>
      <c r="T37" s="124"/>
      <c r="U37" s="124"/>
      <c r="V37" s="124"/>
      <c r="W37" s="124"/>
      <c r="X37" s="124"/>
      <c r="Y37" s="124"/>
      <c r="Z37" s="224"/>
      <c r="AA37" s="225"/>
      <c r="AB37" s="225"/>
      <c r="AC37" s="225"/>
      <c r="AD37" s="225"/>
      <c r="AE37" s="225"/>
      <c r="AF37" s="225"/>
      <c r="AG37" s="225"/>
      <c r="AH37" s="225"/>
      <c r="AI37" s="225"/>
      <c r="AJ37" s="225"/>
      <c r="AK37" s="225"/>
      <c r="AL37" s="225"/>
    </row>
    <row r="38" spans="1:38">
      <c r="A38" s="665"/>
      <c r="B38" s="665"/>
      <c r="C38" s="665"/>
      <c r="D38" s="665"/>
      <c r="E38" s="665"/>
      <c r="F38" s="665"/>
      <c r="G38" s="665"/>
      <c r="H38" s="665"/>
      <c r="I38" s="124"/>
      <c r="J38" s="124"/>
      <c r="K38" s="124"/>
      <c r="L38" s="124"/>
      <c r="M38" s="124"/>
      <c r="N38" s="124"/>
      <c r="O38" s="124"/>
      <c r="P38" s="124"/>
      <c r="Q38" s="124"/>
      <c r="R38" s="124"/>
      <c r="S38" s="124"/>
      <c r="T38" s="124"/>
      <c r="U38" s="124"/>
      <c r="V38" s="124"/>
      <c r="W38" s="124"/>
      <c r="X38" s="124"/>
      <c r="Y38" s="124"/>
      <c r="Z38" s="224"/>
      <c r="AA38" s="225"/>
      <c r="AB38" s="225"/>
      <c r="AC38" s="225"/>
      <c r="AD38" s="225"/>
      <c r="AE38" s="225"/>
      <c r="AF38" s="225"/>
      <c r="AG38" s="225"/>
      <c r="AH38" s="225"/>
      <c r="AI38" s="225"/>
      <c r="AJ38" s="225"/>
      <c r="AK38" s="225"/>
      <c r="AL38" s="225"/>
    </row>
    <row r="39" spans="1:38">
      <c r="A39" s="123"/>
      <c r="B39" s="124"/>
      <c r="C39" s="124"/>
      <c r="D39" s="124"/>
      <c r="E39" s="124"/>
      <c r="F39" s="124"/>
      <c r="G39" s="124"/>
      <c r="H39" s="124"/>
      <c r="I39" s="124"/>
      <c r="J39" s="124"/>
      <c r="K39" s="124"/>
      <c r="L39" s="124"/>
      <c r="M39" s="124"/>
      <c r="N39" s="124"/>
      <c r="O39" s="124"/>
      <c r="P39" s="124"/>
      <c r="Q39" s="124"/>
      <c r="R39" s="124"/>
      <c r="S39" s="124"/>
      <c r="T39" s="124"/>
      <c r="U39" s="124"/>
      <c r="V39" s="124"/>
      <c r="W39" s="124"/>
      <c r="X39" s="124"/>
      <c r="Y39" s="124"/>
      <c r="Z39" s="224"/>
      <c r="AA39" s="225"/>
      <c r="AB39" s="225"/>
      <c r="AC39" s="225"/>
      <c r="AD39" s="225"/>
      <c r="AE39" s="225"/>
      <c r="AF39" s="225"/>
      <c r="AG39" s="225"/>
      <c r="AH39" s="225"/>
      <c r="AI39" s="225"/>
      <c r="AJ39" s="225"/>
      <c r="AK39" s="225"/>
      <c r="AL39" s="225"/>
    </row>
    <row r="40" spans="1:38">
      <c r="A40" s="123"/>
      <c r="B40" s="124"/>
      <c r="C40" s="124"/>
      <c r="D40" s="124"/>
      <c r="E40" s="124"/>
      <c r="F40" s="124"/>
      <c r="G40" s="124"/>
      <c r="H40" s="124"/>
      <c r="I40" s="124"/>
      <c r="J40" s="124"/>
      <c r="K40" s="124"/>
      <c r="L40" s="124"/>
      <c r="M40" s="124"/>
      <c r="N40" s="124"/>
      <c r="O40" s="124"/>
      <c r="P40" s="124"/>
      <c r="Q40" s="124"/>
      <c r="R40" s="124"/>
      <c r="S40" s="124"/>
      <c r="T40" s="124"/>
      <c r="U40" s="124"/>
      <c r="V40" s="124"/>
      <c r="W40" s="124"/>
      <c r="X40" s="124"/>
      <c r="Y40" s="124"/>
      <c r="Z40" s="224"/>
      <c r="AA40" s="225"/>
      <c r="AB40" s="225"/>
      <c r="AC40" s="225"/>
      <c r="AD40" s="225"/>
      <c r="AE40" s="225"/>
      <c r="AF40" s="225"/>
      <c r="AG40" s="225"/>
      <c r="AH40" s="225"/>
      <c r="AI40" s="225"/>
      <c r="AJ40" s="225"/>
      <c r="AK40" s="225"/>
      <c r="AL40" s="225"/>
    </row>
    <row r="41" spans="1:38">
      <c r="A41" s="123"/>
      <c r="B41" s="124"/>
      <c r="C41" s="124"/>
      <c r="D41" s="124"/>
      <c r="E41" s="124"/>
      <c r="F41" s="124"/>
      <c r="G41" s="124"/>
      <c r="H41" s="124"/>
      <c r="I41" s="124"/>
      <c r="J41" s="124"/>
      <c r="K41" s="124"/>
      <c r="L41" s="124"/>
      <c r="M41" s="124"/>
      <c r="N41" s="124"/>
      <c r="O41" s="124"/>
      <c r="P41" s="124"/>
      <c r="Q41" s="124"/>
      <c r="R41" s="124"/>
      <c r="S41" s="124"/>
      <c r="T41" s="124"/>
      <c r="U41" s="124"/>
      <c r="V41" s="124"/>
      <c r="W41" s="124"/>
      <c r="X41" s="124"/>
      <c r="Y41" s="124"/>
      <c r="Z41" s="224"/>
      <c r="AA41" s="225"/>
      <c r="AB41" s="225"/>
      <c r="AC41" s="225"/>
      <c r="AD41" s="225"/>
      <c r="AE41" s="225"/>
      <c r="AF41" s="225"/>
      <c r="AG41" s="225"/>
      <c r="AH41" s="225"/>
      <c r="AI41" s="225"/>
      <c r="AJ41" s="225"/>
      <c r="AK41" s="225"/>
      <c r="AL41" s="225"/>
    </row>
    <row r="42" spans="1:38">
      <c r="A42" s="123"/>
      <c r="B42" s="124"/>
      <c r="C42" s="124"/>
      <c r="D42" s="124"/>
      <c r="E42" s="124"/>
      <c r="F42" s="124"/>
      <c r="G42" s="124"/>
      <c r="H42" s="124"/>
      <c r="I42" s="124"/>
      <c r="J42" s="124"/>
      <c r="K42" s="124"/>
      <c r="L42" s="124"/>
      <c r="M42" s="124"/>
      <c r="N42" s="124"/>
      <c r="O42" s="124"/>
      <c r="P42" s="124"/>
      <c r="Q42" s="124"/>
      <c r="R42" s="124"/>
      <c r="S42" s="124"/>
      <c r="T42" s="124"/>
      <c r="U42" s="124"/>
      <c r="V42" s="124"/>
      <c r="W42" s="124"/>
      <c r="X42" s="124"/>
      <c r="Y42" s="124"/>
      <c r="Z42" s="224"/>
      <c r="AA42" s="225"/>
      <c r="AB42" s="225"/>
      <c r="AC42" s="225"/>
      <c r="AD42" s="225"/>
      <c r="AE42" s="225"/>
      <c r="AF42" s="225"/>
      <c r="AG42" s="225"/>
      <c r="AH42" s="225"/>
      <c r="AI42" s="225"/>
      <c r="AJ42" s="225"/>
      <c r="AK42" s="225"/>
      <c r="AL42" s="225"/>
    </row>
    <row r="43" spans="1:38">
      <c r="A43" s="123"/>
      <c r="B43" s="124"/>
      <c r="C43" s="124"/>
      <c r="D43" s="124"/>
      <c r="E43" s="124"/>
      <c r="F43" s="124"/>
      <c r="G43" s="124"/>
      <c r="H43" s="124"/>
      <c r="I43" s="124"/>
      <c r="J43" s="124"/>
      <c r="K43" s="124"/>
      <c r="L43" s="124"/>
      <c r="M43" s="124"/>
      <c r="N43" s="124"/>
      <c r="O43" s="124"/>
      <c r="P43" s="124"/>
      <c r="Q43" s="124"/>
      <c r="R43" s="124"/>
      <c r="S43" s="124"/>
      <c r="T43" s="124"/>
      <c r="U43" s="124"/>
      <c r="V43" s="124"/>
      <c r="W43" s="124"/>
      <c r="X43" s="124"/>
      <c r="Y43" s="124"/>
      <c r="Z43" s="224"/>
      <c r="AA43" s="225"/>
      <c r="AB43" s="225"/>
      <c r="AC43" s="225"/>
      <c r="AD43" s="225"/>
      <c r="AE43" s="225"/>
      <c r="AF43" s="225"/>
      <c r="AG43" s="225"/>
      <c r="AH43" s="225"/>
      <c r="AI43" s="225"/>
      <c r="AJ43" s="225"/>
      <c r="AK43" s="225"/>
      <c r="AL43" s="225"/>
    </row>
    <row r="44" spans="1:38">
      <c r="A44" s="123"/>
      <c r="B44" s="124"/>
      <c r="C44" s="124"/>
      <c r="D44" s="124"/>
      <c r="E44" s="124"/>
      <c r="F44" s="124"/>
      <c r="G44" s="124"/>
      <c r="H44" s="124"/>
      <c r="I44" s="124"/>
      <c r="J44" s="124"/>
      <c r="K44" s="124"/>
      <c r="L44" s="124"/>
      <c r="M44" s="124"/>
      <c r="N44" s="124"/>
      <c r="O44" s="124"/>
      <c r="P44" s="124"/>
      <c r="Q44" s="124"/>
      <c r="R44" s="124"/>
      <c r="S44" s="124"/>
      <c r="T44" s="124"/>
      <c r="U44" s="124"/>
      <c r="V44" s="124"/>
      <c r="W44" s="124"/>
      <c r="X44" s="124"/>
      <c r="Y44" s="124"/>
      <c r="Z44" s="224"/>
      <c r="AA44" s="225"/>
      <c r="AB44" s="225"/>
      <c r="AC44" s="225"/>
      <c r="AD44" s="225"/>
      <c r="AE44" s="225"/>
      <c r="AF44" s="225"/>
      <c r="AG44" s="225"/>
      <c r="AH44" s="225"/>
      <c r="AI44" s="225"/>
      <c r="AJ44" s="225"/>
      <c r="AK44" s="225"/>
      <c r="AL44" s="225"/>
    </row>
    <row r="45" spans="1:38">
      <c r="A45" s="123"/>
      <c r="B45" s="124"/>
      <c r="C45" s="124"/>
      <c r="D45" s="124"/>
      <c r="E45" s="124"/>
      <c r="F45" s="124"/>
      <c r="G45" s="124"/>
      <c r="H45" s="124"/>
      <c r="I45" s="124"/>
      <c r="J45" s="124"/>
      <c r="K45" s="124"/>
      <c r="L45" s="124"/>
      <c r="M45" s="124"/>
      <c r="N45" s="124"/>
      <c r="O45" s="124"/>
      <c r="P45" s="124"/>
      <c r="Q45" s="124"/>
      <c r="R45" s="124"/>
      <c r="S45" s="124"/>
      <c r="T45" s="124"/>
      <c r="U45" s="124"/>
      <c r="V45" s="124"/>
      <c r="W45" s="124"/>
      <c r="X45" s="124"/>
      <c r="Y45" s="124"/>
      <c r="Z45" s="224"/>
      <c r="AA45" s="225"/>
      <c r="AB45" s="225"/>
      <c r="AC45" s="225"/>
      <c r="AD45" s="225"/>
      <c r="AE45" s="225"/>
      <c r="AF45" s="225"/>
      <c r="AG45" s="225"/>
      <c r="AH45" s="225"/>
      <c r="AI45" s="225"/>
      <c r="AJ45" s="225"/>
      <c r="AK45" s="225"/>
      <c r="AL45" s="225"/>
    </row>
    <row r="46" spans="1:38">
      <c r="A46" s="123"/>
      <c r="B46" s="124"/>
      <c r="C46" s="124"/>
      <c r="D46" s="124"/>
      <c r="E46" s="124"/>
      <c r="F46" s="124"/>
      <c r="G46" s="124"/>
      <c r="H46" s="124"/>
      <c r="I46" s="124"/>
      <c r="J46" s="124"/>
      <c r="K46" s="124"/>
      <c r="L46" s="124"/>
      <c r="M46" s="124"/>
      <c r="N46" s="124"/>
      <c r="O46" s="124"/>
      <c r="P46" s="124"/>
      <c r="Q46" s="124"/>
      <c r="R46" s="124"/>
      <c r="S46" s="124"/>
      <c r="T46" s="124"/>
      <c r="U46" s="124"/>
      <c r="V46" s="124"/>
      <c r="W46" s="124"/>
      <c r="X46" s="124"/>
      <c r="Y46" s="124"/>
      <c r="Z46" s="224"/>
      <c r="AA46" s="225"/>
      <c r="AB46" s="225"/>
      <c r="AC46" s="225"/>
      <c r="AD46" s="225"/>
      <c r="AE46" s="225"/>
      <c r="AF46" s="225"/>
      <c r="AG46" s="225"/>
      <c r="AH46" s="225"/>
      <c r="AI46" s="225"/>
      <c r="AJ46" s="225"/>
      <c r="AK46" s="225"/>
      <c r="AL46" s="225"/>
    </row>
    <row r="47" spans="1:38" ht="15.75" thickBot="1">
      <c r="A47" s="126"/>
      <c r="B47" s="127"/>
      <c r="C47" s="127"/>
      <c r="D47" s="127"/>
      <c r="E47" s="127"/>
      <c r="F47" s="127"/>
      <c r="G47" s="127"/>
      <c r="H47" s="124"/>
      <c r="I47" s="124"/>
      <c r="J47" s="124"/>
      <c r="K47" s="124"/>
      <c r="L47" s="124"/>
      <c r="M47" s="124"/>
      <c r="N47" s="124"/>
      <c r="O47" s="124"/>
      <c r="P47" s="124"/>
      <c r="Q47" s="124"/>
      <c r="R47" s="124"/>
      <c r="S47" s="124"/>
      <c r="T47" s="124"/>
      <c r="U47" s="127"/>
      <c r="V47" s="127"/>
      <c r="W47" s="127"/>
      <c r="X47" s="127"/>
      <c r="Y47" s="127"/>
      <c r="Z47" s="224"/>
      <c r="AA47" s="225"/>
      <c r="AB47" s="225"/>
      <c r="AC47" s="225"/>
      <c r="AD47" s="225"/>
      <c r="AE47" s="225"/>
      <c r="AF47" s="225"/>
      <c r="AG47" s="225"/>
      <c r="AH47" s="225"/>
      <c r="AI47" s="225"/>
      <c r="AJ47" s="225"/>
      <c r="AK47" s="225"/>
      <c r="AL47" s="225"/>
    </row>
    <row r="48" spans="1:38" ht="15.75" thickTop="1">
      <c r="A48" s="163"/>
      <c r="B48" s="163"/>
      <c r="C48" s="163"/>
      <c r="D48" s="163"/>
      <c r="E48" s="163"/>
      <c r="F48" s="163"/>
      <c r="G48" s="163"/>
      <c r="H48" s="163"/>
      <c r="I48" s="163"/>
      <c r="J48" s="163"/>
      <c r="K48" s="124"/>
      <c r="L48" s="124"/>
      <c r="M48" s="124"/>
      <c r="N48" s="124"/>
      <c r="O48" s="124"/>
      <c r="P48" s="124"/>
      <c r="Q48" s="124"/>
      <c r="R48" s="124"/>
      <c r="S48" s="124"/>
      <c r="T48" s="124"/>
      <c r="U48" s="163"/>
      <c r="V48" s="163"/>
      <c r="W48" s="124"/>
      <c r="X48" s="124"/>
      <c r="Y48" s="163"/>
      <c r="Z48" s="224"/>
      <c r="AA48" s="225"/>
      <c r="AB48" s="225"/>
      <c r="AC48" s="225"/>
      <c r="AD48" s="225"/>
      <c r="AE48" s="225"/>
      <c r="AF48" s="225"/>
      <c r="AG48" s="225"/>
      <c r="AH48" s="225"/>
      <c r="AI48" s="225"/>
      <c r="AJ48" s="225"/>
      <c r="AK48" s="225"/>
      <c r="AL48" s="225"/>
    </row>
    <row r="49" spans="1:38">
      <c r="A49" s="163"/>
      <c r="B49" s="163"/>
      <c r="C49" s="163"/>
      <c r="D49" s="163"/>
      <c r="E49" s="163"/>
      <c r="F49" s="163"/>
      <c r="G49" s="163"/>
      <c r="H49" s="163"/>
      <c r="I49" s="163"/>
      <c r="J49" s="163"/>
      <c r="K49" s="124"/>
      <c r="L49" s="124"/>
      <c r="M49" s="124"/>
      <c r="N49" s="124"/>
      <c r="O49" s="124"/>
      <c r="P49" s="124"/>
      <c r="Q49" s="124"/>
      <c r="R49" s="124"/>
      <c r="S49" s="124"/>
      <c r="T49" s="124"/>
      <c r="U49" s="163"/>
      <c r="V49" s="163"/>
      <c r="W49" s="124"/>
      <c r="X49" s="163"/>
      <c r="Y49" s="163"/>
      <c r="Z49" s="224"/>
      <c r="AA49" s="225"/>
      <c r="AB49" s="225"/>
      <c r="AC49" s="225"/>
      <c r="AD49" s="225"/>
      <c r="AE49" s="225"/>
      <c r="AF49" s="225"/>
      <c r="AG49" s="225"/>
      <c r="AH49" s="225"/>
      <c r="AI49" s="225"/>
      <c r="AJ49" s="225"/>
      <c r="AK49" s="225"/>
      <c r="AL49" s="225"/>
    </row>
    <row r="50" spans="1:38">
      <c r="A50" s="163"/>
      <c r="B50" s="163"/>
      <c r="C50" s="163"/>
      <c r="D50" s="163"/>
      <c r="E50" s="163"/>
      <c r="F50" s="163"/>
      <c r="G50" s="163"/>
      <c r="H50" s="163"/>
      <c r="I50" s="163"/>
      <c r="J50" s="163"/>
      <c r="K50" s="124"/>
      <c r="L50" s="124"/>
      <c r="M50" s="124"/>
      <c r="N50" s="124"/>
      <c r="O50" s="124"/>
      <c r="P50" s="124"/>
      <c r="Q50" s="124"/>
      <c r="R50" s="124"/>
      <c r="S50" s="124"/>
      <c r="T50" s="124"/>
      <c r="U50" s="163"/>
      <c r="V50" s="163"/>
      <c r="W50" s="124"/>
      <c r="X50" s="163"/>
      <c r="Y50" s="163"/>
      <c r="Z50" s="224"/>
      <c r="AA50" s="225"/>
      <c r="AB50" s="225"/>
      <c r="AC50" s="225"/>
      <c r="AD50" s="225"/>
      <c r="AE50" s="225"/>
      <c r="AF50" s="225"/>
      <c r="AG50" s="225"/>
      <c r="AH50" s="225"/>
      <c r="AI50" s="225"/>
      <c r="AJ50" s="225"/>
      <c r="AK50" s="225"/>
      <c r="AL50" s="225"/>
    </row>
    <row r="51" spans="1:38">
      <c r="A51" s="163"/>
      <c r="B51" s="163"/>
      <c r="C51" s="163"/>
      <c r="D51" s="163"/>
      <c r="E51" s="163"/>
      <c r="F51" s="163"/>
      <c r="G51" s="163"/>
      <c r="H51" s="163"/>
      <c r="I51" s="163"/>
      <c r="J51" s="163"/>
      <c r="K51" s="124"/>
      <c r="L51" s="124"/>
      <c r="M51" s="124"/>
      <c r="N51" s="124"/>
      <c r="O51" s="124"/>
      <c r="P51" s="124"/>
      <c r="Q51" s="124"/>
      <c r="R51" s="124"/>
      <c r="S51" s="124"/>
      <c r="T51" s="124"/>
      <c r="U51" s="163"/>
      <c r="V51" s="163"/>
      <c r="W51" s="124"/>
      <c r="X51" s="163"/>
      <c r="Y51" s="163"/>
      <c r="Z51" s="224"/>
      <c r="AA51" s="225"/>
      <c r="AB51" s="225"/>
      <c r="AC51" s="225"/>
      <c r="AD51" s="225"/>
      <c r="AE51" s="225"/>
      <c r="AF51" s="225"/>
      <c r="AG51" s="225"/>
      <c r="AH51" s="225"/>
      <c r="AI51" s="225"/>
      <c r="AJ51" s="225"/>
      <c r="AK51" s="225"/>
      <c r="AL51" s="225"/>
    </row>
    <row r="52" spans="1:38">
      <c r="V52" s="163"/>
      <c r="W52" s="124"/>
      <c r="X52" s="163"/>
      <c r="Y52" s="163"/>
      <c r="Z52" s="224"/>
      <c r="AA52" s="225"/>
      <c r="AB52" s="225"/>
      <c r="AC52" s="225"/>
      <c r="AD52" s="225"/>
      <c r="AE52" s="225"/>
      <c r="AF52" s="225"/>
      <c r="AG52" s="225"/>
      <c r="AH52" s="225"/>
      <c r="AI52" s="225"/>
      <c r="AJ52" s="225"/>
      <c r="AK52" s="225"/>
      <c r="AL52" s="225"/>
    </row>
    <row r="53" spans="1:38">
      <c r="V53" s="163"/>
      <c r="W53" s="124"/>
      <c r="X53" s="163"/>
      <c r="Y53" s="163"/>
      <c r="Z53" s="224"/>
      <c r="AA53" s="225"/>
      <c r="AB53" s="225"/>
      <c r="AC53" s="225"/>
      <c r="AD53" s="225"/>
      <c r="AE53" s="225"/>
      <c r="AF53" s="225"/>
      <c r="AG53" s="225"/>
      <c r="AH53" s="225"/>
      <c r="AI53" s="225"/>
      <c r="AJ53" s="225"/>
      <c r="AK53" s="225"/>
      <c r="AL53" s="225"/>
    </row>
    <row r="54" spans="1:38">
      <c r="V54" s="163"/>
      <c r="W54" s="124"/>
      <c r="X54" s="163"/>
      <c r="Y54" s="163"/>
      <c r="Z54" s="224"/>
      <c r="AA54" s="225"/>
      <c r="AB54" s="225"/>
      <c r="AC54" s="225"/>
      <c r="AD54" s="225"/>
      <c r="AE54" s="225"/>
      <c r="AF54" s="225"/>
      <c r="AG54" s="225"/>
      <c r="AH54" s="225"/>
      <c r="AI54" s="225"/>
      <c r="AJ54" s="225"/>
      <c r="AK54" s="225"/>
      <c r="AL54" s="225"/>
    </row>
    <row r="55" spans="1:38">
      <c r="Z55" s="225"/>
      <c r="AA55" s="225"/>
      <c r="AB55" s="225"/>
      <c r="AC55" s="225"/>
      <c r="AD55" s="225"/>
      <c r="AE55" s="225"/>
      <c r="AF55" s="225"/>
      <c r="AG55" s="225"/>
      <c r="AH55" s="225"/>
      <c r="AI55" s="225"/>
      <c r="AJ55" s="225"/>
      <c r="AK55" s="225"/>
      <c r="AL55" s="225"/>
    </row>
    <row r="56" spans="1:38">
      <c r="Z56" s="225"/>
      <c r="AA56" s="225"/>
      <c r="AB56" s="225"/>
      <c r="AC56" s="225"/>
      <c r="AD56" s="225"/>
      <c r="AE56" s="225"/>
      <c r="AF56" s="225"/>
      <c r="AG56" s="225"/>
      <c r="AH56" s="225"/>
      <c r="AI56" s="225"/>
      <c r="AJ56" s="225"/>
      <c r="AK56" s="225"/>
      <c r="AL56" s="225"/>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6"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4" customWidth="1"/>
    <col min="2" max="2" width="108.28515625" style="113" customWidth="1"/>
    <col min="3" max="3" width="15.42578125" style="144" customWidth="1"/>
    <col min="4" max="4" width="24" style="184" customWidth="1"/>
    <col min="5" max="5" width="30" style="206" customWidth="1"/>
    <col min="6" max="7" width="11.42578125" customWidth="1"/>
    <col min="8" max="8" width="1.28515625" customWidth="1"/>
    <col min="10" max="10" width="34.42578125" customWidth="1"/>
  </cols>
  <sheetData>
    <row r="1" spans="1:10" ht="96" customHeight="1" thickTop="1" thickBot="1">
      <c r="A1" s="666" t="s">
        <v>1849</v>
      </c>
      <c r="B1" s="667"/>
      <c r="C1" s="667"/>
      <c r="D1" s="668"/>
    </row>
    <row r="2" spans="1:10" ht="56.25" customHeight="1" thickTop="1" thickBot="1">
      <c r="A2" s="193" t="s">
        <v>943</v>
      </c>
      <c r="B2" s="194" t="s">
        <v>1437</v>
      </c>
      <c r="C2" s="194" t="s">
        <v>982</v>
      </c>
      <c r="D2" s="223" t="s">
        <v>1847</v>
      </c>
    </row>
    <row r="3" spans="1:10" ht="54" thickTop="1" thickBot="1">
      <c r="A3" s="131" t="s">
        <v>983</v>
      </c>
      <c r="B3" s="132" t="s">
        <v>1220</v>
      </c>
      <c r="C3" s="133" t="str">
        <f>'200.1'!L31</f>
        <v>Ha</v>
      </c>
      <c r="D3" s="180">
        <f>VLOOKUP('200.1'!A88,'200.1'!A36:N107,14,FALSE)</f>
        <v>2437678.0433307094</v>
      </c>
      <c r="G3" t="s">
        <v>980</v>
      </c>
      <c r="J3" s="1"/>
    </row>
    <row r="4" spans="1:10" ht="54" thickTop="1" thickBot="1">
      <c r="A4" s="134" t="s">
        <v>985</v>
      </c>
      <c r="B4" s="135" t="s">
        <v>1169</v>
      </c>
      <c r="C4" s="133" t="s">
        <v>984</v>
      </c>
      <c r="D4" s="180">
        <f>VLOOKUP('200.2'!A88,'200.2'!A37:N108,14,FALSE)</f>
        <v>259543.2796407874</v>
      </c>
      <c r="J4" s="1"/>
    </row>
    <row r="5" spans="1:10" ht="54" thickTop="1" thickBot="1">
      <c r="A5" s="134" t="s">
        <v>986</v>
      </c>
      <c r="B5" s="135" t="s">
        <v>1170</v>
      </c>
      <c r="C5" s="136" t="s">
        <v>987</v>
      </c>
      <c r="D5" s="180">
        <f>VLOOKUP('201.1'!A88,'201.1'!A38:N109,14,FALSE)</f>
        <v>130637.57271237555</v>
      </c>
    </row>
    <row r="6" spans="1:10" ht="54" thickTop="1" thickBot="1">
      <c r="A6" s="134" t="s">
        <v>988</v>
      </c>
      <c r="B6" s="135" t="s">
        <v>1171</v>
      </c>
      <c r="C6" s="136" t="s">
        <v>987</v>
      </c>
      <c r="D6" s="180">
        <f>VLOOKUP('201.2'!A88,'201.2'!A39:N110,14,FALSE)</f>
        <v>140083.40357514526</v>
      </c>
    </row>
    <row r="7" spans="1:10" ht="70.5" customHeight="1" thickTop="1" thickBot="1">
      <c r="A7" s="134" t="s">
        <v>989</v>
      </c>
      <c r="B7" s="135" t="s">
        <v>1172</v>
      </c>
      <c r="C7" s="136" t="s">
        <v>987</v>
      </c>
      <c r="D7" s="180">
        <f>VLOOKUP('201.3'!A88,'201.3'!A40:N111,14,FALSE)</f>
        <v>31366.505149738045</v>
      </c>
    </row>
    <row r="8" spans="1:10" ht="54" thickTop="1" thickBot="1">
      <c r="A8" s="134" t="s">
        <v>990</v>
      </c>
      <c r="B8" s="135" t="s">
        <v>1173</v>
      </c>
      <c r="C8" s="136" t="s">
        <v>987</v>
      </c>
      <c r="D8" s="181">
        <f>VLOOKUP('201.4'!A88,'201.4'!A41:N112,14,FALSE)</f>
        <v>57363.270004150065</v>
      </c>
    </row>
    <row r="9" spans="1:10" ht="54" thickTop="1" thickBot="1">
      <c r="A9" s="134" t="s">
        <v>991</v>
      </c>
      <c r="B9" s="135" t="s">
        <v>1170</v>
      </c>
      <c r="C9" s="136" t="s">
        <v>1845</v>
      </c>
      <c r="D9" s="181">
        <f>VLOOKUP('201.5'!A88,'201.5'!A42:N113,14,FALSE)</f>
        <v>130637.57271237555</v>
      </c>
    </row>
    <row r="10" spans="1:10" ht="54" thickTop="1" thickBot="1">
      <c r="A10" s="134" t="s">
        <v>992</v>
      </c>
      <c r="B10" s="135" t="s">
        <v>1171</v>
      </c>
      <c r="C10" s="136" t="s">
        <v>1845</v>
      </c>
      <c r="D10" s="181">
        <f>VLOOKUP('201.6'!A88,'201.6'!A43:N114,14,FALSE)</f>
        <v>140083.40357514526</v>
      </c>
    </row>
    <row r="11" spans="1:10" ht="54" thickTop="1" thickBot="1">
      <c r="A11" s="134" t="s">
        <v>993</v>
      </c>
      <c r="B11" s="135" t="s">
        <v>1171</v>
      </c>
      <c r="C11" s="136" t="s">
        <v>387</v>
      </c>
      <c r="D11" s="181">
        <f>VLOOKUP('201.7'!A88,'201.7'!A44:N115,14,FALSE)</f>
        <v>137299.93758291737</v>
      </c>
    </row>
    <row r="12" spans="1:10" ht="54" thickTop="1" thickBot="1">
      <c r="A12" s="134" t="s">
        <v>994</v>
      </c>
      <c r="B12" s="135" t="s">
        <v>1174</v>
      </c>
      <c r="C12" s="136" t="s">
        <v>233</v>
      </c>
      <c r="D12" s="181">
        <f>VLOOKUP('201.8'!A88,'201.8'!A45:N116,14,FALSE)</f>
        <v>13187.274416017397</v>
      </c>
    </row>
    <row r="13" spans="1:10" ht="54" thickTop="1" thickBot="1">
      <c r="A13" s="134" t="s">
        <v>995</v>
      </c>
      <c r="B13" s="135" t="s">
        <v>1175</v>
      </c>
      <c r="C13" s="136" t="s">
        <v>233</v>
      </c>
      <c r="D13" s="181">
        <f>VLOOKUP('201.9'!A88,'201.9'!A46:N117,14,FALSE)</f>
        <v>12764.42927943703</v>
      </c>
    </row>
    <row r="14" spans="1:10" ht="54" thickTop="1" thickBot="1">
      <c r="A14" s="134" t="s">
        <v>996</v>
      </c>
      <c r="B14" s="135" t="s">
        <v>1176</v>
      </c>
      <c r="C14" s="136" t="s">
        <v>144</v>
      </c>
      <c r="D14" s="181">
        <f>VLOOKUP('201.10'!A88,'201.10'!A47:N118,14,FALSE)</f>
        <v>6112.2074533943942</v>
      </c>
    </row>
    <row r="15" spans="1:10" ht="54" thickTop="1" thickBot="1">
      <c r="A15" s="134" t="s">
        <v>997</v>
      </c>
      <c r="B15" s="135" t="s">
        <v>1177</v>
      </c>
      <c r="C15" s="136" t="s">
        <v>998</v>
      </c>
      <c r="D15" s="181">
        <f>VLOOKUP('201.11'!A88,'201.11'!A48:N119,14,FALSE)</f>
        <v>1359.2481132962589</v>
      </c>
    </row>
    <row r="16" spans="1:10" ht="54" thickTop="1" thickBot="1">
      <c r="A16" s="134" t="s">
        <v>999</v>
      </c>
      <c r="B16" s="135" t="s">
        <v>1178</v>
      </c>
      <c r="C16" s="136" t="s">
        <v>1845</v>
      </c>
      <c r="D16" s="181">
        <f>VLOOKUP('201.12'!A88,'201.12'!A49:N120,14,FALSE)</f>
        <v>86687.166630999796</v>
      </c>
    </row>
    <row r="17" spans="1:4" ht="64.5" thickTop="1" thickBot="1">
      <c r="A17" s="137" t="s">
        <v>1000</v>
      </c>
      <c r="B17" s="138" t="s">
        <v>1179</v>
      </c>
      <c r="C17" s="136" t="s">
        <v>1845</v>
      </c>
      <c r="D17" s="181">
        <f>VLOOKUP('201.13'!A88,'201.13'!A50:N121,14,FALSE)</f>
        <v>104171.28635354363</v>
      </c>
    </row>
    <row r="18" spans="1:4" ht="54" thickTop="1" thickBot="1">
      <c r="A18" s="134" t="s">
        <v>1001</v>
      </c>
      <c r="B18" s="135" t="s">
        <v>1180</v>
      </c>
      <c r="C18" s="136" t="s">
        <v>144</v>
      </c>
      <c r="D18" s="181">
        <f>VLOOKUP('201.14'!A88,'201.14'!A51:N122,14,FALSE)</f>
        <v>37557.063531103166</v>
      </c>
    </row>
    <row r="19" spans="1:4" ht="54" thickTop="1" thickBot="1">
      <c r="A19" s="134" t="s">
        <v>1002</v>
      </c>
      <c r="B19" s="135" t="s">
        <v>1181</v>
      </c>
      <c r="C19" s="136" t="s">
        <v>144</v>
      </c>
      <c r="D19" s="181">
        <f>VLOOKUP('201.15'!A88,'201.15'!A52:N123,14,FALSE)</f>
        <v>44416.525242464042</v>
      </c>
    </row>
    <row r="20" spans="1:4" ht="54" thickTop="1" thickBot="1">
      <c r="A20" s="134" t="s">
        <v>1003</v>
      </c>
      <c r="B20" s="135" t="s">
        <v>1182</v>
      </c>
      <c r="C20" s="136" t="s">
        <v>144</v>
      </c>
      <c r="D20" s="181">
        <f>VLOOKUP('201.16'!A88,'201.16'!A53:N124,14,FALSE)</f>
        <v>2064.1954666666666</v>
      </c>
    </row>
    <row r="21" spans="1:4" ht="54" thickTop="1" thickBot="1">
      <c r="A21" s="134" t="s">
        <v>1004</v>
      </c>
      <c r="B21" s="135" t="s">
        <v>1183</v>
      </c>
      <c r="C21" s="136" t="s">
        <v>1845</v>
      </c>
      <c r="D21" s="181">
        <f>VLOOKUP('201.17'!A88,'201.17'!A54:N125,14,FALSE)</f>
        <v>66347.079112106192</v>
      </c>
    </row>
    <row r="22" spans="1:4" ht="54" thickTop="1" thickBot="1">
      <c r="A22" s="134" t="s">
        <v>1005</v>
      </c>
      <c r="B22" s="135" t="s">
        <v>1184</v>
      </c>
      <c r="C22" s="136" t="s">
        <v>1845</v>
      </c>
      <c r="D22" s="181">
        <f>VLOOKUP('201.18'!A88,'201.18'!A55:N126,14,FALSE)</f>
        <v>66347.079112106192</v>
      </c>
    </row>
    <row r="23" spans="1:4" ht="54" thickTop="1" thickBot="1">
      <c r="A23" s="134" t="s">
        <v>1006</v>
      </c>
      <c r="B23" s="135" t="s">
        <v>1185</v>
      </c>
      <c r="C23" s="136" t="s">
        <v>144</v>
      </c>
      <c r="D23" s="181">
        <f>VLOOKUP('201.19'!A88,'201.19'!A56:N127,14,FALSE)</f>
        <v>4184.2533595830882</v>
      </c>
    </row>
    <row r="24" spans="1:4" ht="54" thickTop="1" thickBot="1">
      <c r="A24" s="134" t="s">
        <v>1007</v>
      </c>
      <c r="B24" s="135" t="s">
        <v>1186</v>
      </c>
      <c r="C24" s="136" t="s">
        <v>144</v>
      </c>
      <c r="D24" s="181">
        <f>VLOOKUP('201.20'!A88,'201.20'!A57:N128,14,FALSE)</f>
        <v>860.0814444444444</v>
      </c>
    </row>
    <row r="25" spans="1:4" ht="54" thickTop="1" thickBot="1">
      <c r="A25" s="134" t="s">
        <v>1008</v>
      </c>
      <c r="B25" s="135" t="s">
        <v>1187</v>
      </c>
      <c r="C25" s="136" t="s">
        <v>144</v>
      </c>
      <c r="D25" s="181">
        <f>VLOOKUP('201.21'!A88,'201.21'!A58:N129,14,FALSE)</f>
        <v>4975.0418988879555</v>
      </c>
    </row>
    <row r="26" spans="1:4" ht="54" thickTop="1" thickBot="1">
      <c r="A26" s="134" t="s">
        <v>1425</v>
      </c>
      <c r="B26" s="135" t="s">
        <v>1413</v>
      </c>
      <c r="C26" s="136" t="s">
        <v>1845</v>
      </c>
      <c r="D26" s="181">
        <f>VLOOKUP('203.1'!A88,'203.1'!A59:N130,14,FALSE)</f>
        <v>1104654.778590875</v>
      </c>
    </row>
    <row r="27" spans="1:4" ht="54" thickTop="1" thickBot="1">
      <c r="A27" s="134" t="s">
        <v>1426</v>
      </c>
      <c r="B27" s="135" t="s">
        <v>1417</v>
      </c>
      <c r="C27" s="136" t="s">
        <v>1845</v>
      </c>
      <c r="D27" s="181">
        <f>VLOOKUP('203.2'!A88,'203.2'!A60:N131,14,FALSE)</f>
        <v>1326144.114193215</v>
      </c>
    </row>
    <row r="28" spans="1:4" ht="54" thickTop="1" thickBot="1">
      <c r="A28" s="134" t="s">
        <v>1427</v>
      </c>
      <c r="B28" s="135" t="s">
        <v>1418</v>
      </c>
      <c r="C28" s="136" t="s">
        <v>1845</v>
      </c>
      <c r="D28" s="181">
        <f>VLOOKUP('203.3'!A88,'203.3'!A61:N132,14,FALSE)</f>
        <v>1484350.7824806008</v>
      </c>
    </row>
    <row r="29" spans="1:4" ht="54" thickTop="1" thickBot="1">
      <c r="A29" s="134" t="s">
        <v>1428</v>
      </c>
      <c r="B29" s="135" t="s">
        <v>1419</v>
      </c>
      <c r="C29" s="136" t="s">
        <v>1845</v>
      </c>
      <c r="D29" s="181">
        <f>VLOOKUP('203.4'!A88,'203.4'!A62:N133,14,FALSE)</f>
        <v>673842.19825872569</v>
      </c>
    </row>
    <row r="30" spans="1:4" ht="54" thickTop="1" thickBot="1">
      <c r="A30" s="134" t="s">
        <v>1429</v>
      </c>
      <c r="B30" s="135" t="s">
        <v>1420</v>
      </c>
      <c r="C30" s="136" t="s">
        <v>1845</v>
      </c>
      <c r="D30" s="181">
        <f>VLOOKUP('203.5'!A88,'203.5'!A63:N134,14,FALSE)</f>
        <v>777554.05295031611</v>
      </c>
    </row>
    <row r="31" spans="1:4" ht="54" thickTop="1" thickBot="1">
      <c r="A31" s="134" t="s">
        <v>1430</v>
      </c>
      <c r="B31" s="135" t="s">
        <v>1421</v>
      </c>
      <c r="C31" s="136" t="s">
        <v>1845</v>
      </c>
      <c r="D31" s="181">
        <f>VLOOKUP('203.6'!A88,'203.6'!A64:N135,14,FALSE)</f>
        <v>843552.50593587372</v>
      </c>
    </row>
    <row r="32" spans="1:4" ht="54" thickTop="1" thickBot="1">
      <c r="A32" s="134" t="s">
        <v>1431</v>
      </c>
      <c r="B32" s="135" t="s">
        <v>1422</v>
      </c>
      <c r="C32" s="136" t="s">
        <v>1845</v>
      </c>
      <c r="D32" s="181">
        <f>VLOOKUP('203.7'!A88,'203.7'!A65:N136,14,FALSE)</f>
        <v>211801.13801104692</v>
      </c>
    </row>
    <row r="33" spans="1:4" ht="54" thickTop="1" thickBot="1">
      <c r="A33" s="134" t="s">
        <v>1432</v>
      </c>
      <c r="B33" s="135" t="s">
        <v>1871</v>
      </c>
      <c r="C33" s="136" t="s">
        <v>1845</v>
      </c>
      <c r="D33" s="181">
        <f>VLOOKUP('203.8'!A88,'203.8'!A66:N137,14,FALSE)</f>
        <v>364724.0822811792</v>
      </c>
    </row>
    <row r="34" spans="1:4" ht="54" thickTop="1" thickBot="1">
      <c r="A34" s="134" t="s">
        <v>1433</v>
      </c>
      <c r="B34" s="135" t="s">
        <v>1424</v>
      </c>
      <c r="C34" s="136" t="s">
        <v>1845</v>
      </c>
      <c r="D34" s="181">
        <f>VLOOKUP('203.9'!A88,'203.9'!A67:N138,14,FALSE)</f>
        <v>385600.94975931221</v>
      </c>
    </row>
    <row r="35" spans="1:4" ht="54" thickTop="1" thickBot="1">
      <c r="A35" s="134" t="s">
        <v>1434</v>
      </c>
      <c r="B35" s="135" t="s">
        <v>1414</v>
      </c>
      <c r="C35" s="136" t="s">
        <v>1845</v>
      </c>
      <c r="D35" s="181">
        <f>VLOOKUP('203.10'!A88,'203.10'!A68:N139,14,FALSE)</f>
        <v>171743.6210355809</v>
      </c>
    </row>
    <row r="36" spans="1:4" ht="54" thickTop="1" thickBot="1">
      <c r="A36" s="134" t="s">
        <v>1435</v>
      </c>
      <c r="B36" s="135" t="s">
        <v>1415</v>
      </c>
      <c r="C36" s="136" t="s">
        <v>1845</v>
      </c>
      <c r="D36" s="181">
        <f>VLOOKUP('203.11'!A88,'203.11'!A69:N140,14,FALSE)</f>
        <v>279318.71532518021</v>
      </c>
    </row>
    <row r="37" spans="1:4" ht="54" thickTop="1" thickBot="1">
      <c r="A37" s="134" t="s">
        <v>1436</v>
      </c>
      <c r="B37" s="220" t="s">
        <v>1416</v>
      </c>
      <c r="C37" s="136" t="s">
        <v>1845</v>
      </c>
      <c r="D37" s="181">
        <f>VLOOKUP('203.12'!A88,'203.12'!A70:N141,14,FALSE)</f>
        <v>290163.84128784679</v>
      </c>
    </row>
    <row r="38" spans="1:4" ht="54" thickTop="1" thickBot="1">
      <c r="A38" s="134" t="s">
        <v>1009</v>
      </c>
      <c r="B38" s="135" t="s">
        <v>1188</v>
      </c>
      <c r="C38" s="136" t="s">
        <v>387</v>
      </c>
      <c r="D38" s="181">
        <f>VLOOKUP('210.1.1'!A88,'210.1.1'!A71:N142,14,FALSE)</f>
        <v>10760.806929401107</v>
      </c>
    </row>
    <row r="39" spans="1:4" ht="54" thickTop="1" thickBot="1">
      <c r="A39" s="134" t="s">
        <v>1010</v>
      </c>
      <c r="B39" s="135" t="s">
        <v>1189</v>
      </c>
      <c r="C39" s="136" t="s">
        <v>387</v>
      </c>
      <c r="D39" s="181">
        <f>VLOOKUP('210.1.2'!A88,'210.1.2'!A72:N143,14,FALSE)</f>
        <v>2852.9000178975602</v>
      </c>
    </row>
    <row r="40" spans="1:4" ht="54" thickTop="1" thickBot="1">
      <c r="A40" s="134" t="s">
        <v>1011</v>
      </c>
      <c r="B40" s="135" t="s">
        <v>1190</v>
      </c>
      <c r="C40" s="136" t="s">
        <v>387</v>
      </c>
      <c r="D40" s="181">
        <f>VLOOKUP('210.2.1'!A90,'210.2.1'!A73:N144,14,FALSE)</f>
        <v>33975.069090588353</v>
      </c>
    </row>
    <row r="41" spans="1:4" ht="54" thickTop="1" thickBot="1">
      <c r="A41" s="134" t="s">
        <v>1012</v>
      </c>
      <c r="B41" s="135" t="s">
        <v>1191</v>
      </c>
      <c r="C41" s="136" t="s">
        <v>387</v>
      </c>
      <c r="D41" s="181">
        <f>VLOOKUP('210.2.2'!A88,'210.2.2'!A74:N145,14,FALSE)</f>
        <v>10760.806929401107</v>
      </c>
    </row>
    <row r="42" spans="1:4" ht="54" thickTop="1" thickBot="1">
      <c r="A42" s="134" t="s">
        <v>1013</v>
      </c>
      <c r="B42" s="135" t="s">
        <v>1192</v>
      </c>
      <c r="C42" s="136" t="s">
        <v>387</v>
      </c>
      <c r="D42" s="181">
        <f>VLOOKUP('210.2.3'!A91,'210.2.3'!A91:N146,14,FALSE)</f>
        <v>26067.162179084808</v>
      </c>
    </row>
    <row r="43" spans="1:4" ht="54" thickTop="1" thickBot="1">
      <c r="A43" s="134" t="s">
        <v>1014</v>
      </c>
      <c r="B43" s="135" t="s">
        <v>1193</v>
      </c>
      <c r="C43" s="136" t="s">
        <v>387</v>
      </c>
      <c r="D43" s="181">
        <f>VLOOKUP('210.2.4'!A88,'210.2.4'!A88:N147,14,FALSE)</f>
        <v>2852.9000178975602</v>
      </c>
    </row>
    <row r="44" spans="1:4" ht="54" thickTop="1" thickBot="1">
      <c r="A44" s="134" t="s">
        <v>1015</v>
      </c>
      <c r="B44" s="135" t="s">
        <v>1194</v>
      </c>
      <c r="C44" s="136" t="s">
        <v>387</v>
      </c>
      <c r="D44" s="181">
        <f>VLOOKUP('211.1'!A88,'211.1'!A88:N148,14,FALSE)</f>
        <v>6932.3599223602978</v>
      </c>
    </row>
    <row r="45" spans="1:4" ht="54" thickTop="1" thickBot="1">
      <c r="A45" s="134" t="s">
        <v>1016</v>
      </c>
      <c r="B45" s="135" t="s">
        <v>1195</v>
      </c>
      <c r="C45" s="136" t="s">
        <v>387</v>
      </c>
      <c r="D45" s="181">
        <f>VLOOKUP('220.1'!A88,'220.1'!A88:N149,14,FALSE)</f>
        <v>13952.065355289928</v>
      </c>
    </row>
    <row r="46" spans="1:4" ht="54" thickTop="1" thickBot="1">
      <c r="A46" s="134" t="s">
        <v>1017</v>
      </c>
      <c r="B46" s="135" t="s">
        <v>1196</v>
      </c>
      <c r="C46" s="136" t="s">
        <v>387</v>
      </c>
      <c r="D46" s="181">
        <f>VLOOKUP('221.1'!A88,'221.1'!A88:N150,14,FALSE)</f>
        <v>9798.6660116244548</v>
      </c>
    </row>
    <row r="47" spans="1:4" ht="54" thickTop="1" thickBot="1">
      <c r="A47" s="134" t="s">
        <v>1018</v>
      </c>
      <c r="B47" s="135" t="s">
        <v>1197</v>
      </c>
      <c r="C47" s="136" t="s">
        <v>387</v>
      </c>
      <c r="D47" s="181">
        <f>VLOOKUP('221.2'!A88,'221.2'!A88:N151,14,FALSE)</f>
        <v>5055.4399562255066</v>
      </c>
    </row>
    <row r="48" spans="1:4" ht="64.5" thickTop="1" thickBot="1">
      <c r="A48" s="134" t="s">
        <v>1441</v>
      </c>
      <c r="B48" s="135" t="s">
        <v>1438</v>
      </c>
      <c r="C48" s="136" t="s">
        <v>233</v>
      </c>
      <c r="D48" s="181">
        <f>VLOOKUP('223.1'!A88,'223.1'!A88:N152,14,FALSE)</f>
        <v>10035.02536877049</v>
      </c>
    </row>
    <row r="49" spans="1:4" ht="54" thickTop="1" thickBot="1">
      <c r="A49" s="134" t="s">
        <v>1442</v>
      </c>
      <c r="B49" s="135" t="s">
        <v>1439</v>
      </c>
      <c r="C49" s="136" t="s">
        <v>233</v>
      </c>
      <c r="D49" s="181">
        <f>VLOOKUP('223.2'!A88,'223.2'!A88:N153,14,FALSE)</f>
        <v>11228.172140849387</v>
      </c>
    </row>
    <row r="50" spans="1:4" ht="54" thickTop="1" thickBot="1">
      <c r="A50" s="134" t="s">
        <v>1443</v>
      </c>
      <c r="B50" s="135" t="s">
        <v>1440</v>
      </c>
      <c r="C50" s="136" t="s">
        <v>387</v>
      </c>
      <c r="D50" s="181">
        <f>VLOOKUP('223.3.1'!A88,'223.3.1'!A88:N154,14,FALSE)</f>
        <v>57290</v>
      </c>
    </row>
    <row r="51" spans="1:4" ht="64.5" thickTop="1" thickBot="1">
      <c r="A51" s="134" t="s">
        <v>1444</v>
      </c>
      <c r="B51" s="135" t="s">
        <v>1446</v>
      </c>
      <c r="C51" s="136" t="s">
        <v>387</v>
      </c>
      <c r="D51" s="181">
        <f>VLOOKUP('223.3.2'!A88,'223.3.2'!A88:N155,14,FALSE)</f>
        <v>98627.149190379045</v>
      </c>
    </row>
    <row r="52" spans="1:4" ht="54" thickTop="1" thickBot="1">
      <c r="A52" s="134" t="s">
        <v>1445</v>
      </c>
      <c r="B52" s="135" t="s">
        <v>1447</v>
      </c>
      <c r="C52" s="136" t="s">
        <v>387</v>
      </c>
      <c r="D52" s="181">
        <f>VLOOKUP('223.3.3'!A88,'223.3.3'!A88:N156,14,FALSE)</f>
        <v>259250.63092293343</v>
      </c>
    </row>
    <row r="53" spans="1:4" ht="54" thickTop="1" thickBot="1">
      <c r="A53" s="140" t="s">
        <v>1019</v>
      </c>
      <c r="B53" s="141" t="s">
        <v>1956</v>
      </c>
      <c r="C53" s="136" t="s">
        <v>233</v>
      </c>
      <c r="D53" s="181">
        <f>VLOOKUP('230.1'!A88,'230.1'!A88:N157,14,FALSE)</f>
        <v>3095.2786948770186</v>
      </c>
    </row>
    <row r="54" spans="1:4" ht="54" thickTop="1" thickBot="1">
      <c r="A54" s="140" t="s">
        <v>1020</v>
      </c>
      <c r="B54" s="141" t="s">
        <v>1198</v>
      </c>
      <c r="C54" s="136" t="s">
        <v>233</v>
      </c>
      <c r="D54" s="181">
        <f>VLOOKUP('231.1'!A88,'231.1'!A88:N159,14,FALSE)</f>
        <v>12952.283068113278</v>
      </c>
    </row>
    <row r="55" spans="1:4" ht="54" thickTop="1" thickBot="1">
      <c r="A55" s="140" t="s">
        <v>1021</v>
      </c>
      <c r="B55" s="141" t="s">
        <v>1448</v>
      </c>
      <c r="C55" s="136" t="s">
        <v>233</v>
      </c>
      <c r="D55" s="181">
        <f>VLOOKUP('232.1'!A88,'232.1'!A88:N160,14,FALSE)</f>
        <v>7543.1950438657186</v>
      </c>
    </row>
    <row r="56" spans="1:4" ht="54" thickTop="1" thickBot="1">
      <c r="A56" s="140" t="s">
        <v>1449</v>
      </c>
      <c r="B56" s="141" t="s">
        <v>1872</v>
      </c>
      <c r="C56" s="136" t="s">
        <v>233</v>
      </c>
      <c r="D56" s="181">
        <f>VLOOKUP('233.1'!A88,'233.1'!A88:N161,14,FALSE)</f>
        <v>13420.683146618494</v>
      </c>
    </row>
    <row r="57" spans="1:4" ht="54" thickTop="1" thickBot="1">
      <c r="A57" s="140" t="s">
        <v>1451</v>
      </c>
      <c r="B57" s="141" t="s">
        <v>1452</v>
      </c>
      <c r="C57" s="136" t="s">
        <v>233</v>
      </c>
      <c r="D57" s="181">
        <f>VLOOKUP('233.10'!A88,'233.10'!A88:N162,14,FALSE)</f>
        <v>26533.809103281896</v>
      </c>
    </row>
    <row r="58" spans="1:4" ht="54" thickTop="1" thickBot="1">
      <c r="A58" s="140" t="s">
        <v>1022</v>
      </c>
      <c r="B58" s="141" t="s">
        <v>1453</v>
      </c>
      <c r="C58" s="136" t="s">
        <v>233</v>
      </c>
      <c r="D58" s="181">
        <f>VLOOKUP('234.1'!A88,'234.1'!A88:N163,14,FALSE)</f>
        <v>1310.7755072091813</v>
      </c>
    </row>
    <row r="59" spans="1:4" ht="54" thickTop="1" thickBot="1">
      <c r="A59" s="140" t="s">
        <v>1456</v>
      </c>
      <c r="B59" s="141" t="s">
        <v>1457</v>
      </c>
      <c r="C59" s="136" t="s">
        <v>387</v>
      </c>
      <c r="D59" s="181">
        <f>VLOOKUP('235.1'!A88,'235.1'!A88:N164,14,FALSE)</f>
        <v>61984.134370596803</v>
      </c>
    </row>
    <row r="60" spans="1:4" ht="54" thickTop="1" thickBot="1">
      <c r="A60" s="142" t="s">
        <v>1458</v>
      </c>
      <c r="B60" s="141" t="s">
        <v>1459</v>
      </c>
      <c r="C60" s="136" t="s">
        <v>387</v>
      </c>
      <c r="D60" s="181">
        <f>VLOOKUP('235.10'!A88,'235.10'!A88:N165,14,FALSE)</f>
        <v>15587.058036391874</v>
      </c>
    </row>
    <row r="61" spans="1:4" ht="54" thickTop="1" thickBot="1">
      <c r="A61" s="142" t="s">
        <v>1460</v>
      </c>
      <c r="B61" s="141" t="s">
        <v>1461</v>
      </c>
      <c r="C61" s="136" t="s">
        <v>377</v>
      </c>
      <c r="D61" s="181">
        <f>VLOOKUP('235.11'!A88,'235.11'!A88:N166,14,FALSE)</f>
        <v>579.96345417756163</v>
      </c>
    </row>
    <row r="62" spans="1:4" ht="54" thickTop="1" thickBot="1">
      <c r="A62" s="142" t="s">
        <v>1462</v>
      </c>
      <c r="B62" s="141" t="s">
        <v>1873</v>
      </c>
      <c r="C62" s="136" t="s">
        <v>387</v>
      </c>
      <c r="D62" s="181">
        <f>VLOOKUP('236.1'!A88,'236.1'!A88:N167,14,FALSE)</f>
        <v>115800.31360311134</v>
      </c>
    </row>
    <row r="63" spans="1:4" ht="54" thickTop="1" thickBot="1">
      <c r="A63" s="142" t="s">
        <v>1465</v>
      </c>
      <c r="B63" s="141" t="s">
        <v>1874</v>
      </c>
      <c r="C63" s="136" t="s">
        <v>387</v>
      </c>
      <c r="D63" s="181">
        <f>VLOOKUP('236.10'!A87,'236.10'!A87:N168,14,FALSE)</f>
        <v>15587.058036391874</v>
      </c>
    </row>
    <row r="64" spans="1:4" ht="54" thickTop="1" thickBot="1">
      <c r="A64" s="142" t="s">
        <v>1466</v>
      </c>
      <c r="B64" s="143" t="s">
        <v>1467</v>
      </c>
      <c r="C64" s="177" t="s">
        <v>377</v>
      </c>
      <c r="D64" s="181">
        <f>VLOOKUP('236.11'!A88,'236.11'!A88:N169,14,FALSE)</f>
        <v>1252.6656945839934</v>
      </c>
    </row>
    <row r="65" spans="1:4" ht="54" thickTop="1" thickBot="1">
      <c r="A65" s="140" t="s">
        <v>1023</v>
      </c>
      <c r="B65" s="141" t="s">
        <v>1199</v>
      </c>
      <c r="C65" s="136" t="s">
        <v>233</v>
      </c>
      <c r="D65" s="181">
        <f>VLOOKUP('310.1'!A87,'310.1'!A87:N170,14,FALSE)</f>
        <v>934.26987891681301</v>
      </c>
    </row>
    <row r="66" spans="1:4" ht="54" thickTop="1" thickBot="1">
      <c r="A66" s="140" t="s">
        <v>1024</v>
      </c>
      <c r="B66" s="141" t="s">
        <v>1200</v>
      </c>
      <c r="C66" s="136" t="s">
        <v>387</v>
      </c>
      <c r="D66" s="181">
        <f>VLOOKUP('311.1'!A87,'311.1'!A87:N171,14,FALSE)</f>
        <v>81931.428657119497</v>
      </c>
    </row>
    <row r="67" spans="1:4" ht="54" thickTop="1" thickBot="1">
      <c r="A67" s="140" t="s">
        <v>1025</v>
      </c>
      <c r="B67" s="141" t="s">
        <v>1201</v>
      </c>
      <c r="C67" s="136" t="s">
        <v>998</v>
      </c>
      <c r="D67" s="181">
        <f>VLOOKUP('312.1'!A88,'312.1'!A88:N172,14,FALSE)</f>
        <v>7752.6856965358529</v>
      </c>
    </row>
    <row r="68" spans="1:4" ht="54" thickTop="1" thickBot="1">
      <c r="A68" s="140" t="s">
        <v>1026</v>
      </c>
      <c r="B68" s="141" t="s">
        <v>1202</v>
      </c>
      <c r="C68" s="136" t="s">
        <v>998</v>
      </c>
      <c r="D68" s="181">
        <f>VLOOKUP('312.2'!A88,'312.2'!A88:N173,14,FALSE)</f>
        <v>4919.3081530955942</v>
      </c>
    </row>
    <row r="69" spans="1:4" ht="54" thickTop="1" thickBot="1">
      <c r="A69" s="140" t="s">
        <v>1027</v>
      </c>
      <c r="B69" s="141" t="s">
        <v>1203</v>
      </c>
      <c r="C69" s="136" t="s">
        <v>1464</v>
      </c>
      <c r="D69" s="181">
        <f>VLOOKUP('312.3'!A87,'312.3'!A87:N174,14,FALSE)</f>
        <v>1787.560866976301</v>
      </c>
    </row>
    <row r="70" spans="1:4" ht="54" thickTop="1" thickBot="1">
      <c r="A70" s="140" t="s">
        <v>1028</v>
      </c>
      <c r="B70" s="141" t="s">
        <v>1204</v>
      </c>
      <c r="C70" s="136" t="s">
        <v>387</v>
      </c>
      <c r="D70" s="182">
        <f>VLOOKUP('312.4'!A88,'312.4'!A88:N175,14,FALSE)</f>
        <v>82872.065273014843</v>
      </c>
    </row>
    <row r="71" spans="1:4" ht="54" thickTop="1" thickBot="1">
      <c r="A71" s="140" t="s">
        <v>1029</v>
      </c>
      <c r="B71" s="141" t="s">
        <v>1469</v>
      </c>
      <c r="C71" s="136" t="s">
        <v>387</v>
      </c>
      <c r="D71" s="182">
        <f>VLOOKUP('320.1'!A88,'320.1'!A88:N176,14,FALSE)</f>
        <v>98170.674680954311</v>
      </c>
    </row>
    <row r="72" spans="1:4" ht="54" thickTop="1" thickBot="1">
      <c r="A72" s="140" t="s">
        <v>1030</v>
      </c>
      <c r="B72" s="141" t="s">
        <v>1470</v>
      </c>
      <c r="C72" s="136" t="s">
        <v>387</v>
      </c>
      <c r="D72" s="182">
        <f>VLOOKUP('320.2'!A88,'320.2'!A88:N177,14,FALSE)</f>
        <v>98170.674680954311</v>
      </c>
    </row>
    <row r="73" spans="1:4" ht="54" thickTop="1" thickBot="1">
      <c r="A73" s="140" t="s">
        <v>1473</v>
      </c>
      <c r="B73" s="141" t="s">
        <v>1474</v>
      </c>
      <c r="C73" s="136" t="s">
        <v>387</v>
      </c>
      <c r="D73" s="182">
        <f>VLOOKUP('320.3'!A88,'320.3'!A88:N178,14,FALSE)</f>
        <v>98170.674680954311</v>
      </c>
    </row>
    <row r="74" spans="1:4" ht="54" thickTop="1" thickBot="1">
      <c r="A74" s="140" t="s">
        <v>1475</v>
      </c>
      <c r="B74" s="141" t="s">
        <v>1476</v>
      </c>
      <c r="C74" s="136" t="s">
        <v>387</v>
      </c>
      <c r="D74" s="182">
        <f>VLOOKUP('320.4'!A88,'320.4'!A88:N179,14,FALSE)</f>
        <v>114147.96831466358</v>
      </c>
    </row>
    <row r="75" spans="1:4" ht="54" thickTop="1" thickBot="1">
      <c r="A75" s="140" t="s">
        <v>1477</v>
      </c>
      <c r="B75" s="141" t="s">
        <v>1478</v>
      </c>
      <c r="C75" s="136" t="s">
        <v>387</v>
      </c>
      <c r="D75" s="182">
        <f>VLOOKUP('320.5'!A88,'320.5'!A88:N180,14,FALSE)</f>
        <v>114147.96831466358</v>
      </c>
    </row>
    <row r="76" spans="1:4" ht="54" thickTop="1" thickBot="1">
      <c r="A76" s="140" t="s">
        <v>1479</v>
      </c>
      <c r="B76" s="141" t="s">
        <v>1480</v>
      </c>
      <c r="C76" s="136" t="s">
        <v>387</v>
      </c>
      <c r="D76" s="182">
        <f>VLOOKUP('320.6'!A88,'320.6'!A88:N181,14,FALSE)</f>
        <v>114147.96831466358</v>
      </c>
    </row>
    <row r="77" spans="1:4" ht="54" thickTop="1" thickBot="1">
      <c r="A77" s="140" t="s">
        <v>1031</v>
      </c>
      <c r="B77" s="141" t="s">
        <v>1481</v>
      </c>
      <c r="C77" s="136" t="s">
        <v>387</v>
      </c>
      <c r="D77" s="182">
        <f>VLOOKUP('330.1'!A88,'330.1'!A88:N182,14,FALSE)</f>
        <v>117322.04772698562</v>
      </c>
    </row>
    <row r="78" spans="1:4" ht="54" thickTop="1" thickBot="1">
      <c r="A78" s="142" t="s">
        <v>1032</v>
      </c>
      <c r="B78" s="141" t="s">
        <v>1482</v>
      </c>
      <c r="C78" s="136" t="s">
        <v>387</v>
      </c>
      <c r="D78" s="182">
        <f>VLOOKUP('330.2'!A88,'330.1'!A88:N183,14,FALSE)</f>
        <v>117322.04772698562</v>
      </c>
    </row>
    <row r="79" spans="1:4" ht="54" thickTop="1" thickBot="1">
      <c r="A79" s="142" t="s">
        <v>1483</v>
      </c>
      <c r="B79" s="143" t="s">
        <v>1484</v>
      </c>
      <c r="C79" s="136" t="s">
        <v>387</v>
      </c>
      <c r="D79" s="182">
        <f>VLOOKUP('330.3'!A88,'330.3'!A88:N184,14,FALSE)</f>
        <v>99867.777662119159</v>
      </c>
    </row>
    <row r="80" spans="1:4" ht="54" thickTop="1" thickBot="1">
      <c r="A80" s="142" t="s">
        <v>1485</v>
      </c>
      <c r="B80" s="143" t="s">
        <v>1486</v>
      </c>
      <c r="C80" s="136" t="s">
        <v>387</v>
      </c>
      <c r="D80" s="182">
        <f>VLOOKUP('330.4'!A88,'330.4'!A88:N185,14,FALSE)</f>
        <v>133299.34136069487</v>
      </c>
    </row>
    <row r="81" spans="1:4" ht="54" thickTop="1" thickBot="1">
      <c r="A81" s="142" t="s">
        <v>1487</v>
      </c>
      <c r="B81" s="143" t="s">
        <v>1488</v>
      </c>
      <c r="C81" s="136" t="s">
        <v>387</v>
      </c>
      <c r="D81" s="182">
        <f>VLOOKUP('330.5'!A88,'330.5'!A88:N186,14,FALSE)</f>
        <v>137621.52246335559</v>
      </c>
    </row>
    <row r="82" spans="1:4" ht="54" thickTop="1" thickBot="1">
      <c r="A82" s="142" t="s">
        <v>1489</v>
      </c>
      <c r="B82" s="143" t="s">
        <v>1490</v>
      </c>
      <c r="C82" s="136" t="s">
        <v>387</v>
      </c>
      <c r="D82" s="182">
        <f>VLOOKUP('330.6'!A88,'330.6'!A88:N187,14,FALSE)</f>
        <v>115845.0712958284</v>
      </c>
    </row>
    <row r="83" spans="1:4" ht="54" thickTop="1" thickBot="1">
      <c r="A83" s="140" t="s">
        <v>1033</v>
      </c>
      <c r="B83" s="141" t="s">
        <v>1491</v>
      </c>
      <c r="C83" s="136" t="s">
        <v>387</v>
      </c>
      <c r="D83" s="182">
        <f>VLOOKUP('340.1'!A88,'340.1'!A88:N188,14,FALSE)</f>
        <v>118900.97068954325</v>
      </c>
    </row>
    <row r="84" spans="1:4" ht="54" thickTop="1" thickBot="1">
      <c r="A84" s="140" t="s">
        <v>1034</v>
      </c>
      <c r="B84" s="141" t="s">
        <v>1492</v>
      </c>
      <c r="C84" s="136" t="s">
        <v>387</v>
      </c>
      <c r="D84" s="182">
        <f>VLOOKUP('340.2'!A88,'340.2'!A88:N190,14,FALSE)</f>
        <v>102118.01870409472</v>
      </c>
    </row>
    <row r="85" spans="1:4" ht="54" thickTop="1" thickBot="1">
      <c r="A85" s="140" t="s">
        <v>1035</v>
      </c>
      <c r="B85" s="141" t="s">
        <v>1493</v>
      </c>
      <c r="C85" s="136" t="s">
        <v>387</v>
      </c>
      <c r="D85" s="182">
        <f>VLOOKUP('340.3'!A88,'340.3'!A88:N191,14,FALSE)</f>
        <v>102118.01870409472</v>
      </c>
    </row>
    <row r="86" spans="1:4" ht="54" thickTop="1" thickBot="1">
      <c r="A86" s="140" t="s">
        <v>1494</v>
      </c>
      <c r="B86" s="141" t="s">
        <v>2021</v>
      </c>
      <c r="C86" s="136" t="s">
        <v>387</v>
      </c>
      <c r="D86" s="182">
        <f>VLOOKUP('350.1'!A88,'350.1'!A88:N192,14,FALSE)</f>
        <v>168363.93986568361</v>
      </c>
    </row>
    <row r="87" spans="1:4" ht="54" thickTop="1" thickBot="1">
      <c r="A87" s="199" t="s">
        <v>1495</v>
      </c>
      <c r="B87" s="141" t="s">
        <v>2022</v>
      </c>
      <c r="C87" s="136" t="s">
        <v>387</v>
      </c>
      <c r="D87" s="182">
        <f>VLOOKUP('350.2'!A88,'350.2'!A88:N193,14,FALSE)</f>
        <v>172686.12096834436</v>
      </c>
    </row>
    <row r="88" spans="1:4" ht="54" thickTop="1" thickBot="1">
      <c r="A88" s="142" t="s">
        <v>1496</v>
      </c>
      <c r="B88" s="143" t="s">
        <v>1497</v>
      </c>
      <c r="C88" s="136" t="s">
        <v>387</v>
      </c>
      <c r="D88" s="182">
        <f>VLOOKUP('350.3'!A88,'350.3'!A88:N194,14,FALSE)</f>
        <v>168363.93986568361</v>
      </c>
    </row>
    <row r="89" spans="1:4" ht="54" thickTop="1" thickBot="1">
      <c r="A89" s="140" t="s">
        <v>1498</v>
      </c>
      <c r="B89" s="141" t="s">
        <v>1499</v>
      </c>
      <c r="C89" s="136" t="s">
        <v>387</v>
      </c>
      <c r="D89" s="182">
        <f>VLOOKUP('350.4'!A88,'350.4'!A88:N195,14,FALSE)</f>
        <v>172686.12096834436</v>
      </c>
    </row>
    <row r="90" spans="1:4" ht="54" thickTop="1" thickBot="1">
      <c r="A90" s="142" t="s">
        <v>1500</v>
      </c>
      <c r="B90" s="143" t="s">
        <v>1501</v>
      </c>
      <c r="C90" s="136" t="s">
        <v>387</v>
      </c>
      <c r="D90" s="182">
        <f>VLOOKUP('350.10'!A88,'350.10'!A88:N196,14,FALSE)</f>
        <v>116167.22898970306</v>
      </c>
    </row>
    <row r="91" spans="1:4" ht="54" thickTop="1" thickBot="1">
      <c r="A91" s="142" t="s">
        <v>1502</v>
      </c>
      <c r="B91" s="143" t="s">
        <v>1503</v>
      </c>
      <c r="C91" s="136" t="s">
        <v>387</v>
      </c>
      <c r="D91" s="182">
        <f>VLOOKUP('350.11'!A88,'350.11'!A88:N197,14,FALSE)</f>
        <v>120489.4100923638</v>
      </c>
    </row>
    <row r="92" spans="1:4" ht="54" thickTop="1" thickBot="1">
      <c r="A92" s="142" t="s">
        <v>1504</v>
      </c>
      <c r="B92" s="143" t="s">
        <v>1505</v>
      </c>
      <c r="C92" s="136" t="s">
        <v>387</v>
      </c>
      <c r="D92" s="182">
        <f>VLOOKUP('350.12'!A88,'350.12'!A88:N198,14,FALSE)</f>
        <v>116167.22898970306</v>
      </c>
    </row>
    <row r="93" spans="1:4" ht="54" thickTop="1" thickBot="1">
      <c r="A93" s="142" t="s">
        <v>1506</v>
      </c>
      <c r="B93" s="143" t="s">
        <v>1507</v>
      </c>
      <c r="C93" s="136" t="s">
        <v>387</v>
      </c>
      <c r="D93" s="182">
        <f>VLOOKUP('350.13'!A88,'350.13'!A88:N199,14,FALSE)</f>
        <v>120489.4100923638</v>
      </c>
    </row>
    <row r="94" spans="1:4" ht="54" thickTop="1" thickBot="1">
      <c r="A94" s="140" t="s">
        <v>1508</v>
      </c>
      <c r="B94" s="141" t="s">
        <v>1509</v>
      </c>
      <c r="C94" s="136" t="s">
        <v>998</v>
      </c>
      <c r="D94" s="182">
        <f>VLOOKUP('350.14'!A88,'350.14'!A88:N200,14,FALSE)</f>
        <v>579.96345417756163</v>
      </c>
    </row>
    <row r="95" spans="1:4" ht="54" thickTop="1" thickBot="1">
      <c r="A95" s="142" t="s">
        <v>1510</v>
      </c>
      <c r="B95" s="143" t="s">
        <v>1511</v>
      </c>
      <c r="C95" s="136" t="s">
        <v>387</v>
      </c>
      <c r="D95" s="182">
        <f>VLOOKUP('351.1'!A88,'351.1'!A88:N201,14,FALSE)</f>
        <v>172686.12096834436</v>
      </c>
    </row>
    <row r="96" spans="1:4" ht="54" thickTop="1" thickBot="1">
      <c r="A96" s="142" t="s">
        <v>1512</v>
      </c>
      <c r="B96" s="143" t="s">
        <v>1513</v>
      </c>
      <c r="C96" s="136" t="s">
        <v>387</v>
      </c>
      <c r="D96" s="182">
        <f>VLOOKUP('351.2'!A88,'351.2'!A88:N202,14,FALSE)</f>
        <v>172686.12096834436</v>
      </c>
    </row>
    <row r="97" spans="1:4" ht="54" thickTop="1" thickBot="1">
      <c r="A97" s="142" t="s">
        <v>1514</v>
      </c>
      <c r="B97" s="143" t="s">
        <v>1515</v>
      </c>
      <c r="C97" s="136" t="s">
        <v>387</v>
      </c>
      <c r="D97" s="182">
        <f>VLOOKUP('351.10'!A88,'351.10'!A88:N203,14,FALSE)</f>
        <v>120489.4100923638</v>
      </c>
    </row>
    <row r="98" spans="1:4" ht="54" thickTop="1" thickBot="1">
      <c r="A98" s="142" t="s">
        <v>1516</v>
      </c>
      <c r="B98" s="143" t="s">
        <v>1517</v>
      </c>
      <c r="C98" s="136" t="s">
        <v>387</v>
      </c>
      <c r="D98" s="182">
        <f>VLOOKUP('351.11'!A88,'351.11'!A88:N204,14,FALSE)</f>
        <v>120489.4100923638</v>
      </c>
    </row>
    <row r="99" spans="1:4" ht="54" thickTop="1" thickBot="1">
      <c r="A99" s="142" t="s">
        <v>1518</v>
      </c>
      <c r="B99" s="143" t="s">
        <v>1519</v>
      </c>
      <c r="C99" s="136" t="s">
        <v>998</v>
      </c>
      <c r="D99" s="182">
        <f>VLOOKUP('351.12'!A88,'351.12'!A88:N205,14,FALSE)</f>
        <v>579.96345417756163</v>
      </c>
    </row>
    <row r="100" spans="1:4" ht="54" thickTop="1" thickBot="1">
      <c r="A100" s="142" t="s">
        <v>1522</v>
      </c>
      <c r="B100" s="143" t="s">
        <v>1520</v>
      </c>
      <c r="C100" s="136" t="s">
        <v>998</v>
      </c>
      <c r="D100" s="182">
        <f>VLOOKUP('410.1'!A88,'410.1'!A88:N206,14,FALSE)</f>
        <v>2171.7485909417519</v>
      </c>
    </row>
    <row r="101" spans="1:4" ht="54" thickTop="1" thickBot="1">
      <c r="A101" s="142" t="s">
        <v>1523</v>
      </c>
      <c r="B101" s="143" t="s">
        <v>1521</v>
      </c>
      <c r="C101" s="136" t="s">
        <v>998</v>
      </c>
      <c r="D101" s="182">
        <f>VLOOKUP('410.2'!A88,'410.2'!A88:N207,14,FALSE)</f>
        <v>2077.625643724391</v>
      </c>
    </row>
    <row r="102" spans="1:4" ht="54" thickTop="1" thickBot="1">
      <c r="A102" s="142" t="s">
        <v>1525</v>
      </c>
      <c r="B102" s="143" t="s">
        <v>1524</v>
      </c>
      <c r="C102" s="136" t="s">
        <v>377</v>
      </c>
      <c r="D102" s="182">
        <f>VLOOKUP('410.3'!A88,'410.3'!A88:N208,14,FALSE)</f>
        <v>2564.8503116730826</v>
      </c>
    </row>
    <row r="103" spans="1:4" ht="54" thickTop="1" thickBot="1">
      <c r="A103" s="142" t="s">
        <v>1527</v>
      </c>
      <c r="B103" s="143" t="s">
        <v>1526</v>
      </c>
      <c r="C103" s="136" t="s">
        <v>1464</v>
      </c>
      <c r="D103" s="182">
        <f>VLOOKUP('411.1'!A88,'411.1'!A88:N209,14,FALSE)</f>
        <v>2512.2521941104396</v>
      </c>
    </row>
    <row r="104" spans="1:4" ht="54" thickTop="1" thickBot="1">
      <c r="A104" s="140" t="s">
        <v>1036</v>
      </c>
      <c r="B104" s="141" t="s">
        <v>1958</v>
      </c>
      <c r="C104" s="136" t="s">
        <v>1464</v>
      </c>
      <c r="D104" s="182">
        <f>VLOOKUP('411.2'!A88,'411.2'!A88:N210,14,FALSE)</f>
        <v>5316.5623567923967</v>
      </c>
    </row>
    <row r="105" spans="1:4" ht="54" thickTop="1" thickBot="1">
      <c r="A105" s="140" t="s">
        <v>1037</v>
      </c>
      <c r="B105" s="141" t="s">
        <v>2054</v>
      </c>
      <c r="C105" s="136" t="s">
        <v>1464</v>
      </c>
      <c r="D105" s="182">
        <f>VLOOKUP('411.3'!A88,'411.3'!A88:N211,14,FALSE)</f>
        <v>5536.6439539624016</v>
      </c>
    </row>
    <row r="106" spans="1:4" ht="54" thickTop="1" thickBot="1">
      <c r="A106" s="140" t="s">
        <v>1528</v>
      </c>
      <c r="B106" s="141" t="s">
        <v>2055</v>
      </c>
      <c r="C106" s="136" t="s">
        <v>1464</v>
      </c>
      <c r="D106" s="182">
        <f>VLOOKUP('411.4'!A88,'411.4'!A88:N212,14,FALSE)</f>
        <v>2355.8420024110019</v>
      </c>
    </row>
    <row r="107" spans="1:4" ht="54" thickTop="1" thickBot="1">
      <c r="A107" s="140" t="s">
        <v>1535</v>
      </c>
      <c r="B107" s="195" t="s">
        <v>1606</v>
      </c>
      <c r="C107" s="136" t="s">
        <v>998</v>
      </c>
      <c r="D107" s="182">
        <f>VLOOKUP('413.1'!A88,'413.1'!A88:N213,14,FALSE)</f>
        <v>2236.8041574008103</v>
      </c>
    </row>
    <row r="108" spans="1:4" ht="54" thickTop="1" thickBot="1">
      <c r="A108" s="140" t="s">
        <v>1537</v>
      </c>
      <c r="B108" s="141" t="s">
        <v>1607</v>
      </c>
      <c r="C108" s="136" t="s">
        <v>998</v>
      </c>
      <c r="D108" s="182">
        <f>VLOOKUP('413.2'!A88,'413.2'!A88:N214,14,FALSE)</f>
        <v>2340.616231537605</v>
      </c>
    </row>
    <row r="109" spans="1:4" ht="54" thickTop="1" thickBot="1">
      <c r="A109" s="140" t="s">
        <v>1539</v>
      </c>
      <c r="B109" s="141" t="s">
        <v>1608</v>
      </c>
      <c r="C109" s="136" t="s">
        <v>998</v>
      </c>
      <c r="D109" s="182">
        <f>VLOOKUP('413.3'!A88,'413.3'!A88:N215,14,FALSE)</f>
        <v>2365.5311293304362</v>
      </c>
    </row>
    <row r="110" spans="1:4" ht="54" thickTop="1" thickBot="1">
      <c r="A110" s="140" t="s">
        <v>1038</v>
      </c>
      <c r="B110" s="141" t="s">
        <v>1205</v>
      </c>
      <c r="C110" s="136" t="s">
        <v>998</v>
      </c>
      <c r="D110" s="182">
        <f>VLOOKUP('414.1'!A88,'414.1'!A88:N216,14,FALSE)</f>
        <v>2449.9649496283628</v>
      </c>
    </row>
    <row r="111" spans="1:4" ht="54" thickTop="1" thickBot="1">
      <c r="A111" s="140" t="s">
        <v>1039</v>
      </c>
      <c r="B111" s="141" t="s">
        <v>1959</v>
      </c>
      <c r="C111" s="136" t="s">
        <v>998</v>
      </c>
      <c r="D111" s="182">
        <f>VLOOKUP('414.2'!A88,'414.2'!A88:N217,14,FALSE)</f>
        <v>3645.8800436842416</v>
      </c>
    </row>
    <row r="112" spans="1:4" ht="54" thickTop="1" thickBot="1">
      <c r="A112" s="140" t="s">
        <v>1040</v>
      </c>
      <c r="B112" s="141" t="s">
        <v>1960</v>
      </c>
      <c r="C112" s="136" t="s">
        <v>998</v>
      </c>
      <c r="D112" s="182">
        <f>VLOOKUP('414.3'!A88,'414.3'!A88:N218,14,FALSE)</f>
        <v>3645.8800436842416</v>
      </c>
    </row>
    <row r="113" spans="1:4" ht="54" thickTop="1" thickBot="1">
      <c r="A113" s="140" t="s">
        <v>1041</v>
      </c>
      <c r="B113" s="141" t="s">
        <v>1206</v>
      </c>
      <c r="C113" s="136" t="s">
        <v>998</v>
      </c>
      <c r="D113" s="182">
        <f>VLOOKUP('414.4'!A88,'414.4'!A88:N219,14,FALSE)</f>
        <v>3838.2784210844347</v>
      </c>
    </row>
    <row r="114" spans="1:4" ht="54" thickTop="1" thickBot="1">
      <c r="A114" s="140" t="s">
        <v>1042</v>
      </c>
      <c r="B114" s="141" t="s">
        <v>1207</v>
      </c>
      <c r="C114" s="136" t="s">
        <v>998</v>
      </c>
      <c r="D114" s="182">
        <f>VLOOKUP('414.5'!A88,'414.5'!A88:N220,14,FALSE)</f>
        <v>4030.6767984846283</v>
      </c>
    </row>
    <row r="115" spans="1:4" ht="54" thickTop="1" thickBot="1">
      <c r="A115" s="140" t="s">
        <v>1546</v>
      </c>
      <c r="B115" s="141" t="s">
        <v>2056</v>
      </c>
      <c r="C115" s="136" t="s">
        <v>998</v>
      </c>
      <c r="D115" s="182">
        <f>VLOOKUP('414.6'!A88,'414.6'!A88:N221,14,FALSE)</f>
        <v>4030.6767984846283</v>
      </c>
    </row>
    <row r="116" spans="1:4" ht="54" thickTop="1" thickBot="1">
      <c r="A116" s="140" t="s">
        <v>1043</v>
      </c>
      <c r="B116" s="141" t="s">
        <v>1961</v>
      </c>
      <c r="C116" s="136" t="s">
        <v>1464</v>
      </c>
      <c r="D116" s="182">
        <f>VLOOKUP('415.1'!A88,'415.1'!A88:N222,14,FALSE)</f>
        <v>3453.4816662840481</v>
      </c>
    </row>
    <row r="117" spans="1:4" ht="54" thickTop="1" thickBot="1">
      <c r="A117" s="140" t="s">
        <v>1044</v>
      </c>
      <c r="B117" s="141" t="s">
        <v>2058</v>
      </c>
      <c r="C117" s="136" t="s">
        <v>233</v>
      </c>
      <c r="D117" s="182">
        <f>VLOOKUP('420.1'!A87,'420.1'!A87:N223,14,FALSE)</f>
        <v>3215.6475276562824</v>
      </c>
    </row>
    <row r="118" spans="1:4" ht="54" thickTop="1" thickBot="1">
      <c r="A118" s="140" t="s">
        <v>1045</v>
      </c>
      <c r="B118" s="141" t="s">
        <v>2057</v>
      </c>
      <c r="C118" s="145" t="s">
        <v>233</v>
      </c>
      <c r="D118" s="182">
        <f>VLOOKUP('420.2 '!A88,'420.2 '!A59:N107,14,FALSE)</f>
        <v>5233.7542488755771</v>
      </c>
    </row>
    <row r="119" spans="1:4" ht="54" thickTop="1" thickBot="1">
      <c r="A119" s="140" t="s">
        <v>1551</v>
      </c>
      <c r="B119" s="141" t="s">
        <v>1552</v>
      </c>
      <c r="C119" s="136" t="s">
        <v>233</v>
      </c>
      <c r="D119" s="182">
        <f>VLOOKUP('420.3'!A88,'420.3'!A88:N225,14,FALSE)</f>
        <v>4117.7052438556057</v>
      </c>
    </row>
    <row r="120" spans="1:4" ht="54" thickTop="1" thickBot="1">
      <c r="A120" s="140" t="s">
        <v>1046</v>
      </c>
      <c r="B120" s="141" t="s">
        <v>1208</v>
      </c>
      <c r="C120" s="136" t="s">
        <v>233</v>
      </c>
      <c r="D120" s="182">
        <f>VLOOKUP('421.1'!A88,'421.1'!A88:N226,14,FALSE)</f>
        <v>2569.2443460311715</v>
      </c>
    </row>
    <row r="121" spans="1:4" ht="54" thickTop="1" thickBot="1">
      <c r="A121" s="140" t="s">
        <v>1047</v>
      </c>
      <c r="B121" s="141" t="s">
        <v>1209</v>
      </c>
      <c r="C121" s="136" t="s">
        <v>233</v>
      </c>
      <c r="D121" s="182">
        <f>VLOOKUP('421.2'!A88,'421.2'!A88:N227,14,FALSE)</f>
        <v>1449.319690243427</v>
      </c>
    </row>
    <row r="122" spans="1:4" ht="54" thickTop="1" thickBot="1">
      <c r="A122" s="140" t="s">
        <v>1048</v>
      </c>
      <c r="B122" s="141" t="s">
        <v>1962</v>
      </c>
      <c r="C122" s="136" t="s">
        <v>233</v>
      </c>
      <c r="D122" s="182">
        <f>VLOOKUP('421.3'!A88,'421.3'!A88:N228,14,FALSE)</f>
        <v>1378.3122315338592</v>
      </c>
    </row>
    <row r="123" spans="1:4" ht="54" thickTop="1" thickBot="1">
      <c r="A123" s="140" t="s">
        <v>1049</v>
      </c>
      <c r="B123" s="141" t="s">
        <v>1963</v>
      </c>
      <c r="C123" s="136" t="s">
        <v>233</v>
      </c>
      <c r="D123" s="182">
        <f>VLOOKUP('421.4'!A88,'421.4'!A88:N229,14,FALSE)</f>
        <v>1661.0963214824892</v>
      </c>
    </row>
    <row r="124" spans="1:4" ht="54" thickTop="1" thickBot="1">
      <c r="A124" s="140" t="s">
        <v>1556</v>
      </c>
      <c r="B124" s="143" t="s">
        <v>1557</v>
      </c>
      <c r="C124" s="136" t="s">
        <v>233</v>
      </c>
      <c r="D124" s="182">
        <f>VLOOKUP('430.1.1'!A87,'430.1.1'!A87:N230,14,FALSE)</f>
        <v>7565.1174368090878</v>
      </c>
    </row>
    <row r="125" spans="1:4" ht="54" thickTop="1" thickBot="1">
      <c r="A125" s="140" t="s">
        <v>1558</v>
      </c>
      <c r="B125" s="141" t="s">
        <v>1559</v>
      </c>
      <c r="C125" s="136" t="s">
        <v>233</v>
      </c>
      <c r="D125" s="182">
        <f>VLOOKUP('430.1.2'!A88,'430.1.2'!A88:N231,14,FALSE)</f>
        <v>6203.2008955429574</v>
      </c>
    </row>
    <row r="126" spans="1:4" ht="54" thickTop="1" thickBot="1">
      <c r="A126" s="140" t="s">
        <v>1560</v>
      </c>
      <c r="B126" s="141" t="s">
        <v>1609</v>
      </c>
      <c r="C126" s="136" t="s">
        <v>233</v>
      </c>
      <c r="D126" s="182">
        <f>VLOOKUP('430.2.1'!A88,'430.2.1'!A88:N232,14,FALSE)</f>
        <v>7565.1174368090878</v>
      </c>
    </row>
    <row r="127" spans="1:4" ht="54" thickTop="1" thickBot="1">
      <c r="A127" s="140" t="s">
        <v>1562</v>
      </c>
      <c r="B127" s="141" t="s">
        <v>1610</v>
      </c>
      <c r="C127" s="136" t="s">
        <v>233</v>
      </c>
      <c r="D127" s="182">
        <f>VLOOKUP('430.2.2'!A88,'430.2.2'!A88:N233,14,FALSE)</f>
        <v>6203.2008955429574</v>
      </c>
    </row>
    <row r="128" spans="1:4" ht="54" thickTop="1" thickBot="1">
      <c r="A128" s="140" t="s">
        <v>1563</v>
      </c>
      <c r="B128" s="141" t="s">
        <v>1611</v>
      </c>
      <c r="C128" s="136" t="s">
        <v>233</v>
      </c>
      <c r="D128" s="182">
        <f>VLOOKUP('431.1.1'!A88,'431.1.1'!A88:N234,14,FALSE)</f>
        <v>15731.325552703625</v>
      </c>
    </row>
    <row r="129" spans="1:4" ht="54" thickTop="1" thickBot="1">
      <c r="A129" s="140" t="s">
        <v>1565</v>
      </c>
      <c r="B129" s="141" t="s">
        <v>1612</v>
      </c>
      <c r="C129" s="136" t="s">
        <v>233</v>
      </c>
      <c r="D129" s="182">
        <f>VLOOKUP('431.1.2'!A88,'431.1.2'!A88:N235,14,FALSE)</f>
        <v>12498.750529586876</v>
      </c>
    </row>
    <row r="130" spans="1:4" ht="54" thickTop="1" thickBot="1">
      <c r="A130" s="140" t="s">
        <v>1568</v>
      </c>
      <c r="B130" s="141" t="s">
        <v>1613</v>
      </c>
      <c r="C130" s="136" t="s">
        <v>233</v>
      </c>
      <c r="D130" s="182">
        <f>VLOOKUP('431.2.1'!A88,'431.2.1'!A88:N236,14,FALSE)</f>
        <v>17726.73203371168</v>
      </c>
    </row>
    <row r="131" spans="1:4" ht="54" thickTop="1" thickBot="1">
      <c r="A131" s="140" t="s">
        <v>1569</v>
      </c>
      <c r="B131" s="141" t="s">
        <v>1614</v>
      </c>
      <c r="C131" s="136" t="s">
        <v>233</v>
      </c>
      <c r="D131" s="182">
        <f>VLOOKUP('431.2.2'!A88,'431.2.2'!A88:N237,14,FALSE)</f>
        <v>14023.542274508123</v>
      </c>
    </row>
    <row r="132" spans="1:4" ht="54" thickTop="1" thickBot="1">
      <c r="A132" s="140" t="s">
        <v>1050</v>
      </c>
      <c r="B132" s="141" t="s">
        <v>1210</v>
      </c>
      <c r="C132" s="136" t="s">
        <v>233</v>
      </c>
      <c r="D132" s="182">
        <f>VLOOKUP('432.1'!A88,'432.1'!A88:N238,14,FALSE)</f>
        <v>4946.6402504421849</v>
      </c>
    </row>
    <row r="133" spans="1:4" ht="54" thickTop="1" thickBot="1">
      <c r="A133" s="140" t="s">
        <v>1051</v>
      </c>
      <c r="B133" s="141" t="s">
        <v>1964</v>
      </c>
      <c r="C133" s="136" t="s">
        <v>233</v>
      </c>
      <c r="D133" s="182">
        <f>VLOOKUP('432.2'!A88,'432.2'!A88:N239,14,FALSE)</f>
        <v>8057.5420720748089</v>
      </c>
    </row>
    <row r="134" spans="1:4" ht="54" thickTop="1" thickBot="1">
      <c r="A134" s="140" t="s">
        <v>1052</v>
      </c>
      <c r="B134" s="141" t="s">
        <v>1965</v>
      </c>
      <c r="C134" s="136" t="s">
        <v>233</v>
      </c>
      <c r="D134" s="182">
        <f>VLOOKUP('433.1'!A88,'433.1'!A88:N240,14,FALSE)</f>
        <v>4931.4041794108634</v>
      </c>
    </row>
    <row r="135" spans="1:4" ht="54" thickTop="1" thickBot="1">
      <c r="A135" s="140" t="s">
        <v>1053</v>
      </c>
      <c r="B135" s="141" t="s">
        <v>1966</v>
      </c>
      <c r="C135" s="136" t="s">
        <v>233</v>
      </c>
      <c r="D135" s="182">
        <f>VLOOKUP('433.2'!A88,'433.2'!A88:N241,14,FALSE)</f>
        <v>4591.7544015612939</v>
      </c>
    </row>
    <row r="136" spans="1:4" ht="54" thickTop="1" thickBot="1">
      <c r="A136" s="140" t="s">
        <v>1054</v>
      </c>
      <c r="B136" s="141" t="s">
        <v>1967</v>
      </c>
      <c r="C136" s="136" t="s">
        <v>233</v>
      </c>
      <c r="D136" s="182">
        <f>VLOOKUP('433.3'!A88,'433.3'!A88:N242,14,FALSE)</f>
        <v>5304.7481841816989</v>
      </c>
    </row>
    <row r="137" spans="1:4" ht="54" thickTop="1" thickBot="1">
      <c r="A137" s="140" t="s">
        <v>1055</v>
      </c>
      <c r="B137" s="141" t="s">
        <v>1211</v>
      </c>
      <c r="C137" s="136" t="s">
        <v>233</v>
      </c>
      <c r="D137" s="182">
        <f>VLOOKUP('433.4'!A88,'433.4'!A88:N243,14,FALSE)</f>
        <v>3439.6898421775131</v>
      </c>
    </row>
    <row r="138" spans="1:4" ht="54" thickTop="1" thickBot="1">
      <c r="A138" s="140" t="s">
        <v>1056</v>
      </c>
      <c r="B138" s="141" t="s">
        <v>1968</v>
      </c>
      <c r="C138" s="136" t="s">
        <v>233</v>
      </c>
      <c r="D138" s="182">
        <f>VLOOKUP('433.5'!A88,'433.5'!A88:N244,14,FALSE)</f>
        <v>9583.3270335547859</v>
      </c>
    </row>
    <row r="139" spans="1:4" ht="54" thickTop="1" thickBot="1">
      <c r="A139" s="140" t="s">
        <v>1057</v>
      </c>
      <c r="B139" s="141" t="s">
        <v>1969</v>
      </c>
      <c r="C139" s="136" t="s">
        <v>233</v>
      </c>
      <c r="D139" s="182">
        <f>VLOOKUP('433.6'!A88,'433.6'!A88:N245,14,FALSE)</f>
        <v>9079.0707547124293</v>
      </c>
    </row>
    <row r="140" spans="1:4" ht="54" thickTop="1" thickBot="1">
      <c r="A140" s="140" t="s">
        <v>1058</v>
      </c>
      <c r="B140" s="141" t="s">
        <v>1970</v>
      </c>
      <c r="C140" s="136" t="s">
        <v>233</v>
      </c>
      <c r="D140" s="182">
        <f>VLOOKUP('433.7'!A88,'433.7'!A88:N246,14,FALSE)</f>
        <v>10743.919521334592</v>
      </c>
    </row>
    <row r="141" spans="1:4" ht="54" thickTop="1" thickBot="1">
      <c r="A141" s="140" t="s">
        <v>1059</v>
      </c>
      <c r="B141" s="141" t="s">
        <v>1212</v>
      </c>
      <c r="C141" s="136" t="s">
        <v>233</v>
      </c>
      <c r="D141" s="182">
        <f>VLOOKUP('433.8'!A88,'433.8'!A88:N247,14,FALSE)</f>
        <v>6839.17192789807</v>
      </c>
    </row>
    <row r="142" spans="1:4" ht="54" thickTop="1" thickBot="1">
      <c r="A142" s="140" t="s">
        <v>1060</v>
      </c>
      <c r="B142" s="141" t="s">
        <v>1971</v>
      </c>
      <c r="C142" s="136" t="s">
        <v>387</v>
      </c>
      <c r="D142" s="182">
        <f>VLOOKUP('440.1'!A89,'440.1'!A89:N248,14,FALSE)</f>
        <v>484442.1202408144</v>
      </c>
    </row>
    <row r="143" spans="1:4" ht="54" thickTop="1" thickBot="1">
      <c r="A143" s="140" t="s">
        <v>1061</v>
      </c>
      <c r="B143" s="141" t="s">
        <v>1972</v>
      </c>
      <c r="C143" s="136" t="s">
        <v>387</v>
      </c>
      <c r="D143" s="182">
        <f>VLOOKUP('440.2'!A93,'440.2'!A93:N250,14,FALSE)</f>
        <v>484442.1202408144</v>
      </c>
    </row>
    <row r="144" spans="1:4" ht="54" thickTop="1" thickBot="1">
      <c r="A144" s="140" t="s">
        <v>1062</v>
      </c>
      <c r="B144" s="141" t="s">
        <v>1973</v>
      </c>
      <c r="C144" s="136" t="s">
        <v>387</v>
      </c>
      <c r="D144" s="182">
        <f>VLOOKUP('440.3'!A93,'440.3'!A93:N252,14,FALSE)</f>
        <v>484442.1202408144</v>
      </c>
    </row>
    <row r="145" spans="1:4" ht="54" thickTop="1" thickBot="1">
      <c r="A145" s="140" t="s">
        <v>1063</v>
      </c>
      <c r="B145" s="141" t="s">
        <v>1213</v>
      </c>
      <c r="C145" s="136" t="s">
        <v>387</v>
      </c>
      <c r="D145" s="182">
        <f>VLOOKUP('440.4'!A93,'440.4'!A93:N254,14,FALSE)</f>
        <v>523413.95030090387</v>
      </c>
    </row>
    <row r="146" spans="1:4" ht="54" thickTop="1" thickBot="1">
      <c r="A146" s="140" t="s">
        <v>1064</v>
      </c>
      <c r="B146" s="141" t="s">
        <v>1974</v>
      </c>
      <c r="C146" s="136" t="s">
        <v>387</v>
      </c>
      <c r="D146" s="182">
        <f>VLOOKUP('441.1'!A93,'441.1'!A93:N256,14,FALSE)</f>
        <v>484442.1202408144</v>
      </c>
    </row>
    <row r="147" spans="1:4" ht="54" thickTop="1" thickBot="1">
      <c r="A147" s="140" t="s">
        <v>1065</v>
      </c>
      <c r="B147" s="141" t="s">
        <v>1975</v>
      </c>
      <c r="C147" s="136" t="s">
        <v>387</v>
      </c>
      <c r="D147" s="182">
        <f>VLOOKUP('441.2'!A92,'441.2'!A92:N258,14,FALSE)</f>
        <v>484442.1202408144</v>
      </c>
    </row>
    <row r="148" spans="1:4" ht="54" thickTop="1" thickBot="1">
      <c r="A148" s="140" t="s">
        <v>1066</v>
      </c>
      <c r="B148" s="141" t="s">
        <v>1976</v>
      </c>
      <c r="C148" s="136" t="s">
        <v>387</v>
      </c>
      <c r="D148" s="182">
        <f>VLOOKUP('441.3'!A93,'441.3'!A93:N260,14,FALSE)</f>
        <v>484260.75979993265</v>
      </c>
    </row>
    <row r="149" spans="1:4" ht="54" thickTop="1" thickBot="1">
      <c r="A149" s="140" t="s">
        <v>1067</v>
      </c>
      <c r="B149" s="141" t="s">
        <v>1977</v>
      </c>
      <c r="C149" s="136" t="s">
        <v>387</v>
      </c>
      <c r="D149" s="182">
        <f>VLOOKUP('441.4'!A92,'441.4'!A92:N262,14,FALSE)</f>
        <v>523650.21803122689</v>
      </c>
    </row>
    <row r="150" spans="1:4" ht="54" thickTop="1" thickBot="1">
      <c r="A150" s="140" t="s">
        <v>1068</v>
      </c>
      <c r="B150" s="141" t="s">
        <v>1957</v>
      </c>
      <c r="C150" s="136" t="s">
        <v>387</v>
      </c>
      <c r="D150" s="182">
        <f>VLOOKUP('450.1'!A95,'450.1'!A95:N264,14,FALSE)</f>
        <v>508392.92948014947</v>
      </c>
    </row>
    <row r="151" spans="1:4" ht="54" thickTop="1" thickBot="1">
      <c r="A151" s="140" t="s">
        <v>1069</v>
      </c>
      <c r="B151" s="141" t="s">
        <v>1978</v>
      </c>
      <c r="C151" s="136" t="s">
        <v>387</v>
      </c>
      <c r="D151" s="182">
        <f>VLOOKUP('450.2'!A93,'450.2'!A93:N266,14,FALSE)</f>
        <v>508476.12234293931</v>
      </c>
    </row>
    <row r="152" spans="1:4" ht="54" thickTop="1" thickBot="1">
      <c r="A152" s="140" t="s">
        <v>1070</v>
      </c>
      <c r="B152" s="141" t="s">
        <v>1979</v>
      </c>
      <c r="C152" s="136" t="s">
        <v>387</v>
      </c>
      <c r="D152" s="182">
        <f>VLOOKUP('450.3'!A93,'450.3'!A93:N268,14,FALSE)</f>
        <v>508319.71976089448</v>
      </c>
    </row>
    <row r="153" spans="1:4" ht="54" thickTop="1" thickBot="1">
      <c r="A153" s="140" t="s">
        <v>1071</v>
      </c>
      <c r="B153" s="141" t="s">
        <v>1980</v>
      </c>
      <c r="C153" s="136" t="s">
        <v>387</v>
      </c>
      <c r="D153" s="182">
        <f>VLOOKUP('450.4'!A92,'450.4'!A92:N270,14,FALSE)</f>
        <v>508392.92948014947</v>
      </c>
    </row>
    <row r="154" spans="1:4" ht="63.75" customHeight="1" thickTop="1" thickBot="1">
      <c r="A154" s="140" t="s">
        <v>1072</v>
      </c>
      <c r="B154" s="141" t="s">
        <v>1981</v>
      </c>
      <c r="C154" s="136" t="s">
        <v>387</v>
      </c>
      <c r="D154" s="182">
        <f>VLOOKUP('450.5'!A92,'450.5'!A92:N272,14,FALSE)</f>
        <v>508319.71976089448</v>
      </c>
    </row>
    <row r="155" spans="1:4" ht="54" thickTop="1" thickBot="1">
      <c r="A155" s="140" t="s">
        <v>1073</v>
      </c>
      <c r="B155" s="141" t="s">
        <v>1982</v>
      </c>
      <c r="C155" s="136" t="s">
        <v>387</v>
      </c>
      <c r="D155" s="182">
        <f>VLOOKUP('450.6'!A93,'450.6'!A93:N274,14,FALSE)</f>
        <v>508319.71976089448</v>
      </c>
    </row>
    <row r="156" spans="1:4" ht="54" thickTop="1" thickBot="1">
      <c r="A156" s="140" t="s">
        <v>1074</v>
      </c>
      <c r="B156" s="141" t="s">
        <v>1983</v>
      </c>
      <c r="C156" s="136" t="s">
        <v>387</v>
      </c>
      <c r="D156" s="182">
        <f>VLOOKUP('450.7'!A93,'450.7'!A93:N275,14,FALSE)</f>
        <v>508319.71976089448</v>
      </c>
    </row>
    <row r="157" spans="1:4" ht="54" thickTop="1" thickBot="1">
      <c r="A157" s="140" t="s">
        <v>1075</v>
      </c>
      <c r="B157" s="141" t="s">
        <v>1984</v>
      </c>
      <c r="C157" s="136" t="s">
        <v>387</v>
      </c>
      <c r="D157" s="182">
        <f>VLOOKUP('450.8'!A93,'450.8'!A93:N276,14,FALSE)</f>
        <v>508476.12234293931</v>
      </c>
    </row>
    <row r="158" spans="1:4" ht="54" thickTop="1" thickBot="1">
      <c r="A158" s="140" t="s">
        <v>1584</v>
      </c>
      <c r="B158" s="141" t="s">
        <v>1615</v>
      </c>
      <c r="C158" s="136" t="s">
        <v>387</v>
      </c>
      <c r="D158" s="182">
        <f>VLOOKUP('450.10'!A92,'450.10'!A92:N277,14,FALSE)</f>
        <v>561783.70107911678</v>
      </c>
    </row>
    <row r="159" spans="1:4" ht="54" thickTop="1" thickBot="1">
      <c r="A159" s="140" t="s">
        <v>1586</v>
      </c>
      <c r="B159" s="141" t="s">
        <v>1616</v>
      </c>
      <c r="C159" s="136" t="s">
        <v>387</v>
      </c>
      <c r="D159" s="182">
        <f>VLOOKUP('450.11'!A92,'450.11'!A92:N278,14,FALSE)</f>
        <v>561710.4913598618</v>
      </c>
    </row>
    <row r="160" spans="1:4" ht="54" thickTop="1" thickBot="1">
      <c r="A160" s="140" t="s">
        <v>1588</v>
      </c>
      <c r="B160" s="141" t="s">
        <v>1617</v>
      </c>
      <c r="C160" s="136" t="s">
        <v>387</v>
      </c>
      <c r="D160" s="182">
        <f>VLOOKUP('450.12'!A92,'450.11'!A92:N279,14,FALSE)</f>
        <v>561710.4913598618</v>
      </c>
    </row>
    <row r="161" spans="1:4" ht="54" thickTop="1" thickBot="1">
      <c r="A161" s="140" t="s">
        <v>1076</v>
      </c>
      <c r="B161" s="141" t="s">
        <v>1985</v>
      </c>
      <c r="C161" s="136" t="s">
        <v>387</v>
      </c>
      <c r="D161" s="182">
        <f>VLOOKUP('451.1'!A92,'451.1'!A92:N280,14,FALSE)</f>
        <v>508319.71976089448</v>
      </c>
    </row>
    <row r="162" spans="1:4" ht="54" thickTop="1" thickBot="1">
      <c r="A162" s="140" t="s">
        <v>1077</v>
      </c>
      <c r="B162" s="141" t="s">
        <v>1986</v>
      </c>
      <c r="C162" s="136" t="s">
        <v>387</v>
      </c>
      <c r="D162" s="182">
        <f>VLOOKUP('451.2'!A93,'451.2'!A93:N281,14,FALSE)</f>
        <v>508319.71976089448</v>
      </c>
    </row>
    <row r="163" spans="1:4" ht="54" thickTop="1" thickBot="1">
      <c r="A163" s="140" t="s">
        <v>1078</v>
      </c>
      <c r="B163" s="141" t="s">
        <v>1987</v>
      </c>
      <c r="C163" s="136" t="s">
        <v>387</v>
      </c>
      <c r="D163" s="182">
        <f>VLOOKUP('451.3'!A92,'451.3'!A92:N282,14,FALSE)</f>
        <v>508319.71976089448</v>
      </c>
    </row>
    <row r="164" spans="1:4" ht="54" thickTop="1" thickBot="1">
      <c r="A164" s="140" t="s">
        <v>1079</v>
      </c>
      <c r="B164" s="141" t="s">
        <v>1988</v>
      </c>
      <c r="C164" s="136" t="s">
        <v>387</v>
      </c>
      <c r="D164" s="182">
        <f>VLOOKUP('451.4'!A92,'451.4'!A92:N283,14,FALSE)</f>
        <v>561710.4913598618</v>
      </c>
    </row>
    <row r="165" spans="1:4" ht="54" thickTop="1" thickBot="1">
      <c r="A165" s="140" t="s">
        <v>1080</v>
      </c>
      <c r="B165" s="141" t="s">
        <v>1989</v>
      </c>
      <c r="C165" s="136" t="s">
        <v>387</v>
      </c>
      <c r="D165" s="182">
        <f>VLOOKUP('452.1'!A93,'452.1'!A93:N284,14,FALSE)</f>
        <v>508319.71976089448</v>
      </c>
    </row>
    <row r="166" spans="1:4" ht="54" thickTop="1" thickBot="1">
      <c r="A166" s="140" t="s">
        <v>1081</v>
      </c>
      <c r="B166" s="141" t="s">
        <v>1990</v>
      </c>
      <c r="C166" s="136" t="s">
        <v>387</v>
      </c>
      <c r="D166" s="182">
        <f>VLOOKUP('452.2'!A93,'452.2'!A93:N285,14,FALSE)</f>
        <v>508319.71976089448</v>
      </c>
    </row>
    <row r="167" spans="1:4" ht="54" thickTop="1" thickBot="1">
      <c r="A167" s="140" t="s">
        <v>1082</v>
      </c>
      <c r="B167" s="141" t="s">
        <v>1991</v>
      </c>
      <c r="C167" s="136" t="s">
        <v>387</v>
      </c>
      <c r="D167" s="182">
        <f>VLOOKUP('452.3'!A92,'452.3'!A92:N286,14,FALSE)</f>
        <v>508319.71976089448</v>
      </c>
    </row>
    <row r="168" spans="1:4" ht="54" thickTop="1" thickBot="1">
      <c r="A168" s="140" t="s">
        <v>1083</v>
      </c>
      <c r="B168" s="141" t="s">
        <v>1992</v>
      </c>
      <c r="C168" s="136" t="s">
        <v>387</v>
      </c>
      <c r="D168" s="182">
        <f>VLOOKUP('452.4'!A93,'452.4'!A93:N287,14,FALSE)</f>
        <v>508319.71976089448</v>
      </c>
    </row>
    <row r="169" spans="1:4" ht="54" thickTop="1" thickBot="1">
      <c r="A169" s="140" t="s">
        <v>1084</v>
      </c>
      <c r="B169" s="141" t="s">
        <v>1214</v>
      </c>
      <c r="C169" s="136" t="s">
        <v>387</v>
      </c>
      <c r="D169" s="182">
        <f>VLOOKUP('453.1'!A92,'453.1'!A92:N288,14,FALSE)</f>
        <v>511706.26453384943</v>
      </c>
    </row>
    <row r="170" spans="1:4" ht="54" thickTop="1" thickBot="1">
      <c r="A170" s="140" t="s">
        <v>1085</v>
      </c>
      <c r="B170" s="141" t="s">
        <v>1993</v>
      </c>
      <c r="C170" s="136" t="s">
        <v>233</v>
      </c>
      <c r="D170" s="182">
        <f>VLOOKUP('460.1'!A87,'460.1'!A87:N289,14,FALSE)</f>
        <v>4940.9348914667462</v>
      </c>
    </row>
    <row r="171" spans="1:4" ht="54" thickTop="1" thickBot="1">
      <c r="A171" s="200" t="s">
        <v>2017</v>
      </c>
      <c r="B171" s="141" t="s">
        <v>2073</v>
      </c>
      <c r="C171" s="136" t="s">
        <v>233</v>
      </c>
      <c r="D171" s="182">
        <f>VLOOKUP('460.2'!A87,'460.2'!A87:N290,14,FALSE)</f>
        <v>2470.4674457333731</v>
      </c>
    </row>
    <row r="172" spans="1:4" ht="51.75" customHeight="1" thickTop="1" thickBot="1">
      <c r="A172" s="140" t="s">
        <v>1086</v>
      </c>
      <c r="B172" s="141" t="s">
        <v>1215</v>
      </c>
      <c r="C172" s="136" t="s">
        <v>387</v>
      </c>
      <c r="D172" s="182">
        <f>VLOOKUP('461.1'!A87,'461.1'!A87:N291,14,FALSE)</f>
        <v>138754.93994472391</v>
      </c>
    </row>
    <row r="173" spans="1:4" ht="54" thickTop="1" thickBot="1">
      <c r="A173" s="140" t="s">
        <v>1087</v>
      </c>
      <c r="B173" s="141" t="s">
        <v>1216</v>
      </c>
      <c r="C173" s="136" t="s">
        <v>387</v>
      </c>
      <c r="D173" s="182">
        <f>VLOOKUP('461.2'!A89,'461.2'!A89:N294,14,FALSE)</f>
        <v>117618.88822602724</v>
      </c>
    </row>
    <row r="174" spans="1:4" ht="54" thickTop="1" thickBot="1">
      <c r="A174" s="140" t="s">
        <v>1598</v>
      </c>
      <c r="B174" s="141" t="s">
        <v>2078</v>
      </c>
      <c r="C174" s="136" t="s">
        <v>387</v>
      </c>
      <c r="D174" s="182">
        <f>VLOOKUP('462.1.1'!A88,'462.1.1'!A88:N293,14,FALSE)</f>
        <v>164061.68389616848</v>
      </c>
    </row>
    <row r="175" spans="1:4" ht="54" thickTop="1" thickBot="1">
      <c r="A175" s="140" t="s">
        <v>1599</v>
      </c>
      <c r="B175" s="141" t="s">
        <v>2079</v>
      </c>
      <c r="C175" s="136" t="s">
        <v>387</v>
      </c>
      <c r="D175" s="182">
        <f>VLOOKUP('462.1.2'!A88,'462.1.2'!A88:N294,14,FALSE)</f>
        <v>164071.86670257396</v>
      </c>
    </row>
    <row r="176" spans="1:4" ht="54" thickTop="1" thickBot="1">
      <c r="A176" s="140" t="s">
        <v>1600</v>
      </c>
      <c r="B176" s="141" t="s">
        <v>2082</v>
      </c>
      <c r="C176" s="136" t="s">
        <v>387</v>
      </c>
      <c r="D176" s="182">
        <f>VLOOKUP('462.2.1'!A88,'462.2.1'!A88:N295,14,FALSE)</f>
        <v>178926.17976593703</v>
      </c>
    </row>
    <row r="177" spans="1:4" ht="54" thickTop="1" thickBot="1">
      <c r="A177" s="140" t="s">
        <v>1601</v>
      </c>
      <c r="B177" s="141" t="s">
        <v>2083</v>
      </c>
      <c r="C177" s="136" t="s">
        <v>387</v>
      </c>
      <c r="D177" s="182">
        <f>VLOOKUP('462.2.2'!A88,'462.2.2'!A88:N296,14,FALSE)</f>
        <v>178936.36257234251</v>
      </c>
    </row>
    <row r="178" spans="1:4" ht="54" thickTop="1" thickBot="1">
      <c r="A178" s="140" t="s">
        <v>1088</v>
      </c>
      <c r="B178" s="141" t="s">
        <v>1618</v>
      </c>
      <c r="C178" s="136" t="s">
        <v>233</v>
      </c>
      <c r="D178" s="182">
        <f>VLOOKUP('464.1'!A88,'464.1'!A88:N297,14,FALSE)</f>
        <v>7102.7803924962609</v>
      </c>
    </row>
    <row r="179" spans="1:4" ht="54" thickTop="1" thickBot="1">
      <c r="A179" s="140" t="s">
        <v>1089</v>
      </c>
      <c r="B179" s="141" t="s">
        <v>1619</v>
      </c>
      <c r="C179" s="136" t="s">
        <v>387</v>
      </c>
      <c r="D179" s="182">
        <f>VLOOKUP('465.1'!A92,'465.1'!A92:N298,14,FALSE)</f>
        <v>104772.80646513953</v>
      </c>
    </row>
    <row r="180" spans="1:4" ht="54" thickTop="1" thickBot="1">
      <c r="A180" s="140" t="s">
        <v>1602</v>
      </c>
      <c r="B180" s="141" t="s">
        <v>1620</v>
      </c>
      <c r="C180" s="136" t="s">
        <v>387</v>
      </c>
      <c r="D180" s="182">
        <f>VLOOKUP('465.2'!A92,'465.2'!A92:N299,14,FALSE)</f>
        <v>26823.684193574285</v>
      </c>
    </row>
    <row r="181" spans="1:4" ht="54" thickTop="1" thickBot="1">
      <c r="A181" s="140" t="s">
        <v>1090</v>
      </c>
      <c r="B181" s="141" t="s">
        <v>1621</v>
      </c>
      <c r="C181" s="136" t="s">
        <v>144</v>
      </c>
      <c r="D181" s="182">
        <f>VLOOKUP('466.1'!A92,'466.1'!A92:N300,14,FALSE)</f>
        <v>2917.8721104408419</v>
      </c>
    </row>
    <row r="182" spans="1:4" ht="54" thickTop="1" thickBot="1">
      <c r="A182" s="140" t="s">
        <v>1091</v>
      </c>
      <c r="B182" s="141" t="s">
        <v>1622</v>
      </c>
      <c r="C182" s="136" t="s">
        <v>144</v>
      </c>
      <c r="D182" s="182">
        <f>VLOOKUP('466.2'!A96,'466.2'!A96:N301,14,FALSE)</f>
        <v>3460.9263434874624</v>
      </c>
    </row>
    <row r="183" spans="1:4" ht="54" thickTop="1" thickBot="1">
      <c r="A183" s="142" t="s">
        <v>1092</v>
      </c>
      <c r="B183" s="143" t="s">
        <v>1735</v>
      </c>
      <c r="C183" s="136" t="s">
        <v>387</v>
      </c>
      <c r="D183" s="182">
        <f>VLOOKUP('500.1'!A95,'500.1'!A95:N302,14,FALSE)</f>
        <v>672380.25524069846</v>
      </c>
    </row>
    <row r="184" spans="1:4" ht="54" thickTop="1" thickBot="1">
      <c r="A184" s="140" t="s">
        <v>1624</v>
      </c>
      <c r="B184" s="141" t="s">
        <v>1736</v>
      </c>
      <c r="C184" s="136" t="s">
        <v>387</v>
      </c>
      <c r="D184" s="182">
        <f>VLOOKUP('500.2'!A95,'500.2'!A95:N303,14,FALSE)</f>
        <v>694172.26437773625</v>
      </c>
    </row>
    <row r="185" spans="1:4" ht="57.75" thickTop="1" thickBot="1">
      <c r="A185" s="140" t="s">
        <v>1093</v>
      </c>
      <c r="B185" s="141" t="s">
        <v>1875</v>
      </c>
      <c r="C185" s="136" t="s">
        <v>377</v>
      </c>
      <c r="D185" s="182">
        <f>VLOOKUP('501.1'!A88,'501.1'!A88:N304,14,FALSE)</f>
        <v>647.78734261360091</v>
      </c>
    </row>
    <row r="186" spans="1:4" ht="57.75" thickTop="1" thickBot="1">
      <c r="A186" s="140" t="s">
        <v>1626</v>
      </c>
      <c r="B186" s="141" t="s">
        <v>1876</v>
      </c>
      <c r="C186" s="136" t="s">
        <v>377</v>
      </c>
      <c r="D186" s="182">
        <f>VLOOKUP('501.10'!A88,'501.10'!A88:N305,14,FALSE)</f>
        <v>1166.8477132975761</v>
      </c>
    </row>
    <row r="187" spans="1:4" ht="57.75" thickTop="1" thickBot="1">
      <c r="A187" s="140" t="s">
        <v>1627</v>
      </c>
      <c r="B187" s="141" t="s">
        <v>1877</v>
      </c>
      <c r="C187" s="136" t="s">
        <v>377</v>
      </c>
      <c r="D187" s="182">
        <f>VLOOKUP('501.20'!A88,'501.20'!A88:N306,14,FALSE)</f>
        <v>579.96345417756163</v>
      </c>
    </row>
    <row r="188" spans="1:4" ht="54" thickTop="1" thickBot="1">
      <c r="A188" s="140" t="s">
        <v>1628</v>
      </c>
      <c r="B188" s="141" t="s">
        <v>1737</v>
      </c>
      <c r="C188" s="136" t="s">
        <v>387</v>
      </c>
      <c r="D188" s="182">
        <f>VLOOKUP('505.1'!A84,'505.1'!A84:N307,14,FALSE)</f>
        <v>606555.06205410371</v>
      </c>
    </row>
    <row r="189" spans="1:4" ht="54" thickTop="1" thickBot="1">
      <c r="A189" s="140" t="s">
        <v>1094</v>
      </c>
      <c r="B189" s="141" t="s">
        <v>1738</v>
      </c>
      <c r="C189" s="136" t="s">
        <v>233</v>
      </c>
      <c r="D189" s="182">
        <f>VLOOKUP('510.1'!A84,'510.1'!A84:N308,14,FALSE)</f>
        <v>53374.937658406423</v>
      </c>
    </row>
    <row r="190" spans="1:4" ht="54" thickTop="1" thickBot="1">
      <c r="A190" s="140" t="s">
        <v>1632</v>
      </c>
      <c r="B190" s="141" t="s">
        <v>1217</v>
      </c>
      <c r="C190" s="136" t="s">
        <v>387</v>
      </c>
      <c r="D190" s="182">
        <f>VLOOKUP('600.1.1'!A85,'600.1.1'!A85:N311,14,FALSE)</f>
        <v>18452.283381742265</v>
      </c>
    </row>
    <row r="191" spans="1:4" ht="54" thickTop="1" thickBot="1">
      <c r="A191" s="140" t="s">
        <v>1633</v>
      </c>
      <c r="B191" s="141" t="s">
        <v>1739</v>
      </c>
      <c r="C191" s="136" t="s">
        <v>387</v>
      </c>
      <c r="D191" s="182">
        <f>VLOOKUP('600.2.1'!A88,'600.2.1'!A88:N310,14,FALSE)</f>
        <v>476997.39718056162</v>
      </c>
    </row>
    <row r="192" spans="1:4" ht="54" thickTop="1" thickBot="1">
      <c r="A192" s="140" t="s">
        <v>1634</v>
      </c>
      <c r="B192" s="141" t="s">
        <v>1740</v>
      </c>
      <c r="C192" s="136" t="s">
        <v>387</v>
      </c>
      <c r="D192" s="182">
        <f>VLOOKUP('600.2.2'!A90,'600.2.2'!A90:N312,14,FALSE)</f>
        <v>514440.86932991171</v>
      </c>
    </row>
    <row r="193" spans="1:4" ht="54" thickTop="1" thickBot="1">
      <c r="A193" s="140" t="s">
        <v>1635</v>
      </c>
      <c r="B193" s="141" t="s">
        <v>1741</v>
      </c>
      <c r="C193" s="136" t="s">
        <v>387</v>
      </c>
      <c r="D193" s="182">
        <f>VLOOKUP('600.2.3'!A89,'600.2.3'!A89:N312,14,FALSE)</f>
        <v>17365.39879087907</v>
      </c>
    </row>
    <row r="194" spans="1:4" ht="54" thickTop="1" thickBot="1">
      <c r="A194" s="140" t="s">
        <v>1636</v>
      </c>
      <c r="B194" s="141" t="s">
        <v>1742</v>
      </c>
      <c r="C194" s="136" t="s">
        <v>387</v>
      </c>
      <c r="D194" s="182">
        <f>VLOOKUP('600.2.4'!A88,'600.2.4'!A88:N312,14,FALSE)</f>
        <v>21917.435187167084</v>
      </c>
    </row>
    <row r="195" spans="1:4" ht="54" thickTop="1" thickBot="1">
      <c r="A195" s="140" t="s">
        <v>1095</v>
      </c>
      <c r="B195" s="141" t="s">
        <v>2094</v>
      </c>
      <c r="C195" s="136" t="s">
        <v>387</v>
      </c>
      <c r="D195" s="182">
        <f>VLOOKUP('610.1'!A89,'610.1'!A89:N314,14,FALSE)</f>
        <v>60532.541716308369</v>
      </c>
    </row>
    <row r="196" spans="1:4" ht="54" thickTop="1" thickBot="1">
      <c r="A196" s="140" t="s">
        <v>1096</v>
      </c>
      <c r="B196" s="141" t="s">
        <v>1743</v>
      </c>
      <c r="C196" s="136" t="s">
        <v>387</v>
      </c>
      <c r="D196" s="182">
        <f>VLOOKUP('610.2'!A89,'610.2'!A89:N315,14,FALSE)</f>
        <v>104143.02514848401</v>
      </c>
    </row>
    <row r="197" spans="1:4" ht="54" thickTop="1" thickBot="1">
      <c r="A197" s="140" t="s">
        <v>1638</v>
      </c>
      <c r="B197" s="141" t="s">
        <v>1744</v>
      </c>
      <c r="C197" s="136" t="s">
        <v>387</v>
      </c>
      <c r="D197" s="182">
        <f>VLOOKUP('610.3'!A89,'610.3'!A89:N316,14,FALSE)</f>
        <v>167421.05206612262</v>
      </c>
    </row>
    <row r="198" spans="1:4" ht="54" thickTop="1" thickBot="1">
      <c r="A198" s="140" t="s">
        <v>1640</v>
      </c>
      <c r="B198" s="141" t="s">
        <v>1745</v>
      </c>
      <c r="C198" s="136" t="s">
        <v>387</v>
      </c>
      <c r="D198" s="182">
        <f>VLOOKUP('610.4'!A89,'610.4'!A89:N317,14,FALSE)</f>
        <v>351696.7575375567</v>
      </c>
    </row>
    <row r="199" spans="1:4" ht="54" thickTop="1" thickBot="1">
      <c r="A199" s="140" t="s">
        <v>1642</v>
      </c>
      <c r="B199" s="141" t="s">
        <v>1218</v>
      </c>
      <c r="C199" s="136" t="s">
        <v>387</v>
      </c>
      <c r="D199" s="182">
        <f>VLOOKUP('610.5'!A89,'610.5'!A89:N318,14,FALSE)</f>
        <v>156515.56692487613</v>
      </c>
    </row>
    <row r="200" spans="1:4" ht="54" thickTop="1" thickBot="1">
      <c r="A200" s="140" t="s">
        <v>1644</v>
      </c>
      <c r="B200" s="141" t="s">
        <v>1746</v>
      </c>
      <c r="C200" s="136" t="s">
        <v>387</v>
      </c>
      <c r="D200" s="182">
        <f>VLOOKUP('610.6'!A89,'610.6'!A89:N319,14,FALSE)</f>
        <v>171238.33369505528</v>
      </c>
    </row>
    <row r="201" spans="1:4" ht="54" thickTop="1" thickBot="1">
      <c r="A201" s="140" t="s">
        <v>1646</v>
      </c>
      <c r="B201" s="141" t="s">
        <v>1747</v>
      </c>
      <c r="C201" s="136" t="s">
        <v>387</v>
      </c>
      <c r="D201" s="182">
        <f>VLOOKUP('610.7'!A89,'610.7'!A89:N320,14,FALSE)</f>
        <v>140765.08396512302</v>
      </c>
    </row>
    <row r="202" spans="1:4" ht="54" thickTop="1" thickBot="1">
      <c r="A202" s="140" t="s">
        <v>1097</v>
      </c>
      <c r="B202" s="141" t="s">
        <v>1748</v>
      </c>
      <c r="C202" s="136" t="s">
        <v>144</v>
      </c>
      <c r="D202" s="182">
        <f>VLOOKUP('620.1'!A88,'620.1'!A88:N321,14,FALSE)</f>
        <v>335725.23894561641</v>
      </c>
    </row>
    <row r="203" spans="1:4" ht="54" thickTop="1" thickBot="1">
      <c r="A203" s="140" t="s">
        <v>1098</v>
      </c>
      <c r="B203" s="141" t="s">
        <v>1878</v>
      </c>
      <c r="C203" s="136" t="s">
        <v>144</v>
      </c>
      <c r="D203" s="182">
        <f>VLOOKUP('620.2'!A88,'620.2'!A88:N322,14,FALSE)</f>
        <v>335725.23894561641</v>
      </c>
    </row>
    <row r="204" spans="1:4" ht="54" thickTop="1" thickBot="1">
      <c r="A204" s="140" t="s">
        <v>1099</v>
      </c>
      <c r="B204" s="141" t="s">
        <v>1749</v>
      </c>
      <c r="C204" s="136" t="s">
        <v>1845</v>
      </c>
      <c r="D204" s="182">
        <f>VLOOKUP('620.3'!A91,'620.3'!A91:N321,14,FALSE)</f>
        <v>83129666.947514281</v>
      </c>
    </row>
    <row r="205" spans="1:4" ht="54" thickTop="1" thickBot="1">
      <c r="A205" s="140" t="s">
        <v>1650</v>
      </c>
      <c r="B205" s="141" t="s">
        <v>1750</v>
      </c>
      <c r="C205" s="136" t="s">
        <v>144</v>
      </c>
      <c r="D205" s="182">
        <f>VLOOKUP('621.1.1'!A95,'621.1.1'!A95:N325,14,FALSE)</f>
        <v>2269036.1325279768</v>
      </c>
    </row>
    <row r="206" spans="1:4" ht="54" thickTop="1" thickBot="1">
      <c r="A206" s="140" t="s">
        <v>1652</v>
      </c>
      <c r="B206" s="141" t="s">
        <v>1751</v>
      </c>
      <c r="C206" s="136" t="s">
        <v>144</v>
      </c>
      <c r="D206" s="182">
        <f>VLOOKUP('621.1.2'!A99,'621.1.2'!A99:N326,14,FALSE)</f>
        <v>3682026.8763761413</v>
      </c>
    </row>
    <row r="207" spans="1:4" ht="54" thickTop="1" thickBot="1">
      <c r="A207" s="140" t="s">
        <v>1100</v>
      </c>
      <c r="B207" s="141" t="s">
        <v>1752</v>
      </c>
      <c r="C207" s="136" t="s">
        <v>387</v>
      </c>
      <c r="D207" s="182">
        <f>VLOOKUP('621.2'!A89,'621.2'!A89:N326,14,FALSE)</f>
        <v>2076666.5750502532</v>
      </c>
    </row>
    <row r="208" spans="1:4" ht="54" thickTop="1" thickBot="1">
      <c r="A208" s="140" t="s">
        <v>1101</v>
      </c>
      <c r="B208" s="141" t="s">
        <v>1753</v>
      </c>
      <c r="C208" s="136" t="s">
        <v>144</v>
      </c>
      <c r="D208" s="182">
        <f>VLOOKUP('621.3'!A93,'621.3'!A93:N327,14,FALSE)</f>
        <v>77448215.58144471</v>
      </c>
    </row>
    <row r="209" spans="1:4" ht="54" thickTop="1" thickBot="1">
      <c r="A209" s="140" t="s">
        <v>1102</v>
      </c>
      <c r="B209" s="141" t="s">
        <v>1754</v>
      </c>
      <c r="C209" s="136" t="s">
        <v>387</v>
      </c>
      <c r="D209" s="182">
        <f>VLOOKUP('621.4'!A93,'621.4'!A93:N328,14,FALSE)</f>
        <v>68414288.10736376</v>
      </c>
    </row>
    <row r="210" spans="1:4" ht="54" thickTop="1" thickBot="1">
      <c r="A210" s="140" t="s">
        <v>1103</v>
      </c>
      <c r="B210" s="141" t="s">
        <v>1755</v>
      </c>
      <c r="C210" s="136" t="s">
        <v>144</v>
      </c>
      <c r="D210" s="182">
        <f>VLOOKUP('621.5'!A89,'621.5'!A89:N329,14,FALSE)</f>
        <v>2948580.9206579439</v>
      </c>
    </row>
    <row r="211" spans="1:4" ht="54" thickTop="1" thickBot="1">
      <c r="A211" s="140" t="s">
        <v>1656</v>
      </c>
      <c r="B211" s="141" t="s">
        <v>1756</v>
      </c>
      <c r="C211" s="136" t="s">
        <v>144</v>
      </c>
      <c r="D211" s="182">
        <f>VLOOKUP('621.5.1'!A89,'621.5.1'!A89:N330,14,FALSE)</f>
        <v>583333.28386582644</v>
      </c>
    </row>
    <row r="212" spans="1:4" ht="54" thickTop="1" thickBot="1">
      <c r="A212" s="140" t="s">
        <v>1104</v>
      </c>
      <c r="B212" s="141" t="s">
        <v>1757</v>
      </c>
      <c r="C212" s="136" t="s">
        <v>1845</v>
      </c>
      <c r="D212" s="182">
        <f>VLOOKUP('621.6'!A98,'621.6'!A98:N331,14,FALSE)</f>
        <v>76960758.616277471</v>
      </c>
    </row>
    <row r="213" spans="1:4" ht="54" thickTop="1" thickBot="1">
      <c r="A213" s="140" t="s">
        <v>1731</v>
      </c>
      <c r="B213" s="141" t="s">
        <v>1758</v>
      </c>
      <c r="C213" s="136" t="s">
        <v>1845</v>
      </c>
      <c r="D213" s="182">
        <f>VLOOKUP('621.7'!A89,'621.7'!A89:N332,14,FALSE)</f>
        <v>618333.48283525859</v>
      </c>
    </row>
    <row r="214" spans="1:4" ht="54" thickTop="1" thickBot="1">
      <c r="A214" s="140" t="s">
        <v>1105</v>
      </c>
      <c r="B214" s="141" t="s">
        <v>1994</v>
      </c>
      <c r="C214" s="136" t="s">
        <v>233</v>
      </c>
      <c r="D214" s="182">
        <f>VLOOKUP('622.1'!A89,'622.1'!A89:N333,14,FALSE)</f>
        <v>89374.292672029769</v>
      </c>
    </row>
    <row r="215" spans="1:4" ht="54" thickTop="1" thickBot="1">
      <c r="A215" s="140" t="s">
        <v>1106</v>
      </c>
      <c r="B215" s="141" t="s">
        <v>1759</v>
      </c>
      <c r="C215" s="136" t="s">
        <v>233</v>
      </c>
      <c r="D215" s="182">
        <f>VLOOKUP('622.2'!A89,'622.2'!A89:N335,14,FALSE)</f>
        <v>362726.0402757214</v>
      </c>
    </row>
    <row r="216" spans="1:4" ht="54" thickTop="1" thickBot="1">
      <c r="A216" s="140" t="s">
        <v>1107</v>
      </c>
      <c r="B216" s="141" t="s">
        <v>1760</v>
      </c>
      <c r="C216" s="136" t="s">
        <v>233</v>
      </c>
      <c r="D216" s="182">
        <f>VLOOKUP('622.3'!A89,'622.3'!A89:N336,14,FALSE)</f>
        <v>773853.82245202479</v>
      </c>
    </row>
    <row r="217" spans="1:4" ht="54" thickTop="1" thickBot="1">
      <c r="A217" s="140" t="s">
        <v>1108</v>
      </c>
      <c r="B217" s="141" t="s">
        <v>1761</v>
      </c>
      <c r="C217" s="136" t="s">
        <v>233</v>
      </c>
      <c r="D217" s="182">
        <f>VLOOKUP('622.4'!A89,'622.4'!A89:N337,14,FALSE)</f>
        <v>772259.26899328351</v>
      </c>
    </row>
    <row r="218" spans="1:4" ht="54" thickTop="1" thickBot="1">
      <c r="A218" s="140" t="s">
        <v>1109</v>
      </c>
      <c r="B218" s="141" t="s">
        <v>1762</v>
      </c>
      <c r="C218" s="136" t="s">
        <v>144</v>
      </c>
      <c r="D218" s="182">
        <f>VLOOKUP('622.5'!A89,'622.5'!A89:N338,14,FALSE)</f>
        <v>86588.785975986568</v>
      </c>
    </row>
    <row r="219" spans="1:4" ht="54" thickTop="1" thickBot="1">
      <c r="A219" s="140" t="s">
        <v>1110</v>
      </c>
      <c r="B219" s="141" t="s">
        <v>1763</v>
      </c>
      <c r="C219" s="136" t="s">
        <v>144</v>
      </c>
      <c r="D219" s="182">
        <f>VLOOKUP('623.1'!A103,'623.1'!A103:N339,14,FALSE)</f>
        <v>928156.74963651435</v>
      </c>
    </row>
    <row r="220" spans="1:4" ht="54" thickTop="1" thickBot="1">
      <c r="A220" s="140" t="s">
        <v>1111</v>
      </c>
      <c r="B220" s="141" t="s">
        <v>1219</v>
      </c>
      <c r="C220" s="136" t="s">
        <v>1995</v>
      </c>
      <c r="D220" s="182">
        <f>VLOOKUP('623.2'!A89,'623.2'!A89:N340,14,FALSE)</f>
        <v>3009558.6616573683</v>
      </c>
    </row>
    <row r="221" spans="1:4" ht="54" thickTop="1" thickBot="1">
      <c r="A221" s="140" t="s">
        <v>1112</v>
      </c>
      <c r="B221" s="141" t="s">
        <v>2114</v>
      </c>
      <c r="C221" s="136" t="s">
        <v>387</v>
      </c>
      <c r="D221" s="182">
        <f>VLOOKUP('630.1'!A89,'630.1'!A89:N341,14,FALSE)</f>
        <v>1073359.1074826755</v>
      </c>
    </row>
    <row r="222" spans="1:4" ht="54" thickTop="1" thickBot="1">
      <c r="A222" s="140" t="s">
        <v>1113</v>
      </c>
      <c r="B222" s="141" t="s">
        <v>2115</v>
      </c>
      <c r="C222" s="136" t="s">
        <v>387</v>
      </c>
      <c r="D222" s="182">
        <f>VLOOKUP('630.2'!A89,'630.2'!A89:N342,14,FALSE)</f>
        <v>1046882.0644357988</v>
      </c>
    </row>
    <row r="223" spans="1:4" ht="54" thickTop="1" thickBot="1">
      <c r="A223" s="140" t="s">
        <v>1114</v>
      </c>
      <c r="B223" s="141" t="s">
        <v>2116</v>
      </c>
      <c r="C223" s="136" t="s">
        <v>387</v>
      </c>
      <c r="D223" s="182">
        <f>VLOOKUP('630.3'!A89,'630.3'!A89:N343,14,FALSE)</f>
        <v>665717.90173360647</v>
      </c>
    </row>
    <row r="224" spans="1:4" ht="54" thickTop="1" thickBot="1">
      <c r="A224" s="140" t="s">
        <v>1115</v>
      </c>
      <c r="B224" s="141" t="s">
        <v>2117</v>
      </c>
      <c r="C224" s="136" t="s">
        <v>387</v>
      </c>
      <c r="D224" s="182">
        <f>VLOOKUP('630.4'!A89,'630.4'!A89:N344,14,FALSE)</f>
        <v>639040.69017022953</v>
      </c>
    </row>
    <row r="225" spans="1:4" ht="54" thickTop="1" thickBot="1">
      <c r="A225" s="140" t="s">
        <v>1116</v>
      </c>
      <c r="B225" s="141" t="s">
        <v>2118</v>
      </c>
      <c r="C225" s="136" t="s">
        <v>387</v>
      </c>
      <c r="D225" s="182">
        <f>VLOOKUP('630.5'!A93,'630.5'!A93:N345,14,FALSE)</f>
        <v>447719.35480258567</v>
      </c>
    </row>
    <row r="226" spans="1:4" ht="54" thickTop="1" thickBot="1">
      <c r="A226" s="140" t="s">
        <v>1117</v>
      </c>
      <c r="B226" s="141" t="s">
        <v>2119</v>
      </c>
      <c r="C226" s="136" t="s">
        <v>387</v>
      </c>
      <c r="D226" s="182">
        <f>VLOOKUP('630.6'!A93,'630.6'!A89:N346,14,FALSE)</f>
        <v>401261.81813890801</v>
      </c>
    </row>
    <row r="227" spans="1:4" ht="54" thickTop="1" thickBot="1">
      <c r="A227" s="140" t="s">
        <v>1118</v>
      </c>
      <c r="B227" s="141" t="s">
        <v>2120</v>
      </c>
      <c r="C227" s="136" t="s">
        <v>387</v>
      </c>
      <c r="D227" s="182">
        <f>VLOOKUP('630.7'!A93,'630.7'!A90:N347,14,FALSE)</f>
        <v>299878.62456407025</v>
      </c>
    </row>
    <row r="228" spans="1:4" ht="54" thickTop="1" thickBot="1">
      <c r="A228" s="140" t="s">
        <v>1119</v>
      </c>
      <c r="B228" s="141" t="s">
        <v>1764</v>
      </c>
      <c r="C228" s="136" t="s">
        <v>144</v>
      </c>
      <c r="D228" s="182">
        <f>VLOOKUP('632.1'!A90,'632.1'!A90:N349,14,FALSE)</f>
        <v>359501.71781179245</v>
      </c>
    </row>
    <row r="229" spans="1:4" ht="54" thickTop="1" thickBot="1">
      <c r="A229" s="140" t="s">
        <v>1659</v>
      </c>
      <c r="B229" s="141" t="s">
        <v>1765</v>
      </c>
      <c r="C229" s="136" t="s">
        <v>144</v>
      </c>
      <c r="D229" s="182">
        <f>VLOOKUP('632.2'!A90,'632.2'!A90:N350,14,FALSE)</f>
        <v>359051.75475765392</v>
      </c>
    </row>
    <row r="230" spans="1:4" ht="54" thickTop="1" thickBot="1">
      <c r="A230" s="140" t="s">
        <v>1662</v>
      </c>
      <c r="B230" s="141" t="s">
        <v>1766</v>
      </c>
      <c r="C230" s="136" t="s">
        <v>377</v>
      </c>
      <c r="D230" s="182">
        <f>VLOOKUP('640.1'!A90,'640.1'!A90:N351,14,FALSE)</f>
        <v>5204.2776469956498</v>
      </c>
    </row>
    <row r="231" spans="1:4" ht="54" thickTop="1" thickBot="1">
      <c r="A231" s="140" t="s">
        <v>1663</v>
      </c>
      <c r="B231" s="141" t="s">
        <v>1767</v>
      </c>
      <c r="C231" s="136" t="s">
        <v>377</v>
      </c>
      <c r="D231" s="182">
        <f>VLOOKUP('640.2'!A90,'640.2'!A90:N352,14,FALSE)</f>
        <v>4458.6993305451879</v>
      </c>
    </row>
    <row r="232" spans="1:4" ht="54" thickTop="1" thickBot="1">
      <c r="A232" s="140" t="s">
        <v>1120</v>
      </c>
      <c r="B232" s="141" t="s">
        <v>1768</v>
      </c>
      <c r="C232" s="136" t="s">
        <v>1664</v>
      </c>
      <c r="D232" s="182">
        <f>VLOOKUP('641.1'!A90,'641.1'!A90:N353,14,FALSE)</f>
        <v>1986.3500486959078</v>
      </c>
    </row>
    <row r="233" spans="1:4" ht="54" thickTop="1" thickBot="1">
      <c r="A233" s="140" t="s">
        <v>1121</v>
      </c>
      <c r="B233" s="141" t="s">
        <v>1768</v>
      </c>
      <c r="C233" s="136" t="s">
        <v>377</v>
      </c>
      <c r="D233" s="182">
        <f>VLOOKUP('641.2'!A90,'641.2'!A90:N354,14,FALSE)</f>
        <v>43664.61394898811</v>
      </c>
    </row>
    <row r="234" spans="1:4" ht="54" thickTop="1" thickBot="1">
      <c r="A234" s="140" t="s">
        <v>1122</v>
      </c>
      <c r="B234" s="141" t="s">
        <v>1769</v>
      </c>
      <c r="C234" s="136" t="s">
        <v>1845</v>
      </c>
      <c r="D234" s="182">
        <f>VLOOKUP('642.1'!A90,'642.1'!A90:N355,14,FALSE)</f>
        <v>286185.84186556214</v>
      </c>
    </row>
    <row r="235" spans="1:4" ht="54" thickTop="1" thickBot="1">
      <c r="A235" s="140" t="s">
        <v>1123</v>
      </c>
      <c r="B235" s="141" t="s">
        <v>1770</v>
      </c>
      <c r="C235" s="136" t="s">
        <v>144</v>
      </c>
      <c r="D235" s="182">
        <f>VLOOKUP('642.2'!A90,'642.2'!A90:N356,14,FALSE)</f>
        <v>50803.37740399404</v>
      </c>
    </row>
    <row r="236" spans="1:4" ht="54" thickTop="1" thickBot="1">
      <c r="A236" s="140" t="s">
        <v>1124</v>
      </c>
      <c r="B236" s="141" t="s">
        <v>1771</v>
      </c>
      <c r="C236" s="136" t="s">
        <v>377</v>
      </c>
      <c r="D236" s="182">
        <f>VLOOKUP('650.1'!A95,'650.1'!A95:N358,14,FALSE)</f>
        <v>14692.409113364662</v>
      </c>
    </row>
    <row r="237" spans="1:4" ht="54" thickTop="1" thickBot="1">
      <c r="A237" s="140" t="s">
        <v>1125</v>
      </c>
      <c r="B237" s="141" t="s">
        <v>2127</v>
      </c>
      <c r="C237" s="136" t="s">
        <v>377</v>
      </c>
      <c r="D237" s="182">
        <f>VLOOKUP('650.2'!A93,'650.2'!A93:N359,14,FALSE)</f>
        <v>14525.25231295352</v>
      </c>
    </row>
    <row r="238" spans="1:4" ht="54" thickTop="1" thickBot="1">
      <c r="A238" s="140" t="s">
        <v>1126</v>
      </c>
      <c r="B238" s="141" t="s">
        <v>1772</v>
      </c>
      <c r="C238" s="136" t="s">
        <v>377</v>
      </c>
      <c r="D238" s="205">
        <f>VLOOKUP('650.3'!A90,'650.3'!A90:N360,14,FALSE)</f>
        <v>0</v>
      </c>
    </row>
    <row r="239" spans="1:4" ht="54" thickTop="1" thickBot="1">
      <c r="A239" s="140" t="s">
        <v>1127</v>
      </c>
      <c r="B239" s="141" t="s">
        <v>2131</v>
      </c>
      <c r="C239" s="136" t="s">
        <v>377</v>
      </c>
      <c r="D239" s="182">
        <f>VLOOKUP('650.4'!A93,'650.4'!A93:N361,14,FALSE)</f>
        <v>9247.2780781693382</v>
      </c>
    </row>
    <row r="240" spans="1:4" ht="57.75" thickTop="1" thickBot="1">
      <c r="A240" s="140" t="s">
        <v>1128</v>
      </c>
      <c r="B240" s="141" t="s">
        <v>1773</v>
      </c>
      <c r="C240" s="136" t="s">
        <v>233</v>
      </c>
      <c r="D240" s="182">
        <f>VLOOKUP('660.1'!A87,'660.1'!A87:N362,14,FALSE)</f>
        <v>439588.70201108768</v>
      </c>
    </row>
    <row r="241" spans="1:4" ht="76.5" thickTop="1" thickBot="1">
      <c r="A241" s="140" t="s">
        <v>1129</v>
      </c>
      <c r="B241" s="141" t="s">
        <v>1880</v>
      </c>
      <c r="C241" s="136" t="s">
        <v>144</v>
      </c>
      <c r="D241" s="182">
        <f>VLOOKUP('660.2'!A87,'660.2'!A87:N363,14,FALSE)</f>
        <v>494424.39194047992</v>
      </c>
    </row>
    <row r="242" spans="1:4" ht="54" thickTop="1" thickBot="1">
      <c r="A242" s="140" t="s">
        <v>1677</v>
      </c>
      <c r="B242" s="141" t="s">
        <v>1774</v>
      </c>
      <c r="C242" s="136" t="s">
        <v>144</v>
      </c>
      <c r="D242" s="182">
        <f>VLOOKUP('661.1'!A87,'661.1'!A87:N364,14,FALSE)</f>
        <v>551241.4501835641</v>
      </c>
    </row>
    <row r="243" spans="1:4" ht="54" thickTop="1" thickBot="1">
      <c r="A243" s="140" t="s">
        <v>1130</v>
      </c>
      <c r="B243" s="141" t="s">
        <v>1775</v>
      </c>
      <c r="C243" s="136" t="s">
        <v>144</v>
      </c>
      <c r="D243" s="182">
        <f>VLOOKUP('662.1'!A87,'662.1'!A87:N365,14,FALSE)</f>
        <v>435572.73510245886</v>
      </c>
    </row>
    <row r="244" spans="1:4" ht="54" thickTop="1" thickBot="1">
      <c r="A244" s="140" t="s">
        <v>1131</v>
      </c>
      <c r="B244" s="141" t="s">
        <v>1776</v>
      </c>
      <c r="C244" s="136" t="s">
        <v>144</v>
      </c>
      <c r="D244" s="182">
        <f>VLOOKUP('662.2'!A87,'662.2'!A87:N366,14,FALSE)</f>
        <v>437089.50074285519</v>
      </c>
    </row>
    <row r="245" spans="1:4" ht="54" thickTop="1" thickBot="1">
      <c r="A245" s="140" t="s">
        <v>1678</v>
      </c>
      <c r="B245" s="141" t="s">
        <v>1777</v>
      </c>
      <c r="C245" s="136" t="s">
        <v>144</v>
      </c>
      <c r="D245" s="182">
        <f>VLOOKUP('663.1'!A87,'663.1'!A87:N367,14,FALSE)</f>
        <v>18448.850227473828</v>
      </c>
    </row>
    <row r="246" spans="1:4" ht="54" thickTop="1" thickBot="1">
      <c r="A246" s="140" t="s">
        <v>1132</v>
      </c>
      <c r="B246" s="141" t="s">
        <v>1778</v>
      </c>
      <c r="C246" s="136" t="s">
        <v>387</v>
      </c>
      <c r="D246" s="182">
        <f>VLOOKUP('670.1'!A87,'670.1'!A87:N368,14,FALSE)</f>
        <v>311042.41082484607</v>
      </c>
    </row>
    <row r="247" spans="1:4" ht="54" thickTop="1" thickBot="1">
      <c r="A247" s="140" t="s">
        <v>1133</v>
      </c>
      <c r="B247" s="141" t="s">
        <v>1779</v>
      </c>
      <c r="C247" s="136" t="s">
        <v>387</v>
      </c>
      <c r="D247" s="182">
        <f>VLOOKUP('670.2'!A87,'670.2'!A87:N369,14,FALSE)</f>
        <v>289414.89537968044</v>
      </c>
    </row>
    <row r="248" spans="1:4" ht="54" thickTop="1" thickBot="1">
      <c r="A248" s="140" t="s">
        <v>1680</v>
      </c>
      <c r="B248" s="141" t="s">
        <v>1780</v>
      </c>
      <c r="C248" s="136" t="s">
        <v>387</v>
      </c>
      <c r="D248" s="182">
        <f>VLOOKUP('670.3'!A87,'670.3'!A87:N370,14,FALSE)</f>
        <v>306586.10452240054</v>
      </c>
    </row>
    <row r="249" spans="1:4" ht="54" thickTop="1" thickBot="1">
      <c r="A249" s="140" t="s">
        <v>1681</v>
      </c>
      <c r="B249" s="141" t="s">
        <v>1781</v>
      </c>
      <c r="C249" s="136" t="s">
        <v>387</v>
      </c>
      <c r="D249" s="182">
        <f>VLOOKUP('670.4'!A87,'670.4'!A87:N371,14,FALSE)</f>
        <v>320051.22261843714</v>
      </c>
    </row>
    <row r="250" spans="1:4" ht="54" thickTop="1" thickBot="1">
      <c r="A250" s="140" t="s">
        <v>1682</v>
      </c>
      <c r="B250" s="141" t="s">
        <v>1782</v>
      </c>
      <c r="C250" s="136" t="s">
        <v>387</v>
      </c>
      <c r="D250" s="182">
        <f>VLOOKUP('670.5'!A89,'670.5'!A89:N372,14,FALSE)</f>
        <v>327316.24862841668</v>
      </c>
    </row>
    <row r="251" spans="1:4" ht="54" thickTop="1" thickBot="1">
      <c r="A251" s="140" t="s">
        <v>1134</v>
      </c>
      <c r="B251" s="141" t="s">
        <v>1783</v>
      </c>
      <c r="C251" s="136" t="s">
        <v>387</v>
      </c>
      <c r="D251" s="182">
        <f>VLOOKUP('671.1'!A89,'671.1'!A89:N373,14,FALSE)</f>
        <v>565887.83515729918</v>
      </c>
    </row>
    <row r="252" spans="1:4" ht="54" thickTop="1" thickBot="1">
      <c r="A252" s="140" t="s">
        <v>1135</v>
      </c>
      <c r="B252" s="141" t="s">
        <v>1784</v>
      </c>
      <c r="C252" s="136" t="s">
        <v>144</v>
      </c>
      <c r="D252" s="182">
        <f>VLOOKUP('671.2'!A89,'671.2'!A89:N374,14,FALSE)</f>
        <v>48559.414546430562</v>
      </c>
    </row>
    <row r="253" spans="1:4" ht="54" thickTop="1" thickBot="1">
      <c r="A253" s="140" t="s">
        <v>1683</v>
      </c>
      <c r="B253" s="141" t="s">
        <v>1785</v>
      </c>
      <c r="C253" s="136" t="s">
        <v>387</v>
      </c>
      <c r="D253" s="182">
        <f>VLOOKUP('671.3'!A87,'671.3'!A87:N375,14,FALSE)</f>
        <v>603135.28039576171</v>
      </c>
    </row>
    <row r="254" spans="1:4" ht="54" thickTop="1" thickBot="1">
      <c r="A254" s="140" t="s">
        <v>1684</v>
      </c>
      <c r="B254" s="141" t="s">
        <v>1786</v>
      </c>
      <c r="C254" s="136" t="s">
        <v>144</v>
      </c>
      <c r="D254" s="182">
        <f>VLOOKUP('671.4'!A87,'671.4'!A87:N376,14,FALSE)</f>
        <v>51596.939005392305</v>
      </c>
    </row>
    <row r="255" spans="1:4" ht="54" thickTop="1" thickBot="1">
      <c r="A255" s="140" t="s">
        <v>1136</v>
      </c>
      <c r="B255" s="141" t="s">
        <v>1787</v>
      </c>
      <c r="C255" s="136" t="s">
        <v>144</v>
      </c>
      <c r="D255" s="182">
        <f>VLOOKUP('672.1'!A87,'672.1'!A87:N377,14,FALSE)</f>
        <v>41534.402570273887</v>
      </c>
    </row>
    <row r="256" spans="1:4" ht="54" thickTop="1" thickBot="1">
      <c r="A256" s="140" t="s">
        <v>1685</v>
      </c>
      <c r="B256" s="141" t="s">
        <v>1788</v>
      </c>
      <c r="C256" s="136" t="s">
        <v>144</v>
      </c>
      <c r="D256" s="182">
        <f>VLOOKUP('672.2'!A87,'672.2'!A87:N378,14,FALSE)</f>
        <v>49709.583119816823</v>
      </c>
    </row>
    <row r="257" spans="1:4" ht="54" thickTop="1" thickBot="1">
      <c r="A257" s="140" t="s">
        <v>1686</v>
      </c>
      <c r="B257" s="141" t="s">
        <v>1789</v>
      </c>
      <c r="C257" s="136" t="s">
        <v>144</v>
      </c>
      <c r="D257" s="182">
        <f>VLOOKUP('672.3'!A87,'672.3'!A87:N379,14,FALSE)</f>
        <v>43356.02741301222</v>
      </c>
    </row>
    <row r="258" spans="1:4" ht="54" thickTop="1" thickBot="1">
      <c r="A258" s="140" t="s">
        <v>1687</v>
      </c>
      <c r="B258" s="141" t="s">
        <v>1790</v>
      </c>
      <c r="C258" s="136" t="s">
        <v>144</v>
      </c>
      <c r="D258" s="182">
        <f>VLOOKUP('672.4'!A87,'672.3'!A87:N380,14,FALSE)</f>
        <v>43356.02741301222</v>
      </c>
    </row>
    <row r="259" spans="1:4" ht="54" thickTop="1" thickBot="1">
      <c r="A259" s="140" t="s">
        <v>1732</v>
      </c>
      <c r="B259" s="141" t="s">
        <v>1791</v>
      </c>
      <c r="C259" s="136" t="s">
        <v>233</v>
      </c>
      <c r="D259" s="182">
        <f>VLOOKUP('673.1.1'!A87,'673.1.1'!A87:N381,14,FALSE)</f>
        <v>8868.1079383809611</v>
      </c>
    </row>
    <row r="260" spans="1:4" ht="54" thickTop="1" thickBot="1">
      <c r="A260" s="140" t="s">
        <v>1733</v>
      </c>
      <c r="B260" s="141" t="s">
        <v>2046</v>
      </c>
      <c r="C260" s="136" t="s">
        <v>233</v>
      </c>
      <c r="D260" s="182">
        <f>VLOOKUP('673.1.2'!A87,'673.1.2'!A87:N382,14,FALSE)</f>
        <v>12229.958147226931</v>
      </c>
    </row>
    <row r="261" spans="1:4" ht="54" thickTop="1" thickBot="1">
      <c r="A261" s="140" t="s">
        <v>1137</v>
      </c>
      <c r="B261" s="141" t="s">
        <v>1792</v>
      </c>
      <c r="C261" s="136" t="s">
        <v>387</v>
      </c>
      <c r="D261" s="182">
        <f>VLOOKUP('673.2'!A87,'673.2'!A87:N383,14,FALSE)</f>
        <v>139537.59642313197</v>
      </c>
    </row>
    <row r="262" spans="1:4" ht="54" thickTop="1" thickBot="1">
      <c r="A262" s="140" t="s">
        <v>1138</v>
      </c>
      <c r="B262" s="141" t="s">
        <v>1793</v>
      </c>
      <c r="C262" s="136" t="s">
        <v>387</v>
      </c>
      <c r="D262" s="182">
        <f>VLOOKUP('673.3'!A89,'673.3'!A89:N384,14,FALSE)</f>
        <v>91226.614611447672</v>
      </c>
    </row>
    <row r="263" spans="1:4" ht="54" thickTop="1" thickBot="1">
      <c r="A263" s="140" t="s">
        <v>1139</v>
      </c>
      <c r="B263" s="141" t="s">
        <v>1996</v>
      </c>
      <c r="C263" s="136" t="s">
        <v>144</v>
      </c>
      <c r="D263" s="182">
        <f>VLOOKUP('674.1'!A89,'674.1'!A89:N385,14,FALSE)</f>
        <v>115766.02158145719</v>
      </c>
    </row>
    <row r="264" spans="1:4" ht="54" thickTop="1" thickBot="1">
      <c r="A264" s="140" t="s">
        <v>1140</v>
      </c>
      <c r="B264" s="141" t="s">
        <v>1794</v>
      </c>
      <c r="C264" s="136" t="s">
        <v>144</v>
      </c>
      <c r="D264" s="182">
        <f>VLOOKUP('674.2'!A89,'674.2'!A89:N386,14,FALSE)</f>
        <v>213229.8309125677</v>
      </c>
    </row>
    <row r="265" spans="1:4" ht="54" thickTop="1" thickBot="1">
      <c r="A265" s="140" t="s">
        <v>1141</v>
      </c>
      <c r="B265" s="141" t="s">
        <v>1795</v>
      </c>
      <c r="C265" s="136" t="s">
        <v>233</v>
      </c>
      <c r="D265" s="182">
        <f>VLOOKUP('680.1'!A87,'680.1'!A87:N387,14,FALSE)</f>
        <v>165519.76336796978</v>
      </c>
    </row>
    <row r="266" spans="1:4" ht="54" thickTop="1" thickBot="1">
      <c r="A266" s="140" t="s">
        <v>1142</v>
      </c>
      <c r="B266" s="141" t="s">
        <v>1796</v>
      </c>
      <c r="C266" s="136" t="s">
        <v>144</v>
      </c>
      <c r="D266" s="182">
        <f>VLOOKUP('680.2'!A87,'680.2'!A87:N388,14,FALSE)</f>
        <v>8807.6469920749169</v>
      </c>
    </row>
    <row r="267" spans="1:4" ht="54" thickTop="1" thickBot="1">
      <c r="A267" s="140" t="s">
        <v>1143</v>
      </c>
      <c r="B267" s="141" t="s">
        <v>1797</v>
      </c>
      <c r="C267" s="136" t="s">
        <v>387</v>
      </c>
      <c r="D267" s="182">
        <f>VLOOKUP('680.3'!A89,'680.3'!A89:N389,14,FALSE)</f>
        <v>67079.750373302551</v>
      </c>
    </row>
    <row r="268" spans="1:4" ht="54" thickTop="1" thickBot="1">
      <c r="A268" s="140" t="s">
        <v>1144</v>
      </c>
      <c r="B268" s="141" t="s">
        <v>1798</v>
      </c>
      <c r="C268" s="136" t="s">
        <v>387</v>
      </c>
      <c r="D268" s="182">
        <f>VLOOKUP('681.1'!A89,'681.1'!A89:N390,14,FALSE)</f>
        <v>213132.83864653177</v>
      </c>
    </row>
    <row r="269" spans="1:4" ht="54" thickTop="1" thickBot="1">
      <c r="A269" s="140" t="s">
        <v>1692</v>
      </c>
      <c r="B269" s="141" t="s">
        <v>1799</v>
      </c>
      <c r="C269" s="136" t="s">
        <v>387</v>
      </c>
      <c r="D269" s="182">
        <f>VLOOKUP('681.2'!A89,'681.2'!A89:N391,14,FALSE)</f>
        <v>191505.32320136612</v>
      </c>
    </row>
    <row r="270" spans="1:4" ht="54" thickTop="1" thickBot="1">
      <c r="A270" s="140" t="s">
        <v>1693</v>
      </c>
      <c r="B270" s="141" t="s">
        <v>1800</v>
      </c>
      <c r="C270" s="136" t="s">
        <v>387</v>
      </c>
      <c r="D270" s="182">
        <f>VLOOKUP('681.3'!A89,'681.3'!A89:N392,14,FALSE)</f>
        <v>208676.53234408627</v>
      </c>
    </row>
    <row r="271" spans="1:4" ht="54" thickTop="1" thickBot="1">
      <c r="A271" s="140" t="s">
        <v>1694</v>
      </c>
      <c r="B271" s="141" t="s">
        <v>1801</v>
      </c>
      <c r="C271" s="136" t="s">
        <v>387</v>
      </c>
      <c r="D271" s="182">
        <f>VLOOKUP('681.4'!A89,'681.4'!A89:N393,14,FALSE)</f>
        <v>222141.65044012282</v>
      </c>
    </row>
    <row r="272" spans="1:4" ht="54" thickTop="1" thickBot="1">
      <c r="A272" s="140" t="s">
        <v>1145</v>
      </c>
      <c r="B272" s="141" t="s">
        <v>1802</v>
      </c>
      <c r="C272" s="136" t="s">
        <v>387</v>
      </c>
      <c r="D272" s="182">
        <f>VLOOKUP('682.1'!A89,'682.1'!A89:N394,14,FALSE)</f>
        <v>285577.67933459766</v>
      </c>
    </row>
    <row r="273" spans="1:4" ht="54" thickTop="1" thickBot="1">
      <c r="A273" s="140" t="s">
        <v>1695</v>
      </c>
      <c r="B273" s="141" t="s">
        <v>1803</v>
      </c>
      <c r="C273" s="136" t="s">
        <v>387</v>
      </c>
      <c r="D273" s="182">
        <f>VLOOKUP('682.2'!A89,'682.2'!A89:N395,14,FALSE)</f>
        <v>285577.67933459766</v>
      </c>
    </row>
    <row r="274" spans="1:4" ht="54" thickTop="1" thickBot="1">
      <c r="A274" s="140" t="s">
        <v>1697</v>
      </c>
      <c r="B274" s="141" t="s">
        <v>1804</v>
      </c>
      <c r="C274" s="136" t="s">
        <v>387</v>
      </c>
      <c r="D274" s="182">
        <f>VLOOKUP('682.3'!A89,'682.3'!A89:N396,14,FALSE)</f>
        <v>285577.67933459766</v>
      </c>
    </row>
    <row r="275" spans="1:4" ht="54" thickTop="1" thickBot="1">
      <c r="A275" s="140" t="s">
        <v>1699</v>
      </c>
      <c r="B275" s="141" t="s">
        <v>1997</v>
      </c>
      <c r="C275" s="136" t="s">
        <v>387</v>
      </c>
      <c r="D275" s="182">
        <f>VLOOKUP('682.4'!A89,'682.4'!A89:N397,14,FALSE)</f>
        <v>285577.67933459766</v>
      </c>
    </row>
    <row r="276" spans="1:4" ht="54" thickTop="1" thickBot="1">
      <c r="A276" s="140" t="s">
        <v>1701</v>
      </c>
      <c r="B276" s="141" t="s">
        <v>1805</v>
      </c>
      <c r="C276" s="136" t="s">
        <v>233</v>
      </c>
      <c r="D276" s="182">
        <f>VLOOKUP('683.1'!A89,'683.1'!A89:N398,14,FALSE)</f>
        <v>9921.0993362678455</v>
      </c>
    </row>
    <row r="277" spans="1:4" ht="54" thickTop="1" thickBot="1">
      <c r="A277" s="140" t="s">
        <v>1703</v>
      </c>
      <c r="B277" s="141" t="s">
        <v>1806</v>
      </c>
      <c r="C277" s="136" t="s">
        <v>233</v>
      </c>
      <c r="D277" s="182">
        <f>VLOOKUP('683.2'!A89,'683.2'!A89:N399,14,FALSE)</f>
        <v>28352.448642909832</v>
      </c>
    </row>
    <row r="278" spans="1:4" ht="54" thickTop="1" thickBot="1">
      <c r="A278" s="140" t="s">
        <v>1705</v>
      </c>
      <c r="B278" s="141" t="s">
        <v>1807</v>
      </c>
      <c r="C278" s="136" t="s">
        <v>233</v>
      </c>
      <c r="D278" s="182">
        <f>VLOOKUP('683.3'!A89,'683.3'!A89:N400,14,FALSE)</f>
        <v>9921.0993362678455</v>
      </c>
    </row>
    <row r="279" spans="1:4" ht="54" thickTop="1" thickBot="1">
      <c r="A279" s="140" t="s">
        <v>1706</v>
      </c>
      <c r="B279" s="141" t="s">
        <v>1808</v>
      </c>
      <c r="C279" s="136" t="s">
        <v>233</v>
      </c>
      <c r="D279" s="182">
        <f>VLOOKUP('683.4'!A89,'683.4'!A89:N401,14,FALSE)</f>
        <v>28352.448642909832</v>
      </c>
    </row>
    <row r="280" spans="1:4" ht="54" thickTop="1" thickBot="1">
      <c r="A280" s="140" t="s">
        <v>1707</v>
      </c>
      <c r="B280" s="141" t="s">
        <v>1809</v>
      </c>
      <c r="C280" s="136" t="s">
        <v>233</v>
      </c>
      <c r="D280" s="182">
        <f>VLOOKUP('683.5'!A87,'683.5'!A87:N402,14,FALSE)</f>
        <v>73290.653313286166</v>
      </c>
    </row>
    <row r="281" spans="1:4" ht="54" thickTop="1" thickBot="1">
      <c r="A281" s="140" t="s">
        <v>2047</v>
      </c>
      <c r="B281" s="141" t="s">
        <v>1810</v>
      </c>
      <c r="C281" s="136" t="s">
        <v>233</v>
      </c>
      <c r="D281" s="182">
        <f>VLOOKUP('690.1.1'!A89,'690.1.1'!A89:N403,14,FALSE)</f>
        <v>15034.601139577468</v>
      </c>
    </row>
    <row r="282" spans="1:4" ht="54" thickTop="1" thickBot="1">
      <c r="A282" s="140" t="s">
        <v>1710</v>
      </c>
      <c r="B282" s="141" t="s">
        <v>1811</v>
      </c>
      <c r="C282" s="136" t="s">
        <v>233</v>
      </c>
      <c r="D282" s="182">
        <f>VLOOKUP('690.1.2'!A89,'690.1.2'!A89:N404,14,FALSE)</f>
        <v>34039.266794978292</v>
      </c>
    </row>
    <row r="283" spans="1:4" ht="54" thickTop="1" thickBot="1">
      <c r="A283" s="140" t="s">
        <v>1146</v>
      </c>
      <c r="B283" s="141" t="s">
        <v>1812</v>
      </c>
      <c r="C283" s="136" t="s">
        <v>144</v>
      </c>
      <c r="D283" s="182">
        <f>VLOOKUP('700.1'!A89,'700.1'!A89:N405,14,FALSE)</f>
        <v>2007.9943652210293</v>
      </c>
    </row>
    <row r="284" spans="1:4" ht="54" thickTop="1" thickBot="1">
      <c r="A284" s="140" t="s">
        <v>1147</v>
      </c>
      <c r="B284" s="141" t="s">
        <v>1813</v>
      </c>
      <c r="C284" s="136" t="s">
        <v>144</v>
      </c>
      <c r="D284" s="182">
        <f>VLOOKUP('700.2'!A89,'700.2'!A89:N406,14,FALSE)</f>
        <v>1282.5938326740925</v>
      </c>
    </row>
    <row r="285" spans="1:4" ht="54" thickTop="1" thickBot="1">
      <c r="A285" s="140" t="s">
        <v>1148</v>
      </c>
      <c r="B285" s="141" t="s">
        <v>1814</v>
      </c>
      <c r="C285" s="136" t="s">
        <v>233</v>
      </c>
      <c r="D285" s="182">
        <f>VLOOKUP('700.3'!A89,'700.3'!A89:N407,14,FALSE)</f>
        <v>40391.220464670114</v>
      </c>
    </row>
    <row r="286" spans="1:4" ht="54" thickTop="1" thickBot="1">
      <c r="A286" s="140" t="s">
        <v>1149</v>
      </c>
      <c r="B286" s="141" t="s">
        <v>1815</v>
      </c>
      <c r="C286" s="136" t="s">
        <v>233</v>
      </c>
      <c r="D286" s="182">
        <f>VLOOKUP('700.4'!A89,'700.4'!A89:N408,14,FALSE)</f>
        <v>45086.328706582215</v>
      </c>
    </row>
    <row r="287" spans="1:4" ht="54" thickTop="1" thickBot="1">
      <c r="A287" s="140" t="s">
        <v>1150</v>
      </c>
      <c r="B287" s="141" t="s">
        <v>1816</v>
      </c>
      <c r="C287" s="136" t="s">
        <v>1845</v>
      </c>
      <c r="D287" s="182">
        <f>VLOOKUP('701.1'!A89,'701.1'!A89:N409,14,FALSE)</f>
        <v>10087.372687304567</v>
      </c>
    </row>
    <row r="288" spans="1:4" ht="54" thickTop="1" thickBot="1">
      <c r="A288" s="140" t="s">
        <v>1713</v>
      </c>
      <c r="B288" s="141" t="s">
        <v>1817</v>
      </c>
      <c r="C288" s="136" t="s">
        <v>1845</v>
      </c>
      <c r="D288" s="182">
        <f>VLOOKUP('710.1'!A89,'710.1'!A89:N410,14,FALSE)</f>
        <v>504332.1365772037</v>
      </c>
    </row>
    <row r="289" spans="1:4" ht="54" thickTop="1" thickBot="1">
      <c r="A289" s="140" t="s">
        <v>1151</v>
      </c>
      <c r="B289" s="141" t="s">
        <v>1818</v>
      </c>
      <c r="C289" s="136" t="s">
        <v>233</v>
      </c>
      <c r="D289" s="182">
        <f>VLOOKUP('710.2'!A89,'710.2'!A89:N411,14,FALSE)</f>
        <v>453043.43530967296</v>
      </c>
    </row>
    <row r="290" spans="1:4" ht="54" thickTop="1" thickBot="1">
      <c r="A290" s="140" t="s">
        <v>1152</v>
      </c>
      <c r="B290" s="141" t="s">
        <v>1819</v>
      </c>
      <c r="C290" s="136" t="s">
        <v>1845</v>
      </c>
      <c r="D290" s="182">
        <f>VLOOKUP('720.1'!A89,'720.1'!A89:N412,14,FALSE)</f>
        <v>216265.00398541457</v>
      </c>
    </row>
    <row r="291" spans="1:4" ht="54" thickTop="1" thickBot="1">
      <c r="A291" s="140" t="s">
        <v>1153</v>
      </c>
      <c r="B291" s="141" t="s">
        <v>1820</v>
      </c>
      <c r="C291" s="136" t="s">
        <v>144</v>
      </c>
      <c r="D291" s="182">
        <f>VLOOKUP('730.1'!A89,'730.1'!A89:N413,14,FALSE)</f>
        <v>143282.50284986806</v>
      </c>
    </row>
    <row r="292" spans="1:4" ht="54" thickTop="1" thickBot="1">
      <c r="A292" s="140" t="s">
        <v>1154</v>
      </c>
      <c r="B292" s="141" t="s">
        <v>1821</v>
      </c>
      <c r="C292" s="136" t="s">
        <v>1845</v>
      </c>
      <c r="D292" s="182">
        <f>VLOOKUP('730.2'!A89,'730.2'!A89:N414,14,FALSE)</f>
        <v>65687.027672873286</v>
      </c>
    </row>
    <row r="293" spans="1:4" ht="54" thickTop="1" thickBot="1">
      <c r="A293" s="140" t="s">
        <v>1155</v>
      </c>
      <c r="B293" s="141" t="s">
        <v>1822</v>
      </c>
      <c r="C293" s="136" t="s">
        <v>1845</v>
      </c>
      <c r="D293" s="182">
        <f>VLOOKUP('730.3'!A89,'730.3'!A89:N415,14,FALSE)</f>
        <v>57784.910105582218</v>
      </c>
    </row>
    <row r="294" spans="1:4" ht="54" thickTop="1" thickBot="1">
      <c r="A294" s="140" t="s">
        <v>1714</v>
      </c>
      <c r="B294" s="141" t="s">
        <v>1823</v>
      </c>
      <c r="C294" s="136" t="s">
        <v>1845</v>
      </c>
      <c r="D294" s="182">
        <f>VLOOKUP('730.4'!A89,'730.4'!A89:N416,14,FALSE)</f>
        <v>44157.845173892267</v>
      </c>
    </row>
    <row r="295" spans="1:4" ht="54" thickTop="1" thickBot="1">
      <c r="A295" s="140" t="s">
        <v>1156</v>
      </c>
      <c r="B295" s="141" t="s">
        <v>1824</v>
      </c>
      <c r="C295" s="136" t="s">
        <v>144</v>
      </c>
      <c r="D295" s="182">
        <f>VLOOKUP('731.1'!A89,'731.1'!A89:N417,14,FALSE)</f>
        <v>165616.82270882634</v>
      </c>
    </row>
    <row r="296" spans="1:4" ht="54" thickTop="1" thickBot="1">
      <c r="A296" s="140" t="s">
        <v>1157</v>
      </c>
      <c r="B296" s="141" t="s">
        <v>1825</v>
      </c>
      <c r="C296" s="136" t="s">
        <v>1995</v>
      </c>
      <c r="D296" s="182">
        <f>VLOOKUP('740.1'!A89,'740.1'!A89:N418,14,FALSE)</f>
        <v>11893.464108547627</v>
      </c>
    </row>
    <row r="297" spans="1:4" ht="54" thickTop="1" thickBot="1">
      <c r="A297" s="140" t="s">
        <v>1717</v>
      </c>
      <c r="B297" s="141" t="s">
        <v>1826</v>
      </c>
      <c r="C297" s="136" t="s">
        <v>1845</v>
      </c>
      <c r="D297" s="182">
        <f>VLOOKUP('741.1'!A89,'741.1'!A89:N419,14,FALSE)</f>
        <v>69361.352900365018</v>
      </c>
    </row>
    <row r="298" spans="1:4" ht="54" thickTop="1" thickBot="1">
      <c r="A298" s="140" t="s">
        <v>1158</v>
      </c>
      <c r="B298" s="141" t="s">
        <v>1827</v>
      </c>
      <c r="C298" s="136" t="s">
        <v>144</v>
      </c>
      <c r="D298" s="182">
        <f>VLOOKUP('800.1'!A89,'800.1'!A89:N420,14,FALSE)</f>
        <v>14900.117409899736</v>
      </c>
    </row>
    <row r="299" spans="1:4" ht="54" thickTop="1" thickBot="1">
      <c r="A299" s="140" t="s">
        <v>1159</v>
      </c>
      <c r="B299" s="141" t="s">
        <v>1828</v>
      </c>
      <c r="C299" s="136" t="s">
        <v>144</v>
      </c>
      <c r="D299" s="182">
        <f>VLOOKUP('800.2'!A89,'800.2'!A89:N421,14,FALSE)</f>
        <v>23393.495334596682</v>
      </c>
    </row>
    <row r="300" spans="1:4" ht="54" thickTop="1" thickBot="1">
      <c r="A300" s="140" t="s">
        <v>1160</v>
      </c>
      <c r="B300" s="141" t="s">
        <v>1829</v>
      </c>
      <c r="C300" s="136" t="s">
        <v>144</v>
      </c>
      <c r="D300" s="182">
        <f>VLOOKUP('800.3'!A89,'800.3'!A89:N422,14,FALSE)</f>
        <v>51879.943716133916</v>
      </c>
    </row>
    <row r="301" spans="1:4" ht="54" thickTop="1" thickBot="1">
      <c r="A301" s="140" t="s">
        <v>1161</v>
      </c>
      <c r="B301" s="141" t="s">
        <v>1830</v>
      </c>
      <c r="C301" s="136" t="s">
        <v>144</v>
      </c>
      <c r="D301" s="182">
        <f>VLOOKUP('800.4'!A89,'800.4'!A89:N423,14,FALSE)</f>
        <v>60018.035198305108</v>
      </c>
    </row>
    <row r="302" spans="1:4" ht="54" thickTop="1" thickBot="1">
      <c r="A302" s="140" t="s">
        <v>1718</v>
      </c>
      <c r="B302" s="141" t="s">
        <v>1831</v>
      </c>
      <c r="C302" s="136" t="s">
        <v>1845</v>
      </c>
      <c r="D302" s="182">
        <f>VLOOKUP('802.1'!A89,'802.1'!A89:N424,14,FALSE)</f>
        <v>278233.62218663009</v>
      </c>
    </row>
    <row r="303" spans="1:4" ht="54" thickTop="1" thickBot="1">
      <c r="A303" s="140" t="s">
        <v>1719</v>
      </c>
      <c r="B303" s="141" t="s">
        <v>1881</v>
      </c>
      <c r="C303" s="136" t="s">
        <v>1845</v>
      </c>
      <c r="D303" s="182">
        <f>VLOOKUP('802.2'!A89,'802.2'!A89:N425,14,FALSE)</f>
        <v>69657.579498897336</v>
      </c>
    </row>
    <row r="304" spans="1:4" ht="54" thickTop="1" thickBot="1">
      <c r="A304" s="140" t="s">
        <v>1720</v>
      </c>
      <c r="B304" s="141" t="s">
        <v>1832</v>
      </c>
      <c r="C304" s="136" t="s">
        <v>1845</v>
      </c>
      <c r="D304" s="182">
        <f>VLOOKUP('802.3'!A89,'802.3'!A89:N426,14,FALSE)</f>
        <v>43966.095677716119</v>
      </c>
    </row>
    <row r="305" spans="1:4" ht="54" thickTop="1" thickBot="1">
      <c r="A305" s="140" t="s">
        <v>1721</v>
      </c>
      <c r="B305" s="141" t="s">
        <v>1833</v>
      </c>
      <c r="C305" s="136" t="s">
        <v>1845</v>
      </c>
      <c r="D305" s="182">
        <f>VLOOKUP('802.4'!A89,'802.4'!A89:N427,14,FALSE)</f>
        <v>37271.353506809035</v>
      </c>
    </row>
    <row r="306" spans="1:4" ht="54" thickTop="1" thickBot="1">
      <c r="A306" s="140" t="s">
        <v>1722</v>
      </c>
      <c r="B306" s="141" t="s">
        <v>1834</v>
      </c>
      <c r="C306" s="136" t="s">
        <v>1845</v>
      </c>
      <c r="D306" s="182">
        <f>VLOOKUP('802.5'!A89,'802.5'!A89:N428,14,FALSE)</f>
        <v>305351.45540464151</v>
      </c>
    </row>
    <row r="307" spans="1:4" ht="54" thickTop="1" thickBot="1">
      <c r="A307" s="140" t="s">
        <v>1723</v>
      </c>
      <c r="B307" s="141" t="s">
        <v>1835</v>
      </c>
      <c r="C307" s="136" t="s">
        <v>1845</v>
      </c>
      <c r="D307" s="182">
        <f>VLOOKUP('802.6'!A89,'802.6'!A89:N429,14,FALSE)</f>
        <v>296995.13710102491</v>
      </c>
    </row>
    <row r="308" spans="1:4" ht="54" thickTop="1" thickBot="1">
      <c r="A308" s="140" t="s">
        <v>1724</v>
      </c>
      <c r="B308" s="141" t="s">
        <v>1836</v>
      </c>
      <c r="C308" s="136" t="s">
        <v>1845</v>
      </c>
      <c r="D308" s="182">
        <f>VLOOKUP('802.7'!A89,'802.7'!A89:N430,14,FALSE)</f>
        <v>194160.74209929048</v>
      </c>
    </row>
    <row r="309" spans="1:4" ht="54" thickTop="1" thickBot="1">
      <c r="A309" s="140" t="s">
        <v>1725</v>
      </c>
      <c r="B309" s="141" t="s">
        <v>1837</v>
      </c>
      <c r="C309" s="136" t="s">
        <v>1845</v>
      </c>
      <c r="D309" s="182">
        <f>VLOOKUP('802.8'!A89,'802.8'!A89:N431,14,FALSE)</f>
        <v>165692.41044690035</v>
      </c>
    </row>
    <row r="310" spans="1:4" ht="54" thickTop="1" thickBot="1">
      <c r="A310" s="140" t="s">
        <v>1162</v>
      </c>
      <c r="B310" s="141" t="s">
        <v>1838</v>
      </c>
      <c r="C310" s="136" t="s">
        <v>233</v>
      </c>
      <c r="D310" s="182">
        <f>VLOOKUP('810.1'!A89,'810.1'!A89:N432,14,FALSE)</f>
        <v>14678.270046180161</v>
      </c>
    </row>
    <row r="311" spans="1:4" ht="54" thickTop="1" thickBot="1">
      <c r="A311" s="140" t="s">
        <v>1163</v>
      </c>
      <c r="B311" s="141" t="s">
        <v>1839</v>
      </c>
      <c r="C311" s="136" t="s">
        <v>233</v>
      </c>
      <c r="D311" s="182">
        <f>VLOOKUP('810.2'!A89,'810.2'!A89:N433,14,FALSE)</f>
        <v>11894.853801041376</v>
      </c>
    </row>
    <row r="312" spans="1:4" ht="54" thickTop="1" thickBot="1">
      <c r="A312" s="140" t="s">
        <v>1164</v>
      </c>
      <c r="B312" s="141" t="s">
        <v>1840</v>
      </c>
      <c r="C312" s="136" t="s">
        <v>233</v>
      </c>
      <c r="D312" s="182">
        <f>VLOOKUP('810.3'!A89,'810.3'!A89:N435,14,FALSE)</f>
        <v>5518.9528981365183</v>
      </c>
    </row>
    <row r="313" spans="1:4" ht="57.75" thickTop="1" thickBot="1">
      <c r="A313" s="140" t="s">
        <v>1726</v>
      </c>
      <c r="B313" s="141" t="s">
        <v>2050</v>
      </c>
      <c r="C313" s="136" t="s">
        <v>233</v>
      </c>
      <c r="D313" s="182">
        <f>VLOOKUP('811.1'!A89,'811.1'!A89:N436,14,FALSE)</f>
        <v>30998.301759293903</v>
      </c>
    </row>
    <row r="314" spans="1:4" ht="57.75" thickTop="1" thickBot="1">
      <c r="A314" s="140" t="s">
        <v>1727</v>
      </c>
      <c r="B314" s="141" t="s">
        <v>2051</v>
      </c>
      <c r="C314" s="136" t="s">
        <v>233</v>
      </c>
      <c r="D314" s="182">
        <f>VLOOKUP('811.2'!A89,'811.2'!A89:N437,14,FALSE)</f>
        <v>38532.566851845935</v>
      </c>
    </row>
    <row r="315" spans="1:4" ht="54" thickTop="1" thickBot="1">
      <c r="A315" s="140" t="s">
        <v>1165</v>
      </c>
      <c r="B315" s="141" t="s">
        <v>2053</v>
      </c>
      <c r="C315" s="136" t="s">
        <v>233</v>
      </c>
      <c r="D315" s="182">
        <f>VLOOKUP('812.1'!A89,'812.1'!A89:N438,14,FALSE)</f>
        <v>67286.311726868094</v>
      </c>
    </row>
    <row r="316" spans="1:4" ht="54" thickTop="1" thickBot="1">
      <c r="A316" s="140" t="s">
        <v>1728</v>
      </c>
      <c r="B316" s="141" t="s">
        <v>1841</v>
      </c>
      <c r="C316" s="136" t="s">
        <v>1995</v>
      </c>
      <c r="D316" s="182">
        <f>VLOOKUP('820.1'!A89,'820.1'!A89:N439,14,FALSE)</f>
        <v>70624.96833968733</v>
      </c>
    </row>
    <row r="317" spans="1:4" ht="54" thickTop="1" thickBot="1">
      <c r="A317" s="140" t="s">
        <v>1729</v>
      </c>
      <c r="B317" s="141" t="s">
        <v>1842</v>
      </c>
      <c r="C317" s="136" t="s">
        <v>984</v>
      </c>
      <c r="D317" s="182">
        <f>VLOOKUP('820.1.2'!A88,'820.1.2'!A88:N440,14,FALSE)</f>
        <v>5762385.0482650446</v>
      </c>
    </row>
    <row r="318" spans="1:4" ht="57.75" thickTop="1" thickBot="1">
      <c r="A318" s="140" t="s">
        <v>1166</v>
      </c>
      <c r="B318" s="141" t="s">
        <v>1843</v>
      </c>
      <c r="C318" s="136" t="s">
        <v>1998</v>
      </c>
      <c r="D318" s="182">
        <f>VLOOKUP('900.1'!A88,'900.1'!A88:N441,14,FALSE)</f>
        <v>1640.6689602765337</v>
      </c>
    </row>
    <row r="319" spans="1:4" ht="57.75" thickTop="1" thickBot="1">
      <c r="A319" s="140" t="s">
        <v>1167</v>
      </c>
      <c r="B319" s="141" t="s">
        <v>2195</v>
      </c>
      <c r="C319" s="136" t="s">
        <v>1999</v>
      </c>
      <c r="D319" s="182">
        <f>VLOOKUP('900.2'!A88,'900.2'!A88:N442,14,FALSE)</f>
        <v>2013.5482694302916</v>
      </c>
    </row>
    <row r="320" spans="1:4" ht="54" thickTop="1" thickBot="1">
      <c r="A320" s="140" t="s">
        <v>1168</v>
      </c>
      <c r="B320" s="141" t="s">
        <v>1844</v>
      </c>
      <c r="C320" s="136" t="s">
        <v>1999</v>
      </c>
      <c r="D320" s="182">
        <f>VLOOKUP('900.3'!A88,'900.3'!A88:N443,14,FALSE)</f>
        <v>2013.5482694302916</v>
      </c>
    </row>
    <row r="321" spans="1:4" ht="53.25" thickTop="1">
      <c r="A321" s="115"/>
      <c r="B321" s="112"/>
      <c r="C321" s="139"/>
      <c r="D321" s="183" t="s">
        <v>2018</v>
      </c>
    </row>
    <row r="322" spans="1:4">
      <c r="A322" s="115"/>
      <c r="B322" s="112"/>
      <c r="C322" s="139"/>
      <c r="D322" s="183"/>
    </row>
    <row r="323" spans="1:4">
      <c r="A323" s="115"/>
      <c r="B323" s="112"/>
      <c r="C323" s="139"/>
      <c r="D323" s="183"/>
    </row>
    <row r="324" spans="1:4">
      <c r="A324" s="115"/>
      <c r="B324" s="112"/>
      <c r="C324" s="139"/>
      <c r="D324" s="183"/>
    </row>
    <row r="325" spans="1:4">
      <c r="A325" s="115"/>
      <c r="B325" s="112"/>
      <c r="C325" s="139"/>
      <c r="D325" s="183"/>
    </row>
    <row r="326" spans="1:4">
      <c r="A326" s="115"/>
      <c r="B326" s="112"/>
      <c r="C326" s="139"/>
      <c r="D326" s="183"/>
    </row>
    <row r="327" spans="1:4">
      <c r="A327" s="115"/>
      <c r="B327" s="112"/>
      <c r="C327" s="139"/>
      <c r="D327" s="183"/>
    </row>
    <row r="328" spans="1:4">
      <c r="A328" s="115"/>
      <c r="B328" s="112"/>
      <c r="C328" s="139"/>
      <c r="D328" s="183"/>
    </row>
    <row r="329" spans="1:4">
      <c r="A329" s="115"/>
      <c r="B329" s="112"/>
      <c r="C329" s="139"/>
      <c r="D329" s="183"/>
    </row>
    <row r="330" spans="1:4">
      <c r="A330" s="115"/>
      <c r="B330" s="112"/>
      <c r="C330" s="139"/>
      <c r="D330" s="183"/>
    </row>
    <row r="331" spans="1:4">
      <c r="A331" s="115"/>
      <c r="B331" s="112"/>
      <c r="C331" s="139"/>
      <c r="D331" s="183"/>
    </row>
    <row r="332" spans="1:4">
      <c r="A332" s="115"/>
      <c r="B332" s="112"/>
      <c r="C332" s="139"/>
      <c r="D332" s="183"/>
    </row>
    <row r="333" spans="1:4">
      <c r="A333" s="115"/>
      <c r="B333" s="112"/>
      <c r="C333" s="139"/>
      <c r="D333" s="183"/>
    </row>
    <row r="334" spans="1:4">
      <c r="A334" s="115"/>
      <c r="B334" s="112"/>
      <c r="C334" s="139"/>
      <c r="D334" s="183"/>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E8" sqref="E8"/>
    </sheetView>
  </sheetViews>
  <sheetFormatPr baseColWidth="10" defaultColWidth="9.140625" defaultRowHeight="15"/>
  <cols>
    <col min="1" max="1" width="11.5703125" customWidth="1"/>
    <col min="2" max="2" width="9.140625" style="2"/>
    <col min="3" max="3" width="84.5703125" style="1" customWidth="1"/>
    <col min="4" max="4" width="17.7109375" style="186" customWidth="1"/>
    <col min="5" max="5" width="10.85546875" customWidth="1"/>
  </cols>
  <sheetData>
    <row r="1" spans="1:4" ht="66" customHeight="1" thickTop="1">
      <c r="A1" s="670" t="s">
        <v>1850</v>
      </c>
      <c r="B1" s="671"/>
      <c r="C1" s="671"/>
      <c r="D1" s="672"/>
    </row>
    <row r="2" spans="1:4" ht="20.25" customHeight="1" thickBot="1">
      <c r="A2" s="673"/>
      <c r="B2" s="674"/>
      <c r="C2" s="674"/>
      <c r="D2" s="675"/>
    </row>
    <row r="3" spans="1:4" ht="16.5" thickTop="1" thickBot="1">
      <c r="A3" s="669" t="s">
        <v>2223</v>
      </c>
      <c r="B3" s="669"/>
      <c r="C3" s="669"/>
      <c r="D3" s="669"/>
    </row>
    <row r="4" spans="1:4" ht="16.5" thickTop="1" thickBot="1">
      <c r="A4" s="669"/>
      <c r="B4" s="669"/>
      <c r="C4" s="669"/>
      <c r="D4" s="669"/>
    </row>
    <row r="5" spans="1:4" ht="16.5" thickTop="1" thickBot="1">
      <c r="A5" s="669"/>
      <c r="B5" s="669"/>
      <c r="C5" s="669"/>
      <c r="D5" s="669"/>
    </row>
    <row r="6" spans="1:4" ht="20.25" customHeight="1" thickTop="1" thickBot="1">
      <c r="A6" s="653" t="s">
        <v>2237</v>
      </c>
      <c r="B6" s="654" t="s">
        <v>1882</v>
      </c>
      <c r="C6" s="655" t="s">
        <v>2238</v>
      </c>
      <c r="D6" s="656">
        <v>29260</v>
      </c>
    </row>
    <row r="7" spans="1:4" ht="16.5" thickTop="1" thickBot="1">
      <c r="A7" s="6"/>
      <c r="B7" s="7"/>
      <c r="C7" s="8"/>
      <c r="D7" s="187" t="s">
        <v>1848</v>
      </c>
    </row>
    <row r="8" spans="1:4" ht="16.5" thickTop="1" thickBot="1">
      <c r="A8" s="657" t="s">
        <v>98</v>
      </c>
      <c r="B8" s="658" t="s">
        <v>1882</v>
      </c>
      <c r="C8" s="659" t="s">
        <v>99</v>
      </c>
      <c r="D8" s="660">
        <v>58677.433987924393</v>
      </c>
    </row>
    <row r="9" spans="1:4" ht="16.5" thickTop="1" thickBot="1">
      <c r="A9" s="657" t="s">
        <v>102</v>
      </c>
      <c r="B9" s="658" t="s">
        <v>1882</v>
      </c>
      <c r="C9" s="659" t="s">
        <v>103</v>
      </c>
      <c r="D9" s="660">
        <f>$D$6*1.85</f>
        <v>54131</v>
      </c>
    </row>
    <row r="10" spans="1:4" ht="16.5" thickTop="1" thickBot="1">
      <c r="A10" s="657" t="s">
        <v>0</v>
      </c>
      <c r="B10" s="658" t="s">
        <v>1882</v>
      </c>
      <c r="C10" s="659" t="s">
        <v>1</v>
      </c>
      <c r="D10" s="660">
        <v>69346.058349365194</v>
      </c>
    </row>
    <row r="11" spans="1:4" ht="16.5" thickTop="1" thickBot="1">
      <c r="A11" s="657" t="s">
        <v>1674</v>
      </c>
      <c r="B11" s="658" t="s">
        <v>1882</v>
      </c>
      <c r="C11" s="659" t="s">
        <v>1673</v>
      </c>
      <c r="D11" s="660">
        <v>320058.73084322392</v>
      </c>
    </row>
    <row r="12" spans="1:4" ht="16.5" thickTop="1" thickBot="1">
      <c r="A12" s="657" t="s">
        <v>100</v>
      </c>
      <c r="B12" s="658" t="s">
        <v>1882</v>
      </c>
      <c r="C12" s="659" t="s">
        <v>101</v>
      </c>
      <c r="D12" s="660">
        <v>80014.682710805981</v>
      </c>
    </row>
    <row r="13" spans="1:4" ht="16.5" thickTop="1" thickBot="1">
      <c r="A13" s="657" t="s">
        <v>62</v>
      </c>
      <c r="B13" s="658" t="s">
        <v>1882</v>
      </c>
      <c r="C13" s="659" t="s">
        <v>63</v>
      </c>
      <c r="D13" s="660">
        <v>586774.33987924387</v>
      </c>
    </row>
    <row r="14" spans="1:4" ht="16.5" thickTop="1" thickBot="1">
      <c r="A14" s="657" t="s">
        <v>108</v>
      </c>
      <c r="B14" s="658" t="s">
        <v>1882</v>
      </c>
      <c r="C14" s="659" t="s">
        <v>109</v>
      </c>
      <c r="D14" s="660">
        <v>320058.73084322392</v>
      </c>
    </row>
    <row r="15" spans="1:4" ht="16.5" thickTop="1" thickBot="1">
      <c r="A15" s="657" t="s">
        <v>41</v>
      </c>
      <c r="B15" s="658" t="s">
        <v>1882</v>
      </c>
      <c r="C15" s="659" t="s">
        <v>42</v>
      </c>
      <c r="D15" s="660">
        <v>213372.48722881597</v>
      </c>
    </row>
    <row r="16" spans="1:4" ht="16.5" thickTop="1" thickBot="1">
      <c r="A16" s="657" t="s">
        <v>43</v>
      </c>
      <c r="B16" s="658" t="s">
        <v>1882</v>
      </c>
      <c r="C16" s="659" t="s">
        <v>44</v>
      </c>
      <c r="D16" s="660">
        <v>320058.73084322392</v>
      </c>
    </row>
    <row r="17" spans="1:4" ht="16.5" thickTop="1" thickBot="1">
      <c r="A17" s="657" t="s">
        <v>106</v>
      </c>
      <c r="B17" s="658" t="s">
        <v>1882</v>
      </c>
      <c r="C17" s="659" t="s">
        <v>107</v>
      </c>
      <c r="D17" s="660">
        <v>106686.24361440798</v>
      </c>
    </row>
    <row r="18" spans="1:4" ht="16.5" thickTop="1" thickBot="1">
      <c r="A18" s="657" t="s">
        <v>1675</v>
      </c>
      <c r="B18" s="658" t="s">
        <v>1882</v>
      </c>
      <c r="C18" s="659" t="s">
        <v>2000</v>
      </c>
      <c r="D18" s="660">
        <v>96017.619252967183</v>
      </c>
    </row>
    <row r="19" spans="1:4" ht="16.5" thickTop="1" thickBot="1">
      <c r="A19" s="657" t="s">
        <v>96</v>
      </c>
      <c r="B19" s="658" t="s">
        <v>92</v>
      </c>
      <c r="C19" s="659" t="s">
        <v>97</v>
      </c>
      <c r="D19" s="660">
        <v>2133724.8722881596</v>
      </c>
    </row>
    <row r="20" spans="1:4" ht="16.5" thickTop="1" thickBot="1">
      <c r="A20" s="657" t="s">
        <v>76</v>
      </c>
      <c r="B20" s="658" t="s">
        <v>1882</v>
      </c>
      <c r="C20" s="659" t="s">
        <v>77</v>
      </c>
      <c r="D20" s="660">
        <v>485912.31941843667</v>
      </c>
    </row>
    <row r="21" spans="1:4" ht="16.5" thickTop="1" thickBot="1">
      <c r="A21" s="657" t="s">
        <v>74</v>
      </c>
      <c r="B21" s="658" t="s">
        <v>1882</v>
      </c>
      <c r="C21" s="659" t="s">
        <v>75</v>
      </c>
      <c r="D21" s="660">
        <v>477235.31371453602</v>
      </c>
    </row>
    <row r="22" spans="1:4" ht="16.5" thickTop="1" thickBot="1">
      <c r="A22" s="657" t="s">
        <v>84</v>
      </c>
      <c r="B22" s="658" t="s">
        <v>1882</v>
      </c>
      <c r="C22" s="659" t="s">
        <v>85</v>
      </c>
      <c r="D22" s="660">
        <v>544482.10791976599</v>
      </c>
    </row>
    <row r="23" spans="1:4" ht="16.5" thickTop="1" thickBot="1">
      <c r="A23" s="657" t="s">
        <v>78</v>
      </c>
      <c r="B23" s="658" t="s">
        <v>1882</v>
      </c>
      <c r="C23" s="659" t="s">
        <v>79</v>
      </c>
      <c r="D23" s="660">
        <v>605221.14784707059</v>
      </c>
    </row>
    <row r="24" spans="1:4" ht="16.5" thickTop="1" thickBot="1">
      <c r="A24" s="657" t="s">
        <v>64</v>
      </c>
      <c r="B24" s="658" t="s">
        <v>1882</v>
      </c>
      <c r="C24" s="659" t="s">
        <v>65</v>
      </c>
      <c r="D24" s="660">
        <v>468558.30801063532</v>
      </c>
    </row>
    <row r="25" spans="1:4" ht="16.5" thickTop="1" thickBot="1">
      <c r="A25" s="657" t="s">
        <v>80</v>
      </c>
      <c r="B25" s="658" t="s">
        <v>1882</v>
      </c>
      <c r="C25" s="659" t="s">
        <v>81</v>
      </c>
      <c r="D25" s="660">
        <v>557497.61647561705</v>
      </c>
    </row>
    <row r="26" spans="1:4" ht="16.5" thickTop="1" thickBot="1">
      <c r="A26" s="657" t="s">
        <v>82</v>
      </c>
      <c r="B26" s="658" t="s">
        <v>1882</v>
      </c>
      <c r="C26" s="659" t="s">
        <v>83</v>
      </c>
      <c r="D26" s="660">
        <v>577020.87930939358</v>
      </c>
    </row>
    <row r="27" spans="1:4" ht="16.5" thickTop="1" thickBot="1">
      <c r="A27" s="657" t="s">
        <v>104</v>
      </c>
      <c r="B27" s="658" t="s">
        <v>1882</v>
      </c>
      <c r="C27" s="659" t="s">
        <v>105</v>
      </c>
      <c r="D27" s="660">
        <v>145339.84554033595</v>
      </c>
    </row>
    <row r="28" spans="1:4" ht="16.5" thickTop="1" thickBot="1">
      <c r="A28" s="657" t="s">
        <v>4</v>
      </c>
      <c r="B28" s="658" t="s">
        <v>1882</v>
      </c>
      <c r="C28" s="659" t="s">
        <v>5</v>
      </c>
      <c r="D28" s="660">
        <v>162693.85694813728</v>
      </c>
    </row>
    <row r="29" spans="1:4" ht="16.5" customHeight="1" thickTop="1" thickBot="1">
      <c r="A29" s="657" t="s">
        <v>45</v>
      </c>
      <c r="B29" s="658" t="s">
        <v>1882</v>
      </c>
      <c r="C29" s="659" t="s">
        <v>2226</v>
      </c>
      <c r="D29" s="660">
        <f>$D$43+$D$64</f>
        <v>160817.24361440798</v>
      </c>
    </row>
    <row r="30" spans="1:4" ht="16.5" thickTop="1" thickBot="1">
      <c r="A30" s="657" t="s">
        <v>66</v>
      </c>
      <c r="B30" s="658" t="s">
        <v>1882</v>
      </c>
      <c r="C30" s="659" t="s">
        <v>67</v>
      </c>
      <c r="D30" s="660">
        <v>160029.36542161196</v>
      </c>
    </row>
    <row r="31" spans="1:4" ht="16.5" thickTop="1" thickBot="1">
      <c r="A31" s="657" t="s">
        <v>23</v>
      </c>
      <c r="B31" s="658" t="s">
        <v>1882</v>
      </c>
      <c r="C31" s="659" t="s">
        <v>24</v>
      </c>
      <c r="D31" s="660">
        <f>$D$64*10</f>
        <v>541310</v>
      </c>
    </row>
    <row r="32" spans="1:4" ht="16.5" thickTop="1" thickBot="1">
      <c r="A32" s="657" t="s">
        <v>7</v>
      </c>
      <c r="B32" s="658" t="s">
        <v>1882</v>
      </c>
      <c r="C32" s="659" t="s">
        <v>8</v>
      </c>
      <c r="D32" s="660">
        <f>$D$64*2</f>
        <v>108262</v>
      </c>
    </row>
    <row r="33" spans="1:4" ht="16.5" thickTop="1" thickBot="1">
      <c r="A33" s="657" t="s">
        <v>9</v>
      </c>
      <c r="B33" s="658" t="s">
        <v>1882</v>
      </c>
      <c r="C33" s="659" t="s">
        <v>10</v>
      </c>
      <c r="D33" s="660">
        <f>$D$64*3</f>
        <v>162393</v>
      </c>
    </row>
    <row r="34" spans="1:4" ht="16.5" thickTop="1" thickBot="1">
      <c r="A34" s="657" t="s">
        <v>11</v>
      </c>
      <c r="B34" s="658" t="s">
        <v>1882</v>
      </c>
      <c r="C34" s="659" t="s">
        <v>12</v>
      </c>
      <c r="D34" s="660">
        <f>$D$64*4</f>
        <v>216524</v>
      </c>
    </row>
    <row r="35" spans="1:4" ht="16.5" thickTop="1" thickBot="1">
      <c r="A35" s="657" t="s">
        <v>13</v>
      </c>
      <c r="B35" s="658" t="s">
        <v>1882</v>
      </c>
      <c r="C35" s="659" t="s">
        <v>14</v>
      </c>
      <c r="D35" s="660">
        <f>$D$64*5</f>
        <v>270655</v>
      </c>
    </row>
    <row r="36" spans="1:4" ht="16.5" thickTop="1" thickBot="1">
      <c r="A36" s="657" t="s">
        <v>15</v>
      </c>
      <c r="B36" s="658" t="s">
        <v>1882</v>
      </c>
      <c r="C36" s="659" t="s">
        <v>16</v>
      </c>
      <c r="D36" s="660">
        <f>$D$64*6</f>
        <v>324786</v>
      </c>
    </row>
    <row r="37" spans="1:4" ht="16.5" thickTop="1" thickBot="1">
      <c r="A37" s="657" t="s">
        <v>17</v>
      </c>
      <c r="B37" s="658" t="s">
        <v>1882</v>
      </c>
      <c r="C37" s="659" t="s">
        <v>18</v>
      </c>
      <c r="D37" s="660">
        <f>$D$64*7</f>
        <v>378917</v>
      </c>
    </row>
    <row r="38" spans="1:4" ht="16.5" thickTop="1" thickBot="1">
      <c r="A38" s="657" t="s">
        <v>19</v>
      </c>
      <c r="B38" s="658" t="s">
        <v>1882</v>
      </c>
      <c r="C38" s="659" t="s">
        <v>20</v>
      </c>
      <c r="D38" s="660">
        <f>$D$64*8</f>
        <v>433048</v>
      </c>
    </row>
    <row r="39" spans="1:4" ht="16.5" thickTop="1" thickBot="1">
      <c r="A39" s="657" t="s">
        <v>21</v>
      </c>
      <c r="B39" s="658" t="s">
        <v>1882</v>
      </c>
      <c r="C39" s="659" t="s">
        <v>22</v>
      </c>
      <c r="D39" s="660">
        <f>$D$64*9</f>
        <v>487179</v>
      </c>
    </row>
    <row r="40" spans="1:4" ht="16.5" thickTop="1" thickBot="1">
      <c r="A40" s="657" t="s">
        <v>72</v>
      </c>
      <c r="B40" s="658" t="s">
        <v>1882</v>
      </c>
      <c r="C40" s="659" t="s">
        <v>73</v>
      </c>
      <c r="D40" s="660">
        <v>58677.433987924393</v>
      </c>
    </row>
    <row r="41" spans="1:4" ht="16.5" thickTop="1" thickBot="1">
      <c r="A41" s="657" t="s">
        <v>27</v>
      </c>
      <c r="B41" s="658" t="s">
        <v>1882</v>
      </c>
      <c r="C41" s="659" t="s">
        <v>28</v>
      </c>
      <c r="D41" s="660">
        <v>117354.86797584879</v>
      </c>
    </row>
    <row r="42" spans="1:4" ht="16.5" thickTop="1" thickBot="1">
      <c r="A42" s="657" t="s">
        <v>25</v>
      </c>
      <c r="B42" s="658" t="s">
        <v>1882</v>
      </c>
      <c r="C42" s="659" t="s">
        <v>26</v>
      </c>
      <c r="D42" s="660">
        <v>117354.86797584879</v>
      </c>
    </row>
    <row r="43" spans="1:4" ht="16.5" thickTop="1" thickBot="1">
      <c r="A43" s="657" t="s">
        <v>30</v>
      </c>
      <c r="B43" s="658" t="s">
        <v>1882</v>
      </c>
      <c r="C43" s="659" t="s">
        <v>31</v>
      </c>
      <c r="D43" s="660">
        <v>106686.24361440798</v>
      </c>
    </row>
    <row r="44" spans="1:4" ht="17.25" customHeight="1" thickTop="1" thickBot="1">
      <c r="A44" s="657" t="s">
        <v>40</v>
      </c>
      <c r="B44" s="658" t="s">
        <v>1882</v>
      </c>
      <c r="C44" s="659" t="s">
        <v>2225</v>
      </c>
      <c r="D44" s="660">
        <v>266715.60903601995</v>
      </c>
    </row>
    <row r="45" spans="1:4" ht="16.5" thickTop="1" thickBot="1">
      <c r="A45" s="657" t="s">
        <v>32</v>
      </c>
      <c r="B45" s="658" t="s">
        <v>1882</v>
      </c>
      <c r="C45" s="659" t="s">
        <v>33</v>
      </c>
      <c r="D45" s="660">
        <f>D43*2</f>
        <v>213372.48722881597</v>
      </c>
    </row>
    <row r="46" spans="1:4" ht="16.5" thickTop="1" thickBot="1">
      <c r="A46" s="657" t="s">
        <v>34</v>
      </c>
      <c r="B46" s="658" t="s">
        <v>1882</v>
      </c>
      <c r="C46" s="659" t="s">
        <v>35</v>
      </c>
      <c r="D46" s="660">
        <f>D43*3</f>
        <v>320058.73084322398</v>
      </c>
    </row>
    <row r="47" spans="1:4" ht="16.5" thickTop="1" thickBot="1">
      <c r="A47" s="657" t="s">
        <v>70</v>
      </c>
      <c r="B47" s="658" t="s">
        <v>1882</v>
      </c>
      <c r="C47" s="659" t="s">
        <v>71</v>
      </c>
      <c r="D47" s="660">
        <f>D43+(3*D8)</f>
        <v>282718.54557818116</v>
      </c>
    </row>
    <row r="48" spans="1:4" ht="16.5" thickTop="1" thickBot="1">
      <c r="A48" s="657" t="s">
        <v>36</v>
      </c>
      <c r="B48" s="658" t="s">
        <v>1882</v>
      </c>
      <c r="C48" s="659" t="s">
        <v>37</v>
      </c>
      <c r="D48" s="660">
        <v>117354.86797584879</v>
      </c>
    </row>
    <row r="49" spans="1:4" ht="16.5" thickTop="1" thickBot="1">
      <c r="A49" s="657" t="s">
        <v>38</v>
      </c>
      <c r="B49" s="658" t="s">
        <v>1882</v>
      </c>
      <c r="C49" s="659" t="s">
        <v>39</v>
      </c>
      <c r="D49" s="660">
        <v>128023.49233728957</v>
      </c>
    </row>
    <row r="50" spans="1:4" ht="16.5" thickTop="1" thickBot="1">
      <c r="A50" s="657" t="s">
        <v>89</v>
      </c>
      <c r="B50" s="658" t="s">
        <v>1882</v>
      </c>
      <c r="C50" s="659" t="s">
        <v>90</v>
      </c>
      <c r="D50" s="660">
        <v>133357.80451800997</v>
      </c>
    </row>
    <row r="51" spans="1:4" ht="16.5" thickTop="1" thickBot="1">
      <c r="A51" s="657" t="s">
        <v>46</v>
      </c>
      <c r="B51" s="658" t="s">
        <v>1882</v>
      </c>
      <c r="C51" s="659" t="s">
        <v>47</v>
      </c>
      <c r="D51" s="660">
        <f>$D$6*1.85</f>
        <v>54131</v>
      </c>
    </row>
    <row r="52" spans="1:4" ht="16.5" thickTop="1" thickBot="1">
      <c r="A52" s="657" t="s">
        <v>48</v>
      </c>
      <c r="B52" s="658" t="s">
        <v>1882</v>
      </c>
      <c r="C52" s="659" t="s">
        <v>49</v>
      </c>
      <c r="D52" s="660">
        <f>D51*2</f>
        <v>108262</v>
      </c>
    </row>
    <row r="53" spans="1:4" ht="16.5" thickTop="1" thickBot="1">
      <c r="A53" s="657" t="s">
        <v>50</v>
      </c>
      <c r="B53" s="658" t="s">
        <v>1882</v>
      </c>
      <c r="C53" s="659" t="s">
        <v>51</v>
      </c>
      <c r="D53" s="660">
        <v>106686.24361440798</v>
      </c>
    </row>
    <row r="54" spans="1:4" ht="16.5" thickTop="1" thickBot="1">
      <c r="A54" s="657" t="s">
        <v>68</v>
      </c>
      <c r="B54" s="658" t="s">
        <v>1882</v>
      </c>
      <c r="C54" s="659" t="s">
        <v>69</v>
      </c>
      <c r="D54" s="660">
        <v>213372.48722881597</v>
      </c>
    </row>
    <row r="55" spans="1:4" ht="46.5" thickTop="1" thickBot="1">
      <c r="A55" s="657" t="s">
        <v>29</v>
      </c>
      <c r="B55" s="658" t="s">
        <v>1882</v>
      </c>
      <c r="C55" s="659" t="s">
        <v>1883</v>
      </c>
      <c r="D55" s="661">
        <v>800146.82710805978</v>
      </c>
    </row>
    <row r="56" spans="1:4" ht="16.5" thickTop="1" thickBot="1">
      <c r="A56" s="657" t="s">
        <v>52</v>
      </c>
      <c r="B56" s="658" t="s">
        <v>1882</v>
      </c>
      <c r="C56" s="659" t="s">
        <v>53</v>
      </c>
      <c r="D56" s="660">
        <v>80014.682710805981</v>
      </c>
    </row>
    <row r="57" spans="1:4" ht="16.5" thickTop="1" thickBot="1">
      <c r="A57" s="657" t="s">
        <v>54</v>
      </c>
      <c r="B57" s="658" t="s">
        <v>1882</v>
      </c>
      <c r="C57" s="659" t="s">
        <v>55</v>
      </c>
      <c r="D57" s="660">
        <v>160029.36542161196</v>
      </c>
    </row>
    <row r="58" spans="1:4" ht="16.5" thickTop="1" thickBot="1">
      <c r="A58" s="657" t="s">
        <v>56</v>
      </c>
      <c r="B58" s="658" t="s">
        <v>1882</v>
      </c>
      <c r="C58" s="659" t="s">
        <v>57</v>
      </c>
      <c r="D58" s="660">
        <v>106686.24361440798</v>
      </c>
    </row>
    <row r="59" spans="1:4" ht="16.5" thickTop="1" thickBot="1">
      <c r="A59" s="657" t="s">
        <v>2</v>
      </c>
      <c r="B59" s="658" t="s">
        <v>1882</v>
      </c>
      <c r="C59" s="659" t="s">
        <v>3</v>
      </c>
      <c r="D59" s="660">
        <v>213372.48722881597</v>
      </c>
    </row>
    <row r="60" spans="1:4" ht="16.5" thickTop="1" thickBot="1">
      <c r="A60" s="657" t="s">
        <v>58</v>
      </c>
      <c r="B60" s="658" t="s">
        <v>1882</v>
      </c>
      <c r="C60" s="659" t="s">
        <v>59</v>
      </c>
      <c r="D60" s="660">
        <v>133357.80451800997</v>
      </c>
    </row>
    <row r="61" spans="1:4" ht="16.5" thickTop="1" thickBot="1">
      <c r="A61" s="657" t="s">
        <v>86</v>
      </c>
      <c r="B61" s="658" t="s">
        <v>1882</v>
      </c>
      <c r="C61" s="659" t="s">
        <v>87</v>
      </c>
      <c r="D61" s="660">
        <v>160029.36542161196</v>
      </c>
    </row>
    <row r="62" spans="1:4" ht="16.5" thickTop="1" thickBot="1">
      <c r="A62" s="657" t="s">
        <v>88</v>
      </c>
      <c r="B62" s="658" t="s">
        <v>1882</v>
      </c>
      <c r="C62" s="659" t="s">
        <v>87</v>
      </c>
      <c r="D62" s="660">
        <v>160029.36542161196</v>
      </c>
    </row>
    <row r="63" spans="1:4" ht="16.5" thickTop="1" thickBot="1">
      <c r="A63" s="657" t="s">
        <v>60</v>
      </c>
      <c r="B63" s="658" t="s">
        <v>1882</v>
      </c>
      <c r="C63" s="659" t="s">
        <v>61</v>
      </c>
      <c r="D63" s="660">
        <v>160029.36542161196</v>
      </c>
    </row>
    <row r="64" spans="1:4" ht="17.25" customHeight="1" thickTop="1" thickBot="1">
      <c r="A64" s="657" t="s">
        <v>6</v>
      </c>
      <c r="B64" s="658" t="s">
        <v>1882</v>
      </c>
      <c r="C64" s="659" t="s">
        <v>2224</v>
      </c>
      <c r="D64" s="660">
        <f>$D$6*1.85</f>
        <v>54131</v>
      </c>
    </row>
    <row r="65" spans="1:4" ht="16.5" thickTop="1" thickBot="1">
      <c r="A65" s="657" t="s">
        <v>91</v>
      </c>
      <c r="B65" s="658" t="s">
        <v>92</v>
      </c>
      <c r="C65" s="659" t="s">
        <v>93</v>
      </c>
      <c r="D65" s="660">
        <v>533431.21807203989</v>
      </c>
    </row>
    <row r="66" spans="1:4" ht="16.5" thickTop="1" thickBot="1">
      <c r="A66" s="657" t="s">
        <v>94</v>
      </c>
      <c r="B66" s="658" t="s">
        <v>92</v>
      </c>
      <c r="C66" s="659" t="s">
        <v>95</v>
      </c>
      <c r="D66" s="660">
        <v>266715.60903601995</v>
      </c>
    </row>
    <row r="67" spans="1:4" ht="16.5" thickTop="1" thickBot="1">
      <c r="A67" s="657" t="s">
        <v>2228</v>
      </c>
      <c r="B67" s="658" t="s">
        <v>1882</v>
      </c>
      <c r="C67" s="659" t="s">
        <v>2227</v>
      </c>
      <c r="D67" s="660">
        <f>$D$6*1.85</f>
        <v>54131</v>
      </c>
    </row>
    <row r="68" spans="1:4" ht="15.75" thickTop="1">
      <c r="A68" s="3"/>
      <c r="B68" s="4"/>
      <c r="C68" s="5"/>
      <c r="D68" s="188"/>
    </row>
    <row r="69" spans="1:4">
      <c r="A69" s="3"/>
      <c r="B69" s="4"/>
      <c r="C69" s="5"/>
      <c r="D69" s="188"/>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9" customWidth="1"/>
    <col min="3" max="3" width="89.7109375" style="10" customWidth="1"/>
    <col min="4" max="4" width="18" style="186" customWidth="1"/>
  </cols>
  <sheetData>
    <row r="1" spans="1:4" ht="15.75" customHeight="1" thickTop="1">
      <c r="A1" s="679" t="s">
        <v>1850</v>
      </c>
      <c r="B1" s="680"/>
      <c r="C1" s="680"/>
      <c r="D1" s="681"/>
    </row>
    <row r="2" spans="1:4" ht="89.25" customHeight="1" thickBot="1">
      <c r="A2" s="682"/>
      <c r="B2" s="683"/>
      <c r="C2" s="683"/>
      <c r="D2" s="684"/>
    </row>
    <row r="3" spans="1:4" ht="39.75" customHeight="1" thickTop="1" thickBot="1">
      <c r="A3" s="676" t="s">
        <v>110</v>
      </c>
      <c r="B3" s="677"/>
      <c r="C3" s="677"/>
      <c r="D3" s="678"/>
    </row>
    <row r="4" spans="1:4" ht="16.5" customHeight="1" thickTop="1" thickBot="1">
      <c r="A4" s="11"/>
      <c r="B4" s="11"/>
      <c r="C4" s="12"/>
      <c r="D4" s="189"/>
    </row>
    <row r="5" spans="1:4" ht="16.5" thickTop="1" thickBot="1">
      <c r="A5" s="11"/>
      <c r="B5" s="11"/>
      <c r="C5" s="12"/>
      <c r="D5" s="189"/>
    </row>
    <row r="6" spans="1:4" ht="16.5" thickTop="1" thickBot="1">
      <c r="A6" s="13"/>
      <c r="B6" s="11"/>
      <c r="C6" s="14" t="s">
        <v>111</v>
      </c>
      <c r="D6" s="190" t="s">
        <v>1846</v>
      </c>
    </row>
    <row r="7" spans="1:4" ht="30" customHeight="1" thickTop="1" thickBot="1">
      <c r="A7" s="13" t="s">
        <v>115</v>
      </c>
      <c r="B7" s="11" t="s">
        <v>92</v>
      </c>
      <c r="C7" s="14" t="s">
        <v>116</v>
      </c>
      <c r="D7" s="651">
        <v>31284.313596144337</v>
      </c>
    </row>
    <row r="8" spans="1:4" ht="30" customHeight="1" thickTop="1" thickBot="1">
      <c r="A8" s="13" t="s">
        <v>112</v>
      </c>
      <c r="B8" s="11" t="s">
        <v>113</v>
      </c>
      <c r="C8" s="14" t="s">
        <v>114</v>
      </c>
      <c r="D8" s="651">
        <v>1932.0770086825735</v>
      </c>
    </row>
    <row r="9" spans="1:4" ht="30" customHeight="1" thickTop="1" thickBot="1">
      <c r="A9" s="13" t="s">
        <v>117</v>
      </c>
      <c r="B9" s="11" t="s">
        <v>113</v>
      </c>
      <c r="C9" s="14" t="s">
        <v>118</v>
      </c>
      <c r="D9" s="651">
        <v>69635.531087009644</v>
      </c>
    </row>
    <row r="10" spans="1:4" ht="30" customHeight="1" thickTop="1" thickBot="1">
      <c r="A10" s="13" t="s">
        <v>119</v>
      </c>
      <c r="B10" s="11" t="s">
        <v>113</v>
      </c>
      <c r="C10" s="14" t="s">
        <v>120</v>
      </c>
      <c r="D10" s="651">
        <v>47107.922070957859</v>
      </c>
    </row>
    <row r="11" spans="1:4" ht="30" customHeight="1" thickTop="1" thickBot="1">
      <c r="A11" s="13" t="s">
        <v>123</v>
      </c>
      <c r="B11" s="11" t="s">
        <v>113</v>
      </c>
      <c r="C11" s="14" t="s">
        <v>124</v>
      </c>
      <c r="D11" s="651">
        <v>22438.672137874331</v>
      </c>
    </row>
    <row r="12" spans="1:4" ht="30" customHeight="1" thickTop="1" thickBot="1">
      <c r="A12" s="13" t="s">
        <v>121</v>
      </c>
      <c r="B12" s="11" t="s">
        <v>113</v>
      </c>
      <c r="C12" s="14" t="s">
        <v>122</v>
      </c>
      <c r="D12" s="651">
        <v>71656.544973869662</v>
      </c>
    </row>
    <row r="13" spans="1:4" ht="30" customHeight="1" thickTop="1" thickBot="1">
      <c r="A13" s="13" t="s">
        <v>125</v>
      </c>
      <c r="B13" s="11" t="s">
        <v>113</v>
      </c>
      <c r="C13" s="14" t="s">
        <v>126</v>
      </c>
      <c r="D13" s="651">
        <v>55121.441473636529</v>
      </c>
    </row>
    <row r="14" spans="1:4" ht="30" customHeight="1" thickTop="1" thickBot="1">
      <c r="A14" s="13" t="s">
        <v>131</v>
      </c>
      <c r="B14" s="11" t="s">
        <v>113</v>
      </c>
      <c r="C14" s="14" t="s">
        <v>132</v>
      </c>
      <c r="D14" s="651">
        <v>163562.07480910677</v>
      </c>
    </row>
    <row r="15" spans="1:4" ht="30" customHeight="1" thickTop="1" thickBot="1">
      <c r="A15" s="13" t="s">
        <v>129</v>
      </c>
      <c r="B15" s="11" t="s">
        <v>113</v>
      </c>
      <c r="C15" s="14" t="s">
        <v>130</v>
      </c>
      <c r="D15" s="651">
        <v>135449.84320129151</v>
      </c>
    </row>
    <row r="16" spans="1:4" ht="30" customHeight="1" thickTop="1" thickBot="1">
      <c r="A16" s="13" t="s">
        <v>127</v>
      </c>
      <c r="B16" s="11" t="s">
        <v>113</v>
      </c>
      <c r="C16" s="14" t="s">
        <v>128</v>
      </c>
      <c r="D16" s="651">
        <v>122671.55610683006</v>
      </c>
    </row>
    <row r="17" spans="1:4" ht="30" customHeight="1" thickTop="1" thickBot="1">
      <c r="A17" s="13" t="s">
        <v>1711</v>
      </c>
      <c r="B17" s="11" t="s">
        <v>113</v>
      </c>
      <c r="C17" s="14" t="s">
        <v>1712</v>
      </c>
      <c r="D17" s="651">
        <v>62007.404823099925</v>
      </c>
    </row>
    <row r="18" spans="1:4" ht="30" customHeight="1" thickTop="1" thickBot="1">
      <c r="A18" s="13" t="s">
        <v>133</v>
      </c>
      <c r="B18" s="11" t="s">
        <v>113</v>
      </c>
      <c r="C18" s="14" t="s">
        <v>134</v>
      </c>
      <c r="D18" s="651">
        <v>67394.730662124872</v>
      </c>
    </row>
    <row r="19" spans="1:4" ht="30" customHeight="1" thickTop="1" thickBot="1">
      <c r="A19" s="13" t="s">
        <v>146</v>
      </c>
      <c r="B19" s="11" t="s">
        <v>113</v>
      </c>
      <c r="C19" s="14" t="s">
        <v>147</v>
      </c>
      <c r="D19" s="651">
        <v>280175.70057019452</v>
      </c>
    </row>
    <row r="20" spans="1:4" ht="30" customHeight="1" thickTop="1" thickBot="1">
      <c r="A20" s="13" t="s">
        <v>135</v>
      </c>
      <c r="B20" s="11" t="s">
        <v>113</v>
      </c>
      <c r="C20" s="14" t="s">
        <v>1884</v>
      </c>
      <c r="D20" s="651">
        <v>56655.858187939462</v>
      </c>
    </row>
    <row r="21" spans="1:4" ht="30" customHeight="1" thickTop="1" thickBot="1">
      <c r="A21" s="13" t="s">
        <v>136</v>
      </c>
      <c r="B21" s="11" t="s">
        <v>113</v>
      </c>
      <c r="C21" s="14" t="s">
        <v>137</v>
      </c>
      <c r="D21" s="651">
        <v>182504.60759793644</v>
      </c>
    </row>
    <row r="22" spans="1:4" ht="30" customHeight="1" thickTop="1" thickBot="1">
      <c r="A22" s="13" t="s">
        <v>138</v>
      </c>
      <c r="B22" s="11" t="s">
        <v>113</v>
      </c>
      <c r="C22" s="14" t="s">
        <v>139</v>
      </c>
      <c r="D22" s="651">
        <v>50728.777502044461</v>
      </c>
    </row>
    <row r="23" spans="1:4" ht="30" customHeight="1" thickTop="1" thickBot="1">
      <c r="A23" s="13" t="s">
        <v>143</v>
      </c>
      <c r="B23" s="11" t="s">
        <v>144</v>
      </c>
      <c r="C23" s="14" t="s">
        <v>145</v>
      </c>
      <c r="D23" s="651">
        <v>37329.976786275947</v>
      </c>
    </row>
    <row r="24" spans="1:4" ht="30" customHeight="1" thickTop="1" thickBot="1">
      <c r="A24" s="13" t="s">
        <v>140</v>
      </c>
      <c r="B24" s="11" t="s">
        <v>998</v>
      </c>
      <c r="C24" s="14" t="s">
        <v>142</v>
      </c>
      <c r="D24" s="651">
        <v>24427.995872740095</v>
      </c>
    </row>
    <row r="25" spans="1:4" ht="30" customHeight="1" thickTop="1" thickBot="1">
      <c r="A25" s="13" t="s">
        <v>148</v>
      </c>
      <c r="B25" s="11" t="s">
        <v>113</v>
      </c>
      <c r="C25" s="14" t="s">
        <v>149</v>
      </c>
      <c r="D25" s="651">
        <v>102226.29675569171</v>
      </c>
    </row>
    <row r="26" spans="1:4" ht="30" customHeight="1" thickTop="1" thickBot="1">
      <c r="A26" s="13" t="s">
        <v>150</v>
      </c>
      <c r="B26" s="11" t="s">
        <v>113</v>
      </c>
      <c r="C26" s="14" t="s">
        <v>151</v>
      </c>
      <c r="D26" s="651">
        <v>104781.95417458401</v>
      </c>
    </row>
    <row r="27" spans="1:4" ht="30" customHeight="1" thickTop="1" thickBot="1">
      <c r="A27" s="13" t="s">
        <v>152</v>
      </c>
      <c r="B27" s="11" t="s">
        <v>113</v>
      </c>
      <c r="C27" s="14" t="s">
        <v>153</v>
      </c>
      <c r="D27" s="651">
        <v>51113.148377845857</v>
      </c>
    </row>
    <row r="28" spans="1:4" ht="30" customHeight="1" thickTop="1" thickBot="1">
      <c r="A28" s="13" t="s">
        <v>154</v>
      </c>
      <c r="B28" s="11" t="s">
        <v>113</v>
      </c>
      <c r="C28" s="14" t="s">
        <v>155</v>
      </c>
      <c r="D28" s="651">
        <v>81781.037404553383</v>
      </c>
    </row>
    <row r="29" spans="1:4" ht="30" customHeight="1" thickTop="1" thickBot="1">
      <c r="A29" s="13" t="s">
        <v>156</v>
      </c>
      <c r="B29" s="11" t="s">
        <v>113</v>
      </c>
      <c r="C29" s="14" t="s">
        <v>157</v>
      </c>
      <c r="D29" s="651">
        <v>685.93845123069138</v>
      </c>
    </row>
    <row r="30" spans="1:4" ht="30" customHeight="1" thickTop="1" thickBot="1">
      <c r="A30" s="13" t="s">
        <v>166</v>
      </c>
      <c r="B30" s="11" t="s">
        <v>113</v>
      </c>
      <c r="C30" s="14" t="s">
        <v>167</v>
      </c>
      <c r="D30" s="651">
        <v>120115.89868793776</v>
      </c>
    </row>
    <row r="31" spans="1:4" ht="30" customHeight="1" thickTop="1" thickBot="1">
      <c r="A31" s="13" t="s">
        <v>162</v>
      </c>
      <c r="B31" s="11" t="s">
        <v>113</v>
      </c>
      <c r="C31" s="14" t="s">
        <v>163</v>
      </c>
      <c r="D31" s="651">
        <v>10982.171060463963</v>
      </c>
    </row>
    <row r="32" spans="1:4" ht="30" customHeight="1" thickTop="1" thickBot="1">
      <c r="A32" s="13" t="s">
        <v>164</v>
      </c>
      <c r="B32" s="11" t="s">
        <v>113</v>
      </c>
      <c r="C32" s="14" t="s">
        <v>165</v>
      </c>
      <c r="D32" s="651">
        <v>51113.148377845857</v>
      </c>
    </row>
    <row r="33" spans="1:4" ht="30" customHeight="1" thickTop="1" thickBot="1">
      <c r="A33" s="13" t="s">
        <v>171</v>
      </c>
      <c r="B33" s="11" t="s">
        <v>113</v>
      </c>
      <c r="C33" s="14" t="s">
        <v>172</v>
      </c>
      <c r="D33" s="651">
        <v>12106.660324776571</v>
      </c>
    </row>
    <row r="34" spans="1:4" ht="30" customHeight="1" thickTop="1" thickBot="1">
      <c r="A34" s="13" t="s">
        <v>160</v>
      </c>
      <c r="B34" s="11" t="s">
        <v>113</v>
      </c>
      <c r="C34" s="14" t="s">
        <v>161</v>
      </c>
      <c r="D34" s="651">
        <v>5614.2682178225887</v>
      </c>
    </row>
    <row r="35" spans="1:4" ht="30" customHeight="1" thickTop="1" thickBot="1">
      <c r="A35" s="13" t="s">
        <v>173</v>
      </c>
      <c r="B35" s="11" t="s">
        <v>113</v>
      </c>
      <c r="C35" s="14" t="s">
        <v>1886</v>
      </c>
      <c r="D35" s="651">
        <v>190590.70767131165</v>
      </c>
    </row>
    <row r="36" spans="1:4" ht="30" customHeight="1" thickTop="1" thickBot="1">
      <c r="A36" s="13" t="s">
        <v>170</v>
      </c>
      <c r="B36" s="11" t="s">
        <v>113</v>
      </c>
      <c r="C36" s="14" t="s">
        <v>1885</v>
      </c>
      <c r="D36" s="651">
        <v>76669.722566768789</v>
      </c>
    </row>
    <row r="37" spans="1:4" ht="30" customHeight="1" thickTop="1" thickBot="1">
      <c r="A37" s="13" t="s">
        <v>168</v>
      </c>
      <c r="B37" s="11" t="s">
        <v>113</v>
      </c>
      <c r="C37" s="14" t="s">
        <v>169</v>
      </c>
      <c r="D37" s="651">
        <v>102226.29675569171</v>
      </c>
    </row>
    <row r="38" spans="1:4" ht="30" customHeight="1" thickTop="1" thickBot="1">
      <c r="A38" s="13" t="s">
        <v>174</v>
      </c>
      <c r="B38" s="11" t="s">
        <v>113</v>
      </c>
      <c r="C38" s="14" t="s">
        <v>175</v>
      </c>
      <c r="D38" s="651">
        <v>71558.407728984195</v>
      </c>
    </row>
    <row r="39" spans="1:4" ht="30" customHeight="1" thickTop="1" thickBot="1">
      <c r="A39" s="13" t="s">
        <v>176</v>
      </c>
      <c r="B39" s="11" t="s">
        <v>113</v>
      </c>
      <c r="C39" s="14" t="s">
        <v>177</v>
      </c>
      <c r="D39" s="651">
        <v>40571.57265639893</v>
      </c>
    </row>
    <row r="40" spans="1:4" ht="30" customHeight="1" thickTop="1" thickBot="1">
      <c r="A40" s="13" t="s">
        <v>180</v>
      </c>
      <c r="B40" s="11" t="s">
        <v>113</v>
      </c>
      <c r="C40" s="14" t="s">
        <v>181</v>
      </c>
      <c r="D40" s="651">
        <v>76669.722566768789</v>
      </c>
    </row>
    <row r="41" spans="1:4" ht="30" customHeight="1" thickTop="1" thickBot="1">
      <c r="A41" s="13" t="s">
        <v>178</v>
      </c>
      <c r="B41" s="11" t="s">
        <v>113</v>
      </c>
      <c r="C41" s="14" t="s">
        <v>179</v>
      </c>
      <c r="D41" s="651">
        <v>80695.39413300794</v>
      </c>
    </row>
    <row r="42" spans="1:4" ht="30" customHeight="1" thickTop="1" thickBot="1">
      <c r="A42" s="13" t="s">
        <v>182</v>
      </c>
      <c r="B42" s="11" t="s">
        <v>113</v>
      </c>
      <c r="C42" s="14" t="s">
        <v>183</v>
      </c>
      <c r="D42" s="651">
        <v>75972.539222894979</v>
      </c>
    </row>
    <row r="43" spans="1:4" ht="30" customHeight="1" thickTop="1" thickBot="1">
      <c r="A43" s="13" t="s">
        <v>1672</v>
      </c>
      <c r="B43" s="11" t="s">
        <v>113</v>
      </c>
      <c r="C43" s="14" t="s">
        <v>1671</v>
      </c>
      <c r="D43" s="651">
        <v>10076.446071208533</v>
      </c>
    </row>
    <row r="44" spans="1:4" ht="30" customHeight="1" thickTop="1" thickBot="1">
      <c r="A44" s="13" t="s">
        <v>184</v>
      </c>
      <c r="B44" s="11" t="s">
        <v>113</v>
      </c>
      <c r="C44" s="14" t="s">
        <v>185</v>
      </c>
      <c r="D44" s="651">
        <v>16541.237078038477</v>
      </c>
    </row>
    <row r="45" spans="1:4" ht="30" customHeight="1" thickTop="1" thickBot="1">
      <c r="A45" s="13" t="s">
        <v>1603</v>
      </c>
      <c r="B45" s="11" t="s">
        <v>113</v>
      </c>
      <c r="C45" s="14" t="s">
        <v>1604</v>
      </c>
      <c r="D45" s="651">
        <v>2110.9730280050339</v>
      </c>
    </row>
    <row r="46" spans="1:4" ht="30" customHeight="1" thickTop="1" thickBot="1">
      <c r="A46" s="13" t="s">
        <v>188</v>
      </c>
      <c r="B46" s="11" t="s">
        <v>113</v>
      </c>
      <c r="C46" s="14" t="s">
        <v>189</v>
      </c>
      <c r="D46" s="651">
        <v>2248.9785286252181</v>
      </c>
    </row>
    <row r="47" spans="1:4" ht="30" customHeight="1" thickTop="1" thickBot="1">
      <c r="A47" s="13" t="s">
        <v>186</v>
      </c>
      <c r="B47" s="11" t="s">
        <v>113</v>
      </c>
      <c r="C47" s="14" t="s">
        <v>187</v>
      </c>
      <c r="D47" s="651">
        <v>3820.1967097601996</v>
      </c>
    </row>
    <row r="48" spans="1:4" ht="30" customHeight="1" thickTop="1" thickBot="1">
      <c r="A48" s="13" t="s">
        <v>190</v>
      </c>
      <c r="B48" s="11" t="s">
        <v>113</v>
      </c>
      <c r="C48" s="14" t="s">
        <v>191</v>
      </c>
      <c r="D48" s="651">
        <v>3712.859098166723</v>
      </c>
    </row>
    <row r="49" spans="1:4" ht="30" customHeight="1" thickTop="1" thickBot="1">
      <c r="A49" s="13" t="s">
        <v>201</v>
      </c>
      <c r="B49" s="11" t="s">
        <v>113</v>
      </c>
      <c r="C49" s="14" t="s">
        <v>1888</v>
      </c>
      <c r="D49" s="651">
        <v>104415.98403219864</v>
      </c>
    </row>
    <row r="50" spans="1:4" ht="30" customHeight="1" thickTop="1" thickBot="1">
      <c r="A50" s="13" t="s">
        <v>192</v>
      </c>
      <c r="B50" s="11" t="s">
        <v>113</v>
      </c>
      <c r="C50" s="14" t="s">
        <v>193</v>
      </c>
      <c r="D50" s="651">
        <v>43201.855271922876</v>
      </c>
    </row>
    <row r="51" spans="1:4" ht="30" customHeight="1" thickTop="1" thickBot="1">
      <c r="A51" s="13" t="s">
        <v>194</v>
      </c>
      <c r="B51" s="11" t="s">
        <v>113</v>
      </c>
      <c r="C51" s="14" t="s">
        <v>1887</v>
      </c>
      <c r="D51" s="651">
        <v>1821.6726081864265</v>
      </c>
    </row>
    <row r="52" spans="1:4" ht="30" customHeight="1" thickTop="1" thickBot="1">
      <c r="A52" s="13" t="s">
        <v>224</v>
      </c>
      <c r="B52" s="11" t="s">
        <v>92</v>
      </c>
      <c r="C52" s="14" t="s">
        <v>1891</v>
      </c>
      <c r="D52" s="651">
        <v>127320.80808327891</v>
      </c>
    </row>
    <row r="53" spans="1:4" ht="30" customHeight="1" thickTop="1" thickBot="1">
      <c r="A53" s="13" t="s">
        <v>195</v>
      </c>
      <c r="B53" s="11" t="s">
        <v>113</v>
      </c>
      <c r="C53" s="14" t="s">
        <v>196</v>
      </c>
      <c r="D53" s="651">
        <v>16536.125763200693</v>
      </c>
    </row>
    <row r="54" spans="1:4" ht="30" customHeight="1" thickTop="1" thickBot="1">
      <c r="A54" s="13" t="s">
        <v>214</v>
      </c>
      <c r="B54" s="11" t="s">
        <v>113</v>
      </c>
      <c r="C54" s="14" t="s">
        <v>215</v>
      </c>
      <c r="D54" s="651">
        <v>14127.674211636595</v>
      </c>
    </row>
    <row r="55" spans="1:4" ht="30" customHeight="1" thickTop="1" thickBot="1">
      <c r="A55" s="13" t="s">
        <v>197</v>
      </c>
      <c r="B55" s="11" t="s">
        <v>113</v>
      </c>
      <c r="C55" s="14" t="s">
        <v>198</v>
      </c>
      <c r="D55" s="651">
        <v>152113.75183543682</v>
      </c>
    </row>
    <row r="56" spans="1:4" ht="30" customHeight="1" thickTop="1" thickBot="1">
      <c r="A56" s="13" t="s">
        <v>199</v>
      </c>
      <c r="B56" s="11" t="s">
        <v>113</v>
      </c>
      <c r="C56" s="14" t="s">
        <v>200</v>
      </c>
      <c r="D56" s="651">
        <v>5979.2160972404081</v>
      </c>
    </row>
    <row r="57" spans="1:4" ht="30" customHeight="1" thickTop="1" thickBot="1">
      <c r="A57" s="13" t="s">
        <v>202</v>
      </c>
      <c r="B57" s="11" t="s">
        <v>113</v>
      </c>
      <c r="C57" s="14" t="s">
        <v>203</v>
      </c>
      <c r="D57" s="651">
        <v>60449.476060543187</v>
      </c>
    </row>
    <row r="58" spans="1:4" ht="30" customHeight="1" thickTop="1" thickBot="1">
      <c r="A58" s="13" t="s">
        <v>212</v>
      </c>
      <c r="B58" s="11" t="s">
        <v>113</v>
      </c>
      <c r="C58" s="14" t="s">
        <v>213</v>
      </c>
      <c r="D58" s="651">
        <v>36943.561384539433</v>
      </c>
    </row>
    <row r="59" spans="1:4" ht="30" customHeight="1" thickTop="1" thickBot="1">
      <c r="A59" s="13" t="s">
        <v>206</v>
      </c>
      <c r="B59" s="11" t="s">
        <v>113</v>
      </c>
      <c r="C59" s="14" t="s">
        <v>207</v>
      </c>
      <c r="D59" s="651">
        <v>10233.874568212299</v>
      </c>
    </row>
    <row r="60" spans="1:4" ht="30" customHeight="1" thickTop="1" thickBot="1">
      <c r="A60" s="13" t="s">
        <v>204</v>
      </c>
      <c r="B60" s="11" t="s">
        <v>113</v>
      </c>
      <c r="C60" s="14" t="s">
        <v>205</v>
      </c>
      <c r="D60" s="651">
        <v>12452.185207810808</v>
      </c>
    </row>
    <row r="61" spans="1:4" ht="30" customHeight="1" thickTop="1" thickBot="1">
      <c r="A61" s="13" t="s">
        <v>208</v>
      </c>
      <c r="B61" s="11" t="s">
        <v>113</v>
      </c>
      <c r="C61" s="14" t="s">
        <v>209</v>
      </c>
      <c r="D61" s="651">
        <v>14847.347340796667</v>
      </c>
    </row>
    <row r="62" spans="1:4" ht="30" customHeight="1" thickTop="1" thickBot="1">
      <c r="A62" s="13" t="s">
        <v>210</v>
      </c>
      <c r="B62" s="11" t="s">
        <v>113</v>
      </c>
      <c r="C62" s="14" t="s">
        <v>211</v>
      </c>
      <c r="D62" s="651">
        <v>17204.685743982915</v>
      </c>
    </row>
    <row r="63" spans="1:4" ht="30" customHeight="1" thickTop="1" thickBot="1">
      <c r="A63" s="13" t="s">
        <v>217</v>
      </c>
      <c r="B63" s="11" t="s">
        <v>113</v>
      </c>
      <c r="C63" s="14" t="s">
        <v>218</v>
      </c>
      <c r="D63" s="651">
        <v>19961.728967483923</v>
      </c>
    </row>
    <row r="64" spans="1:4" ht="30" customHeight="1" thickTop="1" thickBot="1">
      <c r="A64" s="13" t="s">
        <v>219</v>
      </c>
      <c r="B64" s="11" t="s">
        <v>113</v>
      </c>
      <c r="C64" s="14" t="s">
        <v>220</v>
      </c>
      <c r="D64" s="651">
        <v>15048.733145405378</v>
      </c>
    </row>
    <row r="65" spans="1:4" ht="30" customHeight="1" thickTop="1" thickBot="1">
      <c r="A65" s="13" t="s">
        <v>216</v>
      </c>
      <c r="B65" s="11" t="s">
        <v>113</v>
      </c>
      <c r="C65" s="14" t="s">
        <v>1889</v>
      </c>
      <c r="D65" s="651">
        <v>3066.7889026707512</v>
      </c>
    </row>
    <row r="66" spans="1:4" ht="30" customHeight="1" thickTop="1" thickBot="1">
      <c r="A66" s="13" t="s">
        <v>221</v>
      </c>
      <c r="B66" s="11" t="s">
        <v>113</v>
      </c>
      <c r="C66" s="14" t="s">
        <v>1890</v>
      </c>
      <c r="D66" s="651">
        <v>82955.617554276279</v>
      </c>
    </row>
    <row r="67" spans="1:4" ht="30" customHeight="1" thickTop="1" thickBot="1">
      <c r="A67" s="13" t="s">
        <v>222</v>
      </c>
      <c r="B67" s="11" t="s">
        <v>113</v>
      </c>
      <c r="C67" s="14" t="s">
        <v>223</v>
      </c>
      <c r="D67" s="651">
        <v>23025.451081252002</v>
      </c>
    </row>
    <row r="68" spans="1:4" ht="30" customHeight="1" thickTop="1" thickBot="1">
      <c r="A68" s="13" t="s">
        <v>225</v>
      </c>
      <c r="B68" s="11" t="s">
        <v>113</v>
      </c>
      <c r="C68" s="14" t="s">
        <v>226</v>
      </c>
      <c r="D68" s="651">
        <v>77957.773905890514</v>
      </c>
    </row>
    <row r="69" spans="1:4" ht="30" customHeight="1" thickTop="1" thickBot="1">
      <c r="A69" s="13" t="s">
        <v>227</v>
      </c>
      <c r="B69" s="11" t="s">
        <v>113</v>
      </c>
      <c r="C69" s="14" t="s">
        <v>1892</v>
      </c>
      <c r="D69" s="651">
        <v>10222.629675569173</v>
      </c>
    </row>
    <row r="70" spans="1:4" ht="30" customHeight="1" thickTop="1" thickBot="1">
      <c r="A70" s="13" t="s">
        <v>232</v>
      </c>
      <c r="B70" s="11" t="s">
        <v>233</v>
      </c>
      <c r="C70" s="14" t="s">
        <v>1895</v>
      </c>
      <c r="D70" s="651">
        <v>2100.7503983294646</v>
      </c>
    </row>
    <row r="71" spans="1:4" ht="30" customHeight="1" thickTop="1" thickBot="1">
      <c r="A71" s="13" t="s">
        <v>228</v>
      </c>
      <c r="B71" s="11" t="s">
        <v>113</v>
      </c>
      <c r="C71" s="14" t="s">
        <v>1893</v>
      </c>
      <c r="D71" s="651">
        <v>2456.4979110392719</v>
      </c>
    </row>
    <row r="72" spans="1:4" ht="30" customHeight="1" thickTop="1" thickBot="1">
      <c r="A72" s="13" t="s">
        <v>229</v>
      </c>
      <c r="B72" s="11" t="s">
        <v>113</v>
      </c>
      <c r="C72" s="14" t="s">
        <v>1894</v>
      </c>
      <c r="D72" s="651">
        <v>9759.544551265888</v>
      </c>
    </row>
    <row r="73" spans="1:4" ht="30" customHeight="1" thickTop="1" thickBot="1">
      <c r="A73" s="13" t="s">
        <v>230</v>
      </c>
      <c r="B73" s="11" t="s">
        <v>113</v>
      </c>
      <c r="C73" s="14" t="s">
        <v>231</v>
      </c>
      <c r="D73" s="651">
        <v>4405.9533901703126</v>
      </c>
    </row>
    <row r="74" spans="1:4" ht="30" customHeight="1" thickTop="1" thickBot="1">
      <c r="A74" s="13" t="s">
        <v>234</v>
      </c>
      <c r="B74" s="11" t="s">
        <v>113</v>
      </c>
      <c r="C74" s="14" t="s">
        <v>235</v>
      </c>
      <c r="D74" s="651">
        <v>10654.02464787819</v>
      </c>
    </row>
    <row r="75" spans="1:4" ht="30" customHeight="1" thickTop="1" thickBot="1">
      <c r="A75" s="13" t="s">
        <v>236</v>
      </c>
      <c r="B75" s="11" t="s">
        <v>113</v>
      </c>
      <c r="C75" s="14" t="s">
        <v>237</v>
      </c>
      <c r="D75" s="651">
        <v>357792.03864492098</v>
      </c>
    </row>
    <row r="76" spans="1:4" ht="30" customHeight="1" thickTop="1" thickBot="1">
      <c r="A76" s="13" t="s">
        <v>238</v>
      </c>
      <c r="B76" s="11" t="s">
        <v>113</v>
      </c>
      <c r="C76" s="14" t="s">
        <v>239</v>
      </c>
      <c r="D76" s="651">
        <v>540182.15279049112</v>
      </c>
    </row>
    <row r="77" spans="1:4" ht="30" customHeight="1" thickTop="1" thickBot="1">
      <c r="A77" s="13" t="s">
        <v>240</v>
      </c>
      <c r="B77" s="11" t="s">
        <v>113</v>
      </c>
      <c r="C77" s="14" t="s">
        <v>1896</v>
      </c>
      <c r="D77" s="651">
        <v>166226.0921025601</v>
      </c>
    </row>
    <row r="78" spans="1:4" ht="30" customHeight="1" thickTop="1" thickBot="1">
      <c r="A78" s="13" t="s">
        <v>241</v>
      </c>
      <c r="B78" s="11" t="s">
        <v>113</v>
      </c>
      <c r="C78" s="14" t="s">
        <v>1897</v>
      </c>
      <c r="D78" s="651">
        <v>110241.86068430552</v>
      </c>
    </row>
    <row r="79" spans="1:4" ht="30" customHeight="1" thickTop="1" thickBot="1">
      <c r="A79" s="13" t="s">
        <v>246</v>
      </c>
      <c r="B79" s="11" t="s">
        <v>113</v>
      </c>
      <c r="C79" s="14" t="s">
        <v>1902</v>
      </c>
      <c r="D79" s="651">
        <v>110241.86068430552</v>
      </c>
    </row>
    <row r="80" spans="1:4" ht="30" customHeight="1" thickTop="1" thickBot="1">
      <c r="A80" s="13" t="s">
        <v>243</v>
      </c>
      <c r="B80" s="11" t="s">
        <v>113</v>
      </c>
      <c r="C80" s="14" t="s">
        <v>1899</v>
      </c>
      <c r="D80" s="651">
        <v>194574.46645588096</v>
      </c>
    </row>
    <row r="81" spans="1:4" ht="30" customHeight="1" thickTop="1" thickBot="1">
      <c r="A81" s="13" t="s">
        <v>244</v>
      </c>
      <c r="B81" s="11" t="s">
        <v>113</v>
      </c>
      <c r="C81" s="14" t="s">
        <v>1900</v>
      </c>
      <c r="D81" s="651">
        <v>343525.33666969667</v>
      </c>
    </row>
    <row r="82" spans="1:4" ht="30" customHeight="1" thickTop="1" thickBot="1">
      <c r="A82" s="13" t="s">
        <v>245</v>
      </c>
      <c r="B82" s="11" t="s">
        <v>113</v>
      </c>
      <c r="C82" s="14" t="s">
        <v>1901</v>
      </c>
      <c r="D82" s="651">
        <v>215741.44346211446</v>
      </c>
    </row>
    <row r="83" spans="1:4" ht="30" customHeight="1" thickTop="1" thickBot="1">
      <c r="A83" s="13" t="s">
        <v>247</v>
      </c>
      <c r="B83" s="11" t="s">
        <v>113</v>
      </c>
      <c r="C83" s="14" t="s">
        <v>1903</v>
      </c>
      <c r="D83" s="651">
        <v>215741.44346211446</v>
      </c>
    </row>
    <row r="84" spans="1:4" ht="30" customHeight="1" thickTop="1" thickBot="1">
      <c r="A84" s="13" t="s">
        <v>242</v>
      </c>
      <c r="B84" s="11" t="s">
        <v>113</v>
      </c>
      <c r="C84" s="14" t="s">
        <v>1898</v>
      </c>
      <c r="D84" s="651">
        <v>219428.74598609228</v>
      </c>
    </row>
    <row r="85" spans="1:4" ht="30" customHeight="1" thickTop="1" thickBot="1">
      <c r="A85" s="13" t="s">
        <v>248</v>
      </c>
      <c r="B85" s="11" t="s">
        <v>113</v>
      </c>
      <c r="C85" s="14" t="s">
        <v>1904</v>
      </c>
      <c r="D85" s="651">
        <v>259549.50067379861</v>
      </c>
    </row>
    <row r="86" spans="1:4" ht="30" customHeight="1" thickTop="1" thickBot="1">
      <c r="A86" s="13" t="s">
        <v>249</v>
      </c>
      <c r="B86" s="11" t="s">
        <v>113</v>
      </c>
      <c r="C86" s="14" t="s">
        <v>250</v>
      </c>
      <c r="D86" s="651">
        <v>3723.0817278422924</v>
      </c>
    </row>
    <row r="87" spans="1:4" ht="30" customHeight="1" thickTop="1" thickBot="1">
      <c r="A87" s="13" t="s">
        <v>255</v>
      </c>
      <c r="B87" s="11" t="s">
        <v>113</v>
      </c>
      <c r="C87" s="14" t="s">
        <v>256</v>
      </c>
      <c r="D87" s="651">
        <v>1966307.4841512169</v>
      </c>
    </row>
    <row r="88" spans="1:4" ht="30" customHeight="1" thickTop="1" thickBot="1">
      <c r="A88" s="13" t="s">
        <v>253</v>
      </c>
      <c r="B88" s="11" t="s">
        <v>113</v>
      </c>
      <c r="C88" s="14" t="s">
        <v>254</v>
      </c>
      <c r="D88" s="651">
        <v>16796.802819927707</v>
      </c>
    </row>
    <row r="89" spans="1:4" ht="30" customHeight="1" thickTop="1" thickBot="1">
      <c r="A89" s="13" t="s">
        <v>251</v>
      </c>
      <c r="B89" s="11" t="s">
        <v>113</v>
      </c>
      <c r="C89" s="14" t="s">
        <v>252</v>
      </c>
      <c r="D89" s="651">
        <v>22048.167684267592</v>
      </c>
    </row>
    <row r="90" spans="1:4" ht="30" customHeight="1" thickTop="1" thickBot="1">
      <c r="A90" s="13" t="s">
        <v>257</v>
      </c>
      <c r="B90" s="11" t="s">
        <v>113</v>
      </c>
      <c r="C90" s="14" t="s">
        <v>258</v>
      </c>
      <c r="D90" s="651">
        <v>7247.8444399785421</v>
      </c>
    </row>
    <row r="91" spans="1:4" ht="30" customHeight="1" thickTop="1" thickBot="1">
      <c r="A91" s="13" t="s">
        <v>259</v>
      </c>
      <c r="B91" s="11" t="s">
        <v>113</v>
      </c>
      <c r="C91" s="14" t="s">
        <v>260</v>
      </c>
      <c r="D91" s="651">
        <v>74964.58793688385</v>
      </c>
    </row>
    <row r="92" spans="1:4" ht="30" customHeight="1" thickTop="1" thickBot="1">
      <c r="A92" s="13" t="s">
        <v>261</v>
      </c>
      <c r="B92" s="11" t="s">
        <v>113</v>
      </c>
      <c r="C92" s="14" t="s">
        <v>262</v>
      </c>
      <c r="D92" s="651">
        <v>7506.4769707704427</v>
      </c>
    </row>
    <row r="93" spans="1:4" ht="30" customHeight="1" thickTop="1" thickBot="1">
      <c r="A93" s="13" t="s">
        <v>263</v>
      </c>
      <c r="B93" s="11" t="s">
        <v>113</v>
      </c>
      <c r="C93" s="14" t="s">
        <v>264</v>
      </c>
      <c r="D93" s="651">
        <v>7475.809081743736</v>
      </c>
    </row>
    <row r="94" spans="1:4" ht="30" customHeight="1" thickTop="1" thickBot="1">
      <c r="A94" s="13" t="s">
        <v>265</v>
      </c>
      <c r="B94" s="11" t="s">
        <v>113</v>
      </c>
      <c r="C94" s="14" t="s">
        <v>266</v>
      </c>
      <c r="D94" s="651">
        <v>16013.749386779109</v>
      </c>
    </row>
    <row r="95" spans="1:4" ht="30" customHeight="1" thickTop="1" thickBot="1">
      <c r="A95" s="13" t="s">
        <v>267</v>
      </c>
      <c r="B95" s="11" t="s">
        <v>113</v>
      </c>
      <c r="C95" s="14" t="s">
        <v>268</v>
      </c>
      <c r="D95" s="651">
        <v>53841.56823825527</v>
      </c>
    </row>
    <row r="96" spans="1:4" ht="30" customHeight="1" thickTop="1" thickBot="1">
      <c r="A96" s="13" t="s">
        <v>269</v>
      </c>
      <c r="B96" s="11" t="s">
        <v>113</v>
      </c>
      <c r="C96" s="14" t="s">
        <v>270</v>
      </c>
      <c r="D96" s="651">
        <v>184007.33416024508</v>
      </c>
    </row>
    <row r="97" spans="1:4" ht="30" customHeight="1" thickTop="1" thickBot="1">
      <c r="A97" s="13" t="s">
        <v>271</v>
      </c>
      <c r="B97" s="11" t="s">
        <v>113</v>
      </c>
      <c r="C97" s="14" t="s">
        <v>272</v>
      </c>
      <c r="D97" s="651">
        <v>153339.44513353758</v>
      </c>
    </row>
    <row r="98" spans="1:4" ht="30" customHeight="1" thickTop="1" thickBot="1">
      <c r="A98" s="13" t="s">
        <v>273</v>
      </c>
      <c r="B98" s="11" t="s">
        <v>113</v>
      </c>
      <c r="C98" s="14" t="s">
        <v>274</v>
      </c>
      <c r="D98" s="651">
        <v>7456.3860853601536</v>
      </c>
    </row>
    <row r="99" spans="1:4" ht="30" customHeight="1" thickTop="1" thickBot="1">
      <c r="A99" s="13" t="s">
        <v>275</v>
      </c>
      <c r="B99" s="11" t="s">
        <v>113</v>
      </c>
      <c r="C99" s="14" t="s">
        <v>276</v>
      </c>
      <c r="D99" s="651">
        <v>27475.361779027266</v>
      </c>
    </row>
    <row r="100" spans="1:4" ht="30" customHeight="1" thickTop="1" thickBot="1">
      <c r="A100" s="13" t="s">
        <v>277</v>
      </c>
      <c r="B100" s="11" t="s">
        <v>113</v>
      </c>
      <c r="C100" s="14" t="s">
        <v>278</v>
      </c>
      <c r="D100" s="651">
        <v>382785.3459387201</v>
      </c>
    </row>
    <row r="101" spans="1:4" ht="30" customHeight="1" thickTop="1" thickBot="1">
      <c r="A101" s="13" t="s">
        <v>279</v>
      </c>
      <c r="B101" s="11" t="s">
        <v>113</v>
      </c>
      <c r="C101" s="14" t="s">
        <v>1905</v>
      </c>
      <c r="D101" s="651">
        <v>432283.31882782606</v>
      </c>
    </row>
    <row r="102" spans="1:4" ht="30" customHeight="1" thickTop="1" thickBot="1">
      <c r="A102" s="13" t="s">
        <v>280</v>
      </c>
      <c r="B102" s="11" t="s">
        <v>113</v>
      </c>
      <c r="C102" s="14" t="s">
        <v>281</v>
      </c>
      <c r="D102" s="651">
        <v>489915.43814978231</v>
      </c>
    </row>
    <row r="103" spans="1:4" ht="30" customHeight="1" thickTop="1" thickBot="1">
      <c r="A103" s="13" t="s">
        <v>282</v>
      </c>
      <c r="B103" s="11" t="s">
        <v>113</v>
      </c>
      <c r="C103" s="14" t="s">
        <v>283</v>
      </c>
      <c r="D103" s="651">
        <v>558133.09050079051</v>
      </c>
    </row>
    <row r="104" spans="1:4" ht="30" customHeight="1" thickTop="1" thickBot="1">
      <c r="A104" s="13" t="s">
        <v>284</v>
      </c>
      <c r="B104" s="11" t="s">
        <v>113</v>
      </c>
      <c r="C104" s="14" t="s">
        <v>285</v>
      </c>
      <c r="D104" s="651">
        <v>573585.61751838087</v>
      </c>
    </row>
    <row r="105" spans="1:4" ht="30" customHeight="1" thickTop="1" thickBot="1">
      <c r="A105" s="13" t="s">
        <v>286</v>
      </c>
      <c r="B105" s="11" t="s">
        <v>113</v>
      </c>
      <c r="C105" s="14" t="s">
        <v>287</v>
      </c>
      <c r="D105" s="651">
        <v>256544.04754918127</v>
      </c>
    </row>
    <row r="106" spans="1:4" ht="30" customHeight="1" thickTop="1" thickBot="1">
      <c r="A106" s="13" t="s">
        <v>288</v>
      </c>
      <c r="B106" s="11" t="s">
        <v>113</v>
      </c>
      <c r="C106" s="14" t="s">
        <v>289</v>
      </c>
      <c r="D106" s="651">
        <v>7561.6791710185162</v>
      </c>
    </row>
    <row r="107" spans="1:4" ht="30" customHeight="1" thickTop="1" thickBot="1">
      <c r="A107" s="13" t="s">
        <v>290</v>
      </c>
      <c r="B107" s="11" t="s">
        <v>113</v>
      </c>
      <c r="C107" s="14" t="s">
        <v>291</v>
      </c>
      <c r="D107" s="651">
        <v>697512.51254937088</v>
      </c>
    </row>
    <row r="108" spans="1:4" ht="30" customHeight="1" thickTop="1" thickBot="1">
      <c r="A108" s="13" t="s">
        <v>292</v>
      </c>
      <c r="B108" s="11" t="s">
        <v>113</v>
      </c>
      <c r="C108" s="14" t="s">
        <v>293</v>
      </c>
      <c r="D108" s="651">
        <v>5714.4499886431677</v>
      </c>
    </row>
    <row r="109" spans="1:4" ht="30" customHeight="1" thickTop="1" thickBot="1">
      <c r="A109" s="13" t="s">
        <v>294</v>
      </c>
      <c r="B109" s="11" t="s">
        <v>113</v>
      </c>
      <c r="C109" s="14" t="s">
        <v>1906</v>
      </c>
      <c r="D109" s="651">
        <v>506631.48219527304</v>
      </c>
    </row>
    <row r="110" spans="1:4" ht="30" customHeight="1" thickTop="1" thickBot="1">
      <c r="A110" s="13" t="s">
        <v>295</v>
      </c>
      <c r="B110" s="11" t="s">
        <v>113</v>
      </c>
      <c r="C110" s="14" t="s">
        <v>296</v>
      </c>
      <c r="D110" s="651">
        <v>2040.4368832436066</v>
      </c>
    </row>
    <row r="111" spans="1:4" ht="30" customHeight="1" thickTop="1" thickBot="1">
      <c r="A111" s="13" t="s">
        <v>297</v>
      </c>
      <c r="B111" s="11" t="s">
        <v>113</v>
      </c>
      <c r="C111" s="14" t="s">
        <v>298</v>
      </c>
      <c r="D111" s="651">
        <v>121265.9445264393</v>
      </c>
    </row>
    <row r="112" spans="1:4" ht="30" customHeight="1" thickTop="1" thickBot="1">
      <c r="A112" s="13" t="s">
        <v>299</v>
      </c>
      <c r="B112" s="11" t="s">
        <v>113</v>
      </c>
      <c r="C112" s="14" t="s">
        <v>300</v>
      </c>
      <c r="D112" s="651">
        <v>511760.17550350609</v>
      </c>
    </row>
    <row r="113" spans="1:4" ht="30" customHeight="1" thickTop="1" thickBot="1">
      <c r="A113" s="13" t="s">
        <v>301</v>
      </c>
      <c r="B113" s="11" t="s">
        <v>113</v>
      </c>
      <c r="C113" s="14" t="s">
        <v>302</v>
      </c>
      <c r="D113" s="651">
        <v>6796.0042083183862</v>
      </c>
    </row>
    <row r="114" spans="1:4" ht="30" customHeight="1" thickTop="1" thickBot="1">
      <c r="A114" s="13" t="s">
        <v>305</v>
      </c>
      <c r="B114" s="11" t="s">
        <v>113</v>
      </c>
      <c r="C114" s="14" t="s">
        <v>306</v>
      </c>
      <c r="D114" s="651">
        <v>122972.10141929179</v>
      </c>
    </row>
    <row r="115" spans="1:4" ht="30" customHeight="1" thickTop="1" thickBot="1">
      <c r="A115" s="13" t="s">
        <v>303</v>
      </c>
      <c r="B115" s="11" t="s">
        <v>113</v>
      </c>
      <c r="C115" s="14" t="s">
        <v>304</v>
      </c>
      <c r="D115" s="651">
        <v>121633.95919475978</v>
      </c>
    </row>
    <row r="116" spans="1:4" ht="30" customHeight="1" thickTop="1" thickBot="1">
      <c r="A116" s="13" t="s">
        <v>309</v>
      </c>
      <c r="B116" s="11" t="s">
        <v>113</v>
      </c>
      <c r="C116" s="14" t="s">
        <v>1907</v>
      </c>
      <c r="D116" s="651">
        <v>123859.42567513119</v>
      </c>
    </row>
    <row r="117" spans="1:4" ht="30" customHeight="1" thickTop="1" thickBot="1">
      <c r="A117" s="13" t="s">
        <v>310</v>
      </c>
      <c r="B117" s="11" t="s">
        <v>113</v>
      </c>
      <c r="C117" s="14" t="s">
        <v>311</v>
      </c>
      <c r="D117" s="651">
        <v>121265.9445264393</v>
      </c>
    </row>
    <row r="118" spans="1:4" ht="30" customHeight="1" thickTop="1" thickBot="1">
      <c r="A118" s="13" t="s">
        <v>313</v>
      </c>
      <c r="B118" s="11" t="s">
        <v>113</v>
      </c>
      <c r="C118" s="14" t="s">
        <v>1909</v>
      </c>
      <c r="D118" s="651">
        <v>177220.53031863473</v>
      </c>
    </row>
    <row r="119" spans="1:4" ht="30" customHeight="1" thickTop="1" thickBot="1">
      <c r="A119" s="13" t="s">
        <v>318</v>
      </c>
      <c r="B119" s="11" t="s">
        <v>113</v>
      </c>
      <c r="C119" s="14" t="s">
        <v>319</v>
      </c>
      <c r="D119" s="651">
        <v>169312.30400161439</v>
      </c>
    </row>
    <row r="120" spans="1:4" ht="30" customHeight="1" thickTop="1" thickBot="1">
      <c r="A120" s="13" t="s">
        <v>314</v>
      </c>
      <c r="B120" s="11" t="s">
        <v>113</v>
      </c>
      <c r="C120" s="14" t="s">
        <v>315</v>
      </c>
      <c r="D120" s="651">
        <v>160720.18375929852</v>
      </c>
    </row>
    <row r="121" spans="1:4" ht="30" customHeight="1" thickTop="1" thickBot="1">
      <c r="A121" s="13" t="s">
        <v>1648</v>
      </c>
      <c r="B121" s="11" t="s">
        <v>113</v>
      </c>
      <c r="C121" s="14" t="s">
        <v>1649</v>
      </c>
      <c r="D121" s="651">
        <v>122671.55610683006</v>
      </c>
    </row>
    <row r="122" spans="1:4" ht="30" customHeight="1" thickTop="1" thickBot="1">
      <c r="A122" s="13" t="s">
        <v>322</v>
      </c>
      <c r="B122" s="11" t="s">
        <v>113</v>
      </c>
      <c r="C122" s="14" t="s">
        <v>323</v>
      </c>
      <c r="D122" s="651">
        <v>118778.77872637333</v>
      </c>
    </row>
    <row r="123" spans="1:4" ht="30" customHeight="1" thickTop="1" thickBot="1">
      <c r="A123" s="13" t="s">
        <v>320</v>
      </c>
      <c r="B123" s="11" t="s">
        <v>113</v>
      </c>
      <c r="C123" s="14" t="s">
        <v>321</v>
      </c>
      <c r="D123" s="651">
        <v>119883.84499430234</v>
      </c>
    </row>
    <row r="124" spans="1:4" ht="30" customHeight="1" thickTop="1" thickBot="1">
      <c r="A124" s="13" t="s">
        <v>312</v>
      </c>
      <c r="B124" s="11" t="s">
        <v>113</v>
      </c>
      <c r="C124" s="14" t="s">
        <v>1908</v>
      </c>
      <c r="D124" s="651">
        <v>138005.50062018383</v>
      </c>
    </row>
    <row r="125" spans="1:4" ht="30" customHeight="1" thickTop="1" thickBot="1">
      <c r="A125" s="13" t="s">
        <v>316</v>
      </c>
      <c r="B125" s="11" t="s">
        <v>113</v>
      </c>
      <c r="C125" s="14" t="s">
        <v>317</v>
      </c>
      <c r="D125" s="651">
        <v>159384.08606070161</v>
      </c>
    </row>
    <row r="126" spans="1:4" ht="30" customHeight="1" thickTop="1" thickBot="1">
      <c r="A126" s="13" t="s">
        <v>307</v>
      </c>
      <c r="B126" s="11" t="s">
        <v>113</v>
      </c>
      <c r="C126" s="14" t="s">
        <v>308</v>
      </c>
      <c r="D126" s="651">
        <v>114672.34838569719</v>
      </c>
    </row>
    <row r="127" spans="1:4" ht="30" customHeight="1" thickTop="1" thickBot="1">
      <c r="A127" s="13" t="s">
        <v>324</v>
      </c>
      <c r="B127" s="11" t="s">
        <v>113</v>
      </c>
      <c r="C127" s="14" t="s">
        <v>325</v>
      </c>
      <c r="D127" s="651">
        <v>3505.3397157526692</v>
      </c>
    </row>
    <row r="128" spans="1:4" ht="30" customHeight="1" thickTop="1" thickBot="1">
      <c r="A128" s="13" t="s">
        <v>326</v>
      </c>
      <c r="B128" s="11" t="s">
        <v>113</v>
      </c>
      <c r="C128" s="14" t="s">
        <v>327</v>
      </c>
      <c r="D128" s="651">
        <v>75567.723087742444</v>
      </c>
    </row>
    <row r="129" spans="1:4" ht="30" customHeight="1" thickTop="1" thickBot="1">
      <c r="A129" s="13" t="s">
        <v>328</v>
      </c>
      <c r="B129" s="11" t="s">
        <v>113</v>
      </c>
      <c r="C129" s="14" t="s">
        <v>329</v>
      </c>
      <c r="D129" s="651">
        <v>112.44892643126089</v>
      </c>
    </row>
    <row r="130" spans="1:4" ht="30" customHeight="1" thickTop="1" thickBot="1">
      <c r="A130" s="13" t="s">
        <v>330</v>
      </c>
      <c r="B130" s="11" t="s">
        <v>113</v>
      </c>
      <c r="C130" s="14" t="s">
        <v>331</v>
      </c>
      <c r="D130" s="651">
        <v>3895.8441693594114</v>
      </c>
    </row>
    <row r="131" spans="1:4" ht="30" customHeight="1" thickTop="1" thickBot="1">
      <c r="A131" s="13" t="s">
        <v>332</v>
      </c>
      <c r="B131" s="11" t="s">
        <v>113</v>
      </c>
      <c r="C131" s="14" t="s">
        <v>333</v>
      </c>
      <c r="D131" s="651">
        <v>4655.3855542542015</v>
      </c>
    </row>
    <row r="132" spans="1:4" ht="30" customHeight="1" thickTop="1" thickBot="1">
      <c r="A132" s="13" t="s">
        <v>334</v>
      </c>
      <c r="B132" s="11" t="s">
        <v>113</v>
      </c>
      <c r="C132" s="14" t="s">
        <v>1676</v>
      </c>
      <c r="D132" s="651">
        <v>3846.7755469166796</v>
      </c>
    </row>
    <row r="133" spans="1:4" ht="30" customHeight="1" thickTop="1" thickBot="1">
      <c r="A133" s="13" t="s">
        <v>335</v>
      </c>
      <c r="B133" s="11" t="s">
        <v>92</v>
      </c>
      <c r="C133" s="14" t="s">
        <v>1910</v>
      </c>
      <c r="D133" s="651">
        <v>207611.38608113429</v>
      </c>
    </row>
    <row r="134" spans="1:4" ht="30" customHeight="1" thickTop="1" thickBot="1">
      <c r="A134" s="13" t="s">
        <v>336</v>
      </c>
      <c r="B134" s="11" t="s">
        <v>113</v>
      </c>
      <c r="C134" s="14" t="s">
        <v>337</v>
      </c>
      <c r="D134" s="651">
        <v>57809.993078311229</v>
      </c>
    </row>
    <row r="135" spans="1:4" ht="30" customHeight="1" thickTop="1" thickBot="1">
      <c r="A135" s="13" t="s">
        <v>338</v>
      </c>
      <c r="B135" s="11" t="s">
        <v>339</v>
      </c>
      <c r="C135" s="14" t="s">
        <v>340</v>
      </c>
      <c r="D135" s="651">
        <v>1022.2629675569171</v>
      </c>
    </row>
    <row r="136" spans="1:4" ht="30" customHeight="1" thickTop="1" thickBot="1">
      <c r="A136" s="13" t="s">
        <v>352</v>
      </c>
      <c r="B136" s="11" t="s">
        <v>339</v>
      </c>
      <c r="C136" s="14" t="s">
        <v>353</v>
      </c>
      <c r="D136" s="651">
        <v>1047.8195417458401</v>
      </c>
    </row>
    <row r="137" spans="1:4" ht="30" customHeight="1" thickTop="1" thickBot="1">
      <c r="A137" s="13" t="s">
        <v>343</v>
      </c>
      <c r="B137" s="11" t="s">
        <v>344</v>
      </c>
      <c r="C137" s="14" t="s">
        <v>345</v>
      </c>
      <c r="D137" s="651">
        <v>0</v>
      </c>
    </row>
    <row r="138" spans="1:4" ht="30" customHeight="1" thickTop="1" thickBot="1">
      <c r="A138" s="13" t="s">
        <v>346</v>
      </c>
      <c r="B138" s="11" t="s">
        <v>344</v>
      </c>
      <c r="C138" s="14" t="s">
        <v>347</v>
      </c>
      <c r="D138" s="651">
        <v>0</v>
      </c>
    </row>
    <row r="139" spans="1:4" ht="30" customHeight="1" thickTop="1" thickBot="1">
      <c r="A139" s="13" t="s">
        <v>350</v>
      </c>
      <c r="B139" s="11" t="s">
        <v>339</v>
      </c>
      <c r="C139" s="14" t="s">
        <v>351</v>
      </c>
      <c r="D139" s="651">
        <v>2555.6574188922932</v>
      </c>
    </row>
    <row r="140" spans="1:4" ht="30" customHeight="1" thickTop="1" thickBot="1">
      <c r="A140" s="13" t="s">
        <v>348</v>
      </c>
      <c r="B140" s="11" t="s">
        <v>339</v>
      </c>
      <c r="C140" s="14" t="s">
        <v>349</v>
      </c>
      <c r="D140" s="651">
        <v>3988.8700994070909</v>
      </c>
    </row>
    <row r="141" spans="1:4" ht="30" customHeight="1" thickTop="1" thickBot="1">
      <c r="A141" s="13" t="s">
        <v>356</v>
      </c>
      <c r="B141" s="11" t="s">
        <v>113</v>
      </c>
      <c r="C141" s="14" t="s">
        <v>357</v>
      </c>
      <c r="D141" s="651">
        <v>46737.862876702253</v>
      </c>
    </row>
    <row r="142" spans="1:4" ht="30" customHeight="1" thickTop="1" thickBot="1">
      <c r="A142" s="13" t="s">
        <v>341</v>
      </c>
      <c r="B142" s="11" t="s">
        <v>339</v>
      </c>
      <c r="C142" s="14" t="s">
        <v>342</v>
      </c>
      <c r="D142" s="651">
        <v>1022.2629675569171</v>
      </c>
    </row>
    <row r="143" spans="1:4" ht="30" customHeight="1" thickTop="1" thickBot="1">
      <c r="A143" s="13" t="s">
        <v>354</v>
      </c>
      <c r="B143" s="11" t="s">
        <v>113</v>
      </c>
      <c r="C143" s="14" t="s">
        <v>355</v>
      </c>
      <c r="D143" s="651">
        <v>44938.680053802076</v>
      </c>
    </row>
    <row r="144" spans="1:4" ht="30" customHeight="1" thickTop="1" thickBot="1">
      <c r="A144" s="13" t="s">
        <v>359</v>
      </c>
      <c r="B144" s="11" t="s">
        <v>113</v>
      </c>
      <c r="C144" s="14" t="s">
        <v>360</v>
      </c>
      <c r="D144" s="651">
        <v>613357.78053415031</v>
      </c>
    </row>
    <row r="145" spans="1:4" ht="68.25" customHeight="1" thickTop="1" thickBot="1">
      <c r="A145" s="13" t="s">
        <v>358</v>
      </c>
      <c r="B145" s="11" t="s">
        <v>113</v>
      </c>
      <c r="C145" s="14" t="s">
        <v>2197</v>
      </c>
      <c r="D145" s="651">
        <v>613511.11997928389</v>
      </c>
    </row>
    <row r="146" spans="1:4" ht="30" customHeight="1" thickTop="1" thickBot="1">
      <c r="A146" s="13" t="s">
        <v>361</v>
      </c>
      <c r="B146" s="11" t="s">
        <v>113</v>
      </c>
      <c r="C146" s="14" t="s">
        <v>1911</v>
      </c>
      <c r="D146" s="651">
        <v>137801.04802667242</v>
      </c>
    </row>
    <row r="147" spans="1:4" ht="30" customHeight="1" thickTop="1" thickBot="1">
      <c r="A147" s="13" t="s">
        <v>362</v>
      </c>
      <c r="B147" s="11" t="s">
        <v>113</v>
      </c>
      <c r="C147" s="14" t="s">
        <v>1912</v>
      </c>
      <c r="D147" s="651">
        <v>137614.99616657707</v>
      </c>
    </row>
    <row r="148" spans="1:4" ht="30" customHeight="1" thickTop="1" thickBot="1">
      <c r="A148" s="13" t="s">
        <v>367</v>
      </c>
      <c r="B148" s="11" t="s">
        <v>113</v>
      </c>
      <c r="C148" s="14" t="s">
        <v>368</v>
      </c>
      <c r="D148" s="651">
        <v>5007.0440150937802</v>
      </c>
    </row>
    <row r="149" spans="1:4" ht="30" customHeight="1" thickTop="1" thickBot="1">
      <c r="A149" s="13" t="s">
        <v>363</v>
      </c>
      <c r="B149" s="11" t="s">
        <v>113</v>
      </c>
      <c r="C149" s="14" t="s">
        <v>364</v>
      </c>
      <c r="D149" s="651">
        <v>5458.884246753938</v>
      </c>
    </row>
    <row r="150" spans="1:4" ht="30" customHeight="1" thickTop="1" thickBot="1">
      <c r="A150" s="13" t="s">
        <v>158</v>
      </c>
      <c r="B150" s="11" t="s">
        <v>113</v>
      </c>
      <c r="C150" s="14" t="s">
        <v>159</v>
      </c>
      <c r="D150" s="651">
        <v>59219.693710572217</v>
      </c>
    </row>
    <row r="151" spans="1:4" ht="30" customHeight="1" thickTop="1" thickBot="1">
      <c r="A151" s="13" t="s">
        <v>369</v>
      </c>
      <c r="B151" s="11" t="s">
        <v>113</v>
      </c>
      <c r="C151" s="14" t="s">
        <v>370</v>
      </c>
      <c r="D151" s="651">
        <v>138691.43907141453</v>
      </c>
    </row>
    <row r="152" spans="1:4" ht="30" customHeight="1" thickTop="1" thickBot="1">
      <c r="A152" s="13" t="s">
        <v>371</v>
      </c>
      <c r="B152" s="11" t="s">
        <v>113</v>
      </c>
      <c r="C152" s="14" t="s">
        <v>372</v>
      </c>
      <c r="D152" s="651">
        <v>72281.147647046935</v>
      </c>
    </row>
    <row r="153" spans="1:4" ht="30" customHeight="1" thickTop="1" thickBot="1">
      <c r="A153" s="13" t="s">
        <v>365</v>
      </c>
      <c r="B153" s="11" t="s">
        <v>113</v>
      </c>
      <c r="C153" s="14" t="s">
        <v>366</v>
      </c>
      <c r="D153" s="651">
        <v>145945.4170891984</v>
      </c>
    </row>
    <row r="154" spans="1:4" ht="30" customHeight="1" thickTop="1" thickBot="1">
      <c r="A154" s="13" t="s">
        <v>373</v>
      </c>
      <c r="B154" s="11" t="s">
        <v>113</v>
      </c>
      <c r="C154" s="14" t="s">
        <v>374</v>
      </c>
      <c r="D154" s="651">
        <v>102226.29675569171</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117" sqref="D117"/>
    </sheetView>
  </sheetViews>
  <sheetFormatPr baseColWidth="10" defaultRowHeight="15"/>
  <cols>
    <col min="1" max="1" width="11.5703125" customWidth="1"/>
    <col min="2" max="2" width="9.140625"/>
    <col min="3" max="3" width="77.42578125" style="202" customWidth="1"/>
    <col min="4" max="4" width="17.42578125" style="186" customWidth="1"/>
  </cols>
  <sheetData>
    <row r="1" spans="1:4" ht="81.75" customHeight="1" thickTop="1" thickBot="1">
      <c r="A1" s="686" t="s">
        <v>1850</v>
      </c>
      <c r="B1" s="687"/>
      <c r="C1" s="687"/>
      <c r="D1" s="688"/>
    </row>
    <row r="2" spans="1:4" ht="51.75" customHeight="1" thickTop="1" thickBot="1">
      <c r="A2" s="685" t="s">
        <v>375</v>
      </c>
      <c r="B2" s="685"/>
      <c r="C2" s="685"/>
      <c r="D2" s="685"/>
    </row>
    <row r="3" spans="1:4" ht="16.5" customHeight="1" thickTop="1" thickBot="1">
      <c r="A3" s="196"/>
      <c r="B3" s="196"/>
      <c r="C3" s="201"/>
      <c r="D3" s="197"/>
    </row>
    <row r="4" spans="1:4" ht="16.5" customHeight="1" thickTop="1" thickBot="1">
      <c r="A4" s="196"/>
      <c r="B4" s="196"/>
      <c r="C4" s="201" t="s">
        <v>375</v>
      </c>
      <c r="D4" s="197"/>
    </row>
    <row r="5" spans="1:4" ht="16.5" thickTop="1" thickBot="1">
      <c r="A5" s="196"/>
      <c r="B5" s="196"/>
      <c r="C5" s="201"/>
      <c r="D5" s="198" t="s">
        <v>1846</v>
      </c>
    </row>
    <row r="6" spans="1:4" ht="16.5" thickTop="1" thickBot="1">
      <c r="A6" s="662" t="s">
        <v>742</v>
      </c>
      <c r="B6" s="662" t="s">
        <v>377</v>
      </c>
      <c r="C6" s="663" t="s">
        <v>2239</v>
      </c>
      <c r="D6" s="650">
        <v>3181.4407950845493</v>
      </c>
    </row>
    <row r="7" spans="1:4" ht="16.5" thickTop="1" thickBot="1">
      <c r="A7" s="662" t="s">
        <v>747</v>
      </c>
      <c r="B7" s="662" t="s">
        <v>377</v>
      </c>
      <c r="C7" s="663" t="s">
        <v>748</v>
      </c>
      <c r="D7" s="650">
        <v>2326.4551998861248</v>
      </c>
    </row>
    <row r="8" spans="1:4" ht="16.5" thickTop="1" thickBot="1">
      <c r="A8" s="662" t="s">
        <v>743</v>
      </c>
      <c r="B8" s="662" t="s">
        <v>377</v>
      </c>
      <c r="C8" s="663" t="s">
        <v>744</v>
      </c>
      <c r="D8" s="650">
        <v>2326.4551998861248</v>
      </c>
    </row>
    <row r="9" spans="1:4" ht="16.5" thickTop="1" thickBot="1">
      <c r="A9" s="662" t="s">
        <v>745</v>
      </c>
      <c r="B9" s="662" t="s">
        <v>377</v>
      </c>
      <c r="C9" s="663" t="s">
        <v>746</v>
      </c>
      <c r="D9" s="650">
        <v>2872.6664207289541</v>
      </c>
    </row>
    <row r="10" spans="1:4" ht="16.5" thickTop="1" thickBot="1">
      <c r="A10" s="662" t="s">
        <v>1668</v>
      </c>
      <c r="B10" s="662" t="s">
        <v>377</v>
      </c>
      <c r="C10" s="663" t="s">
        <v>1667</v>
      </c>
      <c r="D10" s="650">
        <v>3036.6362609039938</v>
      </c>
    </row>
    <row r="11" spans="1:4" ht="16.5" thickTop="1" thickBot="1">
      <c r="A11" s="662" t="s">
        <v>751</v>
      </c>
      <c r="B11" s="662" t="s">
        <v>377</v>
      </c>
      <c r="C11" s="663" t="s">
        <v>752</v>
      </c>
      <c r="D11" s="650">
        <v>14967.039242471054</v>
      </c>
    </row>
    <row r="12" spans="1:4" ht="16.5" thickTop="1" thickBot="1">
      <c r="A12" s="662" t="s">
        <v>749</v>
      </c>
      <c r="B12" s="662" t="s">
        <v>377</v>
      </c>
      <c r="C12" s="663" t="s">
        <v>750</v>
      </c>
      <c r="D12" s="650">
        <v>12717.24526656287</v>
      </c>
    </row>
    <row r="13" spans="1:4" ht="16.5" thickTop="1" thickBot="1">
      <c r="A13" s="662" t="s">
        <v>753</v>
      </c>
      <c r="B13" s="662" t="s">
        <v>92</v>
      </c>
      <c r="C13" s="663" t="s">
        <v>1935</v>
      </c>
      <c r="D13" s="650">
        <v>917.33672403381672</v>
      </c>
    </row>
    <row r="14" spans="1:4" ht="16.5" thickTop="1" thickBot="1">
      <c r="A14" s="662" t="s">
        <v>755</v>
      </c>
      <c r="B14" s="662" t="s">
        <v>233</v>
      </c>
      <c r="C14" s="663" t="s">
        <v>1937</v>
      </c>
      <c r="D14" s="650">
        <v>20511.136370986867</v>
      </c>
    </row>
    <row r="15" spans="1:4" ht="16.5" thickTop="1" thickBot="1">
      <c r="A15" s="662" t="s">
        <v>756</v>
      </c>
      <c r="B15" s="662" t="s">
        <v>92</v>
      </c>
      <c r="C15" s="663" t="s">
        <v>1938</v>
      </c>
      <c r="D15" s="650">
        <v>1799.4092850377806</v>
      </c>
    </row>
    <row r="16" spans="1:4" ht="16.5" thickTop="1" thickBot="1">
      <c r="A16" s="662" t="s">
        <v>754</v>
      </c>
      <c r="B16" s="662" t="s">
        <v>233</v>
      </c>
      <c r="C16" s="663" t="s">
        <v>1936</v>
      </c>
      <c r="D16" s="650">
        <v>41651.533622125993</v>
      </c>
    </row>
    <row r="17" spans="1:4" ht="16.5" thickTop="1" thickBot="1">
      <c r="A17" s="662" t="s">
        <v>776</v>
      </c>
      <c r="B17" s="662" t="s">
        <v>422</v>
      </c>
      <c r="C17" s="663" t="s">
        <v>777</v>
      </c>
      <c r="D17" s="650">
        <v>8072.8527805659478</v>
      </c>
    </row>
    <row r="18" spans="1:4" ht="16.5" thickTop="1" thickBot="1">
      <c r="A18" s="662" t="s">
        <v>757</v>
      </c>
      <c r="B18" s="662" t="s">
        <v>387</v>
      </c>
      <c r="C18" s="663" t="s">
        <v>1939</v>
      </c>
      <c r="D18" s="650">
        <v>73468.071051415318</v>
      </c>
    </row>
    <row r="19" spans="1:4" ht="16.5" thickTop="1" thickBot="1">
      <c r="A19" s="662" t="s">
        <v>758</v>
      </c>
      <c r="B19" s="662" t="s">
        <v>387</v>
      </c>
      <c r="C19" s="663" t="s">
        <v>2240</v>
      </c>
      <c r="D19" s="650">
        <v>72959.125703339552</v>
      </c>
    </row>
    <row r="20" spans="1:4" ht="16.5" thickTop="1" thickBot="1">
      <c r="A20" s="662" t="s">
        <v>761</v>
      </c>
      <c r="B20" s="662" t="s">
        <v>387</v>
      </c>
      <c r="C20" s="663" t="s">
        <v>762</v>
      </c>
      <c r="D20" s="650">
        <v>74059.001319578616</v>
      </c>
    </row>
    <row r="21" spans="1:4" ht="16.5" thickTop="1" thickBot="1">
      <c r="A21" s="662" t="s">
        <v>759</v>
      </c>
      <c r="B21" s="662" t="s">
        <v>387</v>
      </c>
      <c r="C21" s="663" t="s">
        <v>2241</v>
      </c>
      <c r="D21" s="650">
        <v>74059.001319578616</v>
      </c>
    </row>
    <row r="22" spans="1:4" ht="16.5" thickTop="1" thickBot="1">
      <c r="A22" s="662" t="s">
        <v>760</v>
      </c>
      <c r="B22" s="662" t="s">
        <v>387</v>
      </c>
      <c r="C22" s="663" t="s">
        <v>2242</v>
      </c>
      <c r="D22" s="650">
        <v>74059.001319578616</v>
      </c>
    </row>
    <row r="23" spans="1:4" ht="16.5" thickTop="1" thickBot="1">
      <c r="A23" s="662" t="s">
        <v>763</v>
      </c>
      <c r="B23" s="662" t="s">
        <v>387</v>
      </c>
      <c r="C23" s="663" t="s">
        <v>764</v>
      </c>
      <c r="D23" s="650">
        <v>186329.36383527314</v>
      </c>
    </row>
    <row r="24" spans="1:4" ht="16.5" thickTop="1" thickBot="1">
      <c r="A24" s="662" t="s">
        <v>772</v>
      </c>
      <c r="B24" s="662" t="s">
        <v>387</v>
      </c>
      <c r="C24" s="663" t="s">
        <v>773</v>
      </c>
      <c r="D24" s="650">
        <v>133092.40273948081</v>
      </c>
    </row>
    <row r="25" spans="1:4" ht="16.5" thickTop="1" thickBot="1">
      <c r="A25" s="662" t="s">
        <v>765</v>
      </c>
      <c r="B25" s="662" t="s">
        <v>387</v>
      </c>
      <c r="C25" s="663" t="s">
        <v>766</v>
      </c>
      <c r="D25" s="650">
        <v>74059.001319578616</v>
      </c>
    </row>
    <row r="26" spans="1:4" ht="16.5" thickTop="1" thickBot="1">
      <c r="A26" s="662" t="s">
        <v>768</v>
      </c>
      <c r="B26" s="662" t="s">
        <v>387</v>
      </c>
      <c r="C26" s="663" t="s">
        <v>2002</v>
      </c>
      <c r="D26" s="650">
        <v>55521.891466023728</v>
      </c>
    </row>
    <row r="27" spans="1:4" ht="16.5" thickTop="1" thickBot="1">
      <c r="A27" s="662" t="s">
        <v>767</v>
      </c>
      <c r="B27" s="662" t="s">
        <v>387</v>
      </c>
      <c r="C27" s="663" t="s">
        <v>2004</v>
      </c>
      <c r="D27" s="650">
        <v>55385.604845618502</v>
      </c>
    </row>
    <row r="28" spans="1:4" ht="16.5" thickTop="1" thickBot="1">
      <c r="A28" s="662" t="s">
        <v>770</v>
      </c>
      <c r="B28" s="662" t="s">
        <v>387</v>
      </c>
      <c r="C28" s="663" t="s">
        <v>2003</v>
      </c>
      <c r="D28" s="650">
        <v>55827.471622713572</v>
      </c>
    </row>
    <row r="29" spans="1:4" ht="16.5" thickTop="1" thickBot="1">
      <c r="A29" s="662" t="s">
        <v>769</v>
      </c>
      <c r="B29" s="662" t="s">
        <v>387</v>
      </c>
      <c r="C29" s="663" t="s">
        <v>2001</v>
      </c>
      <c r="D29" s="650">
        <v>56170.317652170481</v>
      </c>
    </row>
    <row r="30" spans="1:4" ht="16.5" thickTop="1" thickBot="1">
      <c r="A30" s="662" t="s">
        <v>771</v>
      </c>
      <c r="B30" s="662" t="s">
        <v>387</v>
      </c>
      <c r="C30" s="663" t="s">
        <v>2243</v>
      </c>
      <c r="D30" s="650">
        <v>66905.018487526046</v>
      </c>
    </row>
    <row r="31" spans="1:4" ht="16.5" thickTop="1" thickBot="1">
      <c r="A31" s="662" t="s">
        <v>774</v>
      </c>
      <c r="B31" s="662" t="s">
        <v>422</v>
      </c>
      <c r="C31" s="663" t="s">
        <v>775</v>
      </c>
      <c r="D31" s="650">
        <v>12.776870662990158</v>
      </c>
    </row>
    <row r="32" spans="1:4" ht="16.5" thickTop="1" thickBot="1">
      <c r="A32" s="662" t="s">
        <v>779</v>
      </c>
      <c r="B32" s="662" t="s">
        <v>144</v>
      </c>
      <c r="C32" s="663" t="s">
        <v>1941</v>
      </c>
      <c r="D32" s="650">
        <v>404.60090432802161</v>
      </c>
    </row>
    <row r="33" spans="1:4" ht="16.5" thickTop="1" thickBot="1">
      <c r="A33" s="662" t="s">
        <v>780</v>
      </c>
      <c r="B33" s="662" t="s">
        <v>377</v>
      </c>
      <c r="C33" s="663" t="s">
        <v>781</v>
      </c>
      <c r="D33" s="650">
        <v>4273.8632367702075</v>
      </c>
    </row>
    <row r="34" spans="1:4" ht="16.5" thickTop="1" thickBot="1">
      <c r="A34" s="662" t="s">
        <v>786</v>
      </c>
      <c r="B34" s="662" t="s">
        <v>377</v>
      </c>
      <c r="C34" s="663" t="s">
        <v>787</v>
      </c>
      <c r="D34" s="650">
        <v>4000.2252567378355</v>
      </c>
    </row>
    <row r="35" spans="1:4" ht="16.5" thickTop="1" thickBot="1">
      <c r="A35" s="662" t="s">
        <v>782</v>
      </c>
      <c r="B35" s="662" t="s">
        <v>377</v>
      </c>
      <c r="C35" s="663" t="s">
        <v>783</v>
      </c>
      <c r="D35" s="650">
        <v>7173.1481380470577</v>
      </c>
    </row>
    <row r="36" spans="1:4" ht="16.5" thickTop="1" thickBot="1">
      <c r="A36" s="662" t="s">
        <v>784</v>
      </c>
      <c r="B36" s="662" t="s">
        <v>377</v>
      </c>
      <c r="C36" s="663" t="s">
        <v>785</v>
      </c>
      <c r="D36" s="650">
        <v>4333.4886331974949</v>
      </c>
    </row>
    <row r="37" spans="1:4" ht="16.5" thickTop="1" thickBot="1">
      <c r="A37" s="662" t="s">
        <v>898</v>
      </c>
      <c r="B37" s="662" t="s">
        <v>377</v>
      </c>
      <c r="C37" s="663" t="s">
        <v>899</v>
      </c>
      <c r="D37" s="650">
        <v>4951.0373819086863</v>
      </c>
    </row>
    <row r="38" spans="1:4" ht="16.5" thickTop="1" thickBot="1">
      <c r="A38" s="662" t="s">
        <v>788</v>
      </c>
      <c r="B38" s="662" t="s">
        <v>377</v>
      </c>
      <c r="C38" s="663" t="s">
        <v>789</v>
      </c>
      <c r="D38" s="650">
        <v>4858.4050696020076</v>
      </c>
    </row>
    <row r="39" spans="1:4" ht="16.5" thickTop="1" thickBot="1">
      <c r="A39" s="662" t="s">
        <v>917</v>
      </c>
      <c r="B39" s="662" t="s">
        <v>92</v>
      </c>
      <c r="C39" s="663" t="s">
        <v>2244</v>
      </c>
      <c r="D39" s="650">
        <v>218434.44559370165</v>
      </c>
    </row>
    <row r="40" spans="1:4" ht="16.5" thickTop="1" thickBot="1">
      <c r="A40" s="662" t="s">
        <v>896</v>
      </c>
      <c r="B40" s="662" t="s">
        <v>92</v>
      </c>
      <c r="C40" s="663" t="s">
        <v>897</v>
      </c>
      <c r="D40" s="650">
        <v>30197.069072755323</v>
      </c>
    </row>
    <row r="41" spans="1:4" ht="16.5" thickTop="1" thickBot="1">
      <c r="A41" s="662" t="s">
        <v>827</v>
      </c>
      <c r="B41" s="662" t="s">
        <v>92</v>
      </c>
      <c r="C41" s="663" t="s">
        <v>828</v>
      </c>
      <c r="D41" s="650">
        <v>771.93593588898864</v>
      </c>
    </row>
    <row r="42" spans="1:4" ht="16.5" thickTop="1" thickBot="1">
      <c r="A42" s="662" t="s">
        <v>432</v>
      </c>
      <c r="B42" s="662" t="s">
        <v>92</v>
      </c>
      <c r="C42" s="663" t="s">
        <v>433</v>
      </c>
      <c r="D42" s="650">
        <v>16964.490022785179</v>
      </c>
    </row>
    <row r="43" spans="1:4" ht="16.5" thickTop="1" thickBot="1">
      <c r="A43" s="662" t="s">
        <v>376</v>
      </c>
      <c r="B43" s="662" t="s">
        <v>377</v>
      </c>
      <c r="C43" s="663" t="s">
        <v>378</v>
      </c>
      <c r="D43" s="650">
        <v>6752.5761453902987</v>
      </c>
    </row>
    <row r="44" spans="1:4" ht="16.5" thickTop="1" thickBot="1">
      <c r="A44" s="662" t="s">
        <v>379</v>
      </c>
      <c r="B44" s="662" t="s">
        <v>144</v>
      </c>
      <c r="C44" s="663" t="s">
        <v>2245</v>
      </c>
      <c r="D44" s="650">
        <v>11668.47713297576</v>
      </c>
    </row>
    <row r="45" spans="1:4" ht="16.5" thickTop="1" thickBot="1">
      <c r="A45" s="662" t="s">
        <v>778</v>
      </c>
      <c r="B45" s="662" t="s">
        <v>377</v>
      </c>
      <c r="C45" s="663" t="s">
        <v>1940</v>
      </c>
      <c r="D45" s="650">
        <v>5397.1631158914252</v>
      </c>
    </row>
    <row r="46" spans="1:4" ht="16.5" thickTop="1" thickBot="1">
      <c r="A46" s="662" t="s">
        <v>913</v>
      </c>
      <c r="B46" s="662" t="s">
        <v>92</v>
      </c>
      <c r="C46" s="663" t="s">
        <v>1954</v>
      </c>
      <c r="D46" s="650">
        <v>2307.2898938916396</v>
      </c>
    </row>
    <row r="47" spans="1:4" ht="16.5" thickTop="1" thickBot="1">
      <c r="A47" s="662" t="s">
        <v>914</v>
      </c>
      <c r="B47" s="662" t="s">
        <v>92</v>
      </c>
      <c r="C47" s="663" t="s">
        <v>1955</v>
      </c>
      <c r="D47" s="650">
        <v>16503.457939695621</v>
      </c>
    </row>
    <row r="48" spans="1:4" ht="16.5" thickTop="1" thickBot="1">
      <c r="A48" s="662" t="s">
        <v>797</v>
      </c>
      <c r="B48" s="662" t="s">
        <v>387</v>
      </c>
      <c r="C48" s="663" t="s">
        <v>798</v>
      </c>
      <c r="D48" s="650">
        <v>50220.554880104726</v>
      </c>
    </row>
    <row r="49" spans="1:4" ht="16.5" thickTop="1" thickBot="1">
      <c r="A49" s="662" t="s">
        <v>800</v>
      </c>
      <c r="B49" s="662" t="s">
        <v>387</v>
      </c>
      <c r="C49" s="663" t="s">
        <v>801</v>
      </c>
      <c r="D49" s="650">
        <v>43730.969322527642</v>
      </c>
    </row>
    <row r="50" spans="1:4" ht="16.5" thickTop="1" thickBot="1">
      <c r="A50" s="662" t="s">
        <v>799</v>
      </c>
      <c r="B50" s="662" t="s">
        <v>387</v>
      </c>
      <c r="C50" s="663" t="s">
        <v>1943</v>
      </c>
      <c r="D50" s="650">
        <v>50454.797508926218</v>
      </c>
    </row>
    <row r="51" spans="1:4" ht="16.5" thickTop="1" thickBot="1">
      <c r="A51" s="662" t="s">
        <v>796</v>
      </c>
      <c r="B51" s="662" t="s">
        <v>387</v>
      </c>
      <c r="C51" s="663" t="s">
        <v>1942</v>
      </c>
      <c r="D51" s="650">
        <v>59539.152550312225</v>
      </c>
    </row>
    <row r="52" spans="1:4" ht="16.5" thickTop="1" thickBot="1">
      <c r="A52" s="662" t="s">
        <v>802</v>
      </c>
      <c r="B52" s="662" t="s">
        <v>387</v>
      </c>
      <c r="C52" s="663" t="s">
        <v>803</v>
      </c>
      <c r="D52" s="650">
        <v>78045.384966431549</v>
      </c>
    </row>
    <row r="53" spans="1:4" ht="16.5" thickTop="1" thickBot="1">
      <c r="A53" s="662" t="s">
        <v>380</v>
      </c>
      <c r="B53" s="662" t="s">
        <v>144</v>
      </c>
      <c r="C53" s="663" t="s">
        <v>381</v>
      </c>
      <c r="D53" s="650">
        <v>3564.7469149742542</v>
      </c>
    </row>
    <row r="54" spans="1:4" ht="16.5" thickTop="1" thickBot="1">
      <c r="A54" s="662" t="s">
        <v>794</v>
      </c>
      <c r="B54" s="662" t="s">
        <v>377</v>
      </c>
      <c r="C54" s="663" t="s">
        <v>795</v>
      </c>
      <c r="D54" s="650">
        <v>3123.9448771010939</v>
      </c>
    </row>
    <row r="55" spans="1:4" ht="16.5" thickTop="1" thickBot="1">
      <c r="A55" s="662" t="s">
        <v>790</v>
      </c>
      <c r="B55" s="662" t="s">
        <v>422</v>
      </c>
      <c r="C55" s="663" t="s">
        <v>791</v>
      </c>
      <c r="D55" s="650">
        <v>2076.2414827359007</v>
      </c>
    </row>
    <row r="56" spans="1:4" ht="16.5" thickTop="1" thickBot="1">
      <c r="A56" s="662" t="s">
        <v>792</v>
      </c>
      <c r="B56" s="662" t="s">
        <v>606</v>
      </c>
      <c r="C56" s="663" t="s">
        <v>793</v>
      </c>
      <c r="D56" s="650">
        <v>9560.2934735823856</v>
      </c>
    </row>
    <row r="57" spans="1:4" ht="16.5" thickTop="1" thickBot="1">
      <c r="A57" s="662" t="s">
        <v>382</v>
      </c>
      <c r="B57" s="662" t="s">
        <v>377</v>
      </c>
      <c r="C57" s="663" t="s">
        <v>383</v>
      </c>
      <c r="D57" s="650">
        <v>4431.4446416137534</v>
      </c>
    </row>
    <row r="58" spans="1:4" ht="16.5" thickTop="1" thickBot="1">
      <c r="A58" s="662" t="s">
        <v>384</v>
      </c>
      <c r="B58" s="662" t="s">
        <v>377</v>
      </c>
      <c r="C58" s="663" t="s">
        <v>385</v>
      </c>
      <c r="D58" s="650">
        <v>3509.3804754346297</v>
      </c>
    </row>
    <row r="59" spans="1:4" ht="16.5" thickTop="1" thickBot="1">
      <c r="A59" s="662" t="s">
        <v>386</v>
      </c>
      <c r="B59" s="662" t="s">
        <v>387</v>
      </c>
      <c r="C59" s="663" t="s">
        <v>2246</v>
      </c>
      <c r="D59" s="650">
        <v>35171.530717546157</v>
      </c>
    </row>
    <row r="60" spans="1:4" ht="16.5" thickTop="1" thickBot="1">
      <c r="A60" s="662" t="s">
        <v>388</v>
      </c>
      <c r="B60" s="662" t="s">
        <v>377</v>
      </c>
      <c r="C60" s="663" t="s">
        <v>389</v>
      </c>
      <c r="D60" s="650">
        <v>9725.3280529793428</v>
      </c>
    </row>
    <row r="61" spans="1:4" ht="16.5" thickTop="1" thickBot="1">
      <c r="A61" s="662" t="s">
        <v>390</v>
      </c>
      <c r="B61" s="662" t="s">
        <v>233</v>
      </c>
      <c r="C61" s="663" t="s">
        <v>391</v>
      </c>
      <c r="D61" s="650">
        <v>124804.47263608787</v>
      </c>
    </row>
    <row r="62" spans="1:4" ht="16.5" thickTop="1" thickBot="1">
      <c r="A62" s="662" t="s">
        <v>398</v>
      </c>
      <c r="B62" s="662" t="s">
        <v>233</v>
      </c>
      <c r="C62" s="663" t="s">
        <v>399</v>
      </c>
      <c r="D62" s="650">
        <v>3911.8519013188202</v>
      </c>
    </row>
    <row r="63" spans="1:4" ht="16.5" thickTop="1" thickBot="1">
      <c r="A63" s="662" t="s">
        <v>392</v>
      </c>
      <c r="B63" s="662" t="s">
        <v>387</v>
      </c>
      <c r="C63" s="663" t="s">
        <v>393</v>
      </c>
      <c r="D63" s="650">
        <v>26017.967626735623</v>
      </c>
    </row>
    <row r="64" spans="1:4" ht="16.5" thickTop="1" thickBot="1">
      <c r="A64" s="662" t="s">
        <v>400</v>
      </c>
      <c r="B64" s="662" t="s">
        <v>92</v>
      </c>
      <c r="C64" s="663" t="s">
        <v>401</v>
      </c>
      <c r="D64" s="650">
        <v>29386.802524877363</v>
      </c>
    </row>
    <row r="65" spans="1:4" ht="16.5" thickTop="1" thickBot="1">
      <c r="A65" s="662" t="s">
        <v>394</v>
      </c>
      <c r="B65" s="662" t="s">
        <v>92</v>
      </c>
      <c r="C65" s="663" t="s">
        <v>395</v>
      </c>
      <c r="D65" s="650">
        <v>65072.602286608868</v>
      </c>
    </row>
    <row r="66" spans="1:4" ht="16.5" thickTop="1" thickBot="1">
      <c r="A66" s="662" t="s">
        <v>396</v>
      </c>
      <c r="B66" s="662" t="s">
        <v>92</v>
      </c>
      <c r="C66" s="663" t="s">
        <v>397</v>
      </c>
      <c r="D66" s="650">
        <v>100989.45045949612</v>
      </c>
    </row>
    <row r="67" spans="1:4" ht="16.5" thickTop="1" thickBot="1">
      <c r="A67" s="662" t="s">
        <v>918</v>
      </c>
      <c r="B67" s="662" t="s">
        <v>144</v>
      </c>
      <c r="C67" s="663" t="s">
        <v>919</v>
      </c>
      <c r="D67" s="650">
        <v>13718.100135163766</v>
      </c>
    </row>
    <row r="68" spans="1:4" ht="16.5" thickTop="1" thickBot="1">
      <c r="A68" s="662" t="s">
        <v>402</v>
      </c>
      <c r="B68" s="662" t="s">
        <v>377</v>
      </c>
      <c r="C68" s="663" t="s">
        <v>403</v>
      </c>
      <c r="D68" s="650">
        <v>963.58899583384107</v>
      </c>
    </row>
    <row r="69" spans="1:4" ht="16.5" thickTop="1" thickBot="1">
      <c r="A69" s="662" t="s">
        <v>404</v>
      </c>
      <c r="B69" s="662" t="s">
        <v>377</v>
      </c>
      <c r="C69" s="663" t="s">
        <v>405</v>
      </c>
      <c r="D69" s="650">
        <v>6901.6396364585171</v>
      </c>
    </row>
    <row r="70" spans="1:4" ht="16.5" thickTop="1" thickBot="1">
      <c r="A70" s="662" t="s">
        <v>406</v>
      </c>
      <c r="B70" s="662" t="s">
        <v>144</v>
      </c>
      <c r="C70" s="663" t="s">
        <v>407</v>
      </c>
      <c r="D70" s="650">
        <v>59460.361847890446</v>
      </c>
    </row>
    <row r="71" spans="1:4" ht="16.5" thickTop="1" thickBot="1">
      <c r="A71" s="662" t="s">
        <v>408</v>
      </c>
      <c r="B71" s="662" t="s">
        <v>92</v>
      </c>
      <c r="C71" s="663" t="s">
        <v>409</v>
      </c>
      <c r="D71" s="650">
        <v>8367.7855450366369</v>
      </c>
    </row>
    <row r="72" spans="1:4" ht="16.5" thickTop="1" thickBot="1">
      <c r="A72" s="662" t="s">
        <v>410</v>
      </c>
      <c r="B72" s="662" t="s">
        <v>92</v>
      </c>
      <c r="C72" s="663" t="s">
        <v>411</v>
      </c>
      <c r="D72" s="650">
        <v>18436866.785289954</v>
      </c>
    </row>
    <row r="73" spans="1:4" ht="16.5" thickTop="1" thickBot="1">
      <c r="A73" s="662" t="s">
        <v>810</v>
      </c>
      <c r="B73" s="662" t="s">
        <v>377</v>
      </c>
      <c r="C73" s="663" t="s">
        <v>811</v>
      </c>
      <c r="D73" s="650">
        <v>1670.5758391859631</v>
      </c>
    </row>
    <row r="74" spans="1:4" ht="16.5" thickTop="1" thickBot="1">
      <c r="A74" s="662" t="s">
        <v>805</v>
      </c>
      <c r="B74" s="662" t="s">
        <v>377</v>
      </c>
      <c r="C74" s="663" t="s">
        <v>806</v>
      </c>
      <c r="D74" s="650">
        <v>1598.1735720956854</v>
      </c>
    </row>
    <row r="75" spans="1:4" ht="16.5" thickTop="1" thickBot="1">
      <c r="A75" s="662" t="s">
        <v>808</v>
      </c>
      <c r="B75" s="662" t="s">
        <v>377</v>
      </c>
      <c r="C75" s="663" t="s">
        <v>809</v>
      </c>
      <c r="D75" s="650">
        <v>1972.9617782100636</v>
      </c>
    </row>
    <row r="76" spans="1:4" ht="16.5" thickTop="1" thickBot="1">
      <c r="A76" s="662" t="s">
        <v>822</v>
      </c>
      <c r="B76" s="662" t="s">
        <v>377</v>
      </c>
      <c r="C76" s="663" t="s">
        <v>823</v>
      </c>
      <c r="D76" s="650">
        <v>1901.6242503417018</v>
      </c>
    </row>
    <row r="77" spans="1:4" ht="16.5" thickTop="1" thickBot="1">
      <c r="A77" s="662" t="s">
        <v>807</v>
      </c>
      <c r="B77" s="662" t="s">
        <v>377</v>
      </c>
      <c r="C77" s="663" t="s">
        <v>2037</v>
      </c>
      <c r="D77" s="650">
        <v>2581.9926131459274</v>
      </c>
    </row>
    <row r="78" spans="1:4" ht="16.5" thickTop="1" thickBot="1">
      <c r="A78" s="662" t="s">
        <v>817</v>
      </c>
      <c r="B78" s="662" t="s">
        <v>377</v>
      </c>
      <c r="C78" s="663" t="s">
        <v>818</v>
      </c>
      <c r="D78" s="650">
        <v>1720.6185826160079</v>
      </c>
    </row>
    <row r="79" spans="1:4" ht="16.5" thickTop="1" thickBot="1">
      <c r="A79" s="662" t="s">
        <v>819</v>
      </c>
      <c r="B79" s="662" t="s">
        <v>377</v>
      </c>
      <c r="C79" s="663" t="s">
        <v>2023</v>
      </c>
      <c r="D79" s="650">
        <v>1800.4740242596963</v>
      </c>
    </row>
    <row r="80" spans="1:4" ht="16.5" thickTop="1" thickBot="1">
      <c r="A80" s="662" t="s">
        <v>820</v>
      </c>
      <c r="B80" s="662" t="s">
        <v>377</v>
      </c>
      <c r="C80" s="663" t="s">
        <v>2024</v>
      </c>
      <c r="D80" s="650">
        <v>1819.6393302541817</v>
      </c>
    </row>
    <row r="81" spans="1:4" ht="16.5" thickTop="1" thickBot="1">
      <c r="A81" s="662" t="s">
        <v>812</v>
      </c>
      <c r="B81" s="662" t="s">
        <v>377</v>
      </c>
      <c r="C81" s="663" t="s">
        <v>2247</v>
      </c>
      <c r="D81" s="650">
        <v>1884.5884227910483</v>
      </c>
    </row>
    <row r="82" spans="1:4" ht="16.5" thickTop="1" thickBot="1">
      <c r="A82" s="662" t="s">
        <v>813</v>
      </c>
      <c r="B82" s="662" t="s">
        <v>377</v>
      </c>
      <c r="C82" s="663" t="s">
        <v>2248</v>
      </c>
      <c r="D82" s="650">
        <v>2804.5231105263397</v>
      </c>
    </row>
    <row r="83" spans="1:4" ht="16.5" thickTop="1" thickBot="1">
      <c r="A83" s="662" t="s">
        <v>814</v>
      </c>
      <c r="B83" s="662" t="s">
        <v>377</v>
      </c>
      <c r="C83" s="663" t="s">
        <v>2249</v>
      </c>
      <c r="D83" s="650">
        <v>2952.5218623726423</v>
      </c>
    </row>
    <row r="84" spans="1:4" ht="16.5" thickTop="1" thickBot="1">
      <c r="A84" s="662" t="s">
        <v>815</v>
      </c>
      <c r="B84" s="662" t="s">
        <v>377</v>
      </c>
      <c r="C84" s="663" t="s">
        <v>2250</v>
      </c>
      <c r="D84" s="650">
        <v>3100.520614218945</v>
      </c>
    </row>
    <row r="85" spans="1:4" ht="16.5" thickTop="1" thickBot="1">
      <c r="A85" s="662" t="s">
        <v>821</v>
      </c>
      <c r="B85" s="662" t="s">
        <v>377</v>
      </c>
      <c r="C85" s="663" t="s">
        <v>1944</v>
      </c>
      <c r="D85" s="650">
        <v>3100.520614218945</v>
      </c>
    </row>
    <row r="86" spans="1:4" ht="16.5" thickTop="1" thickBot="1">
      <c r="A86" s="662" t="s">
        <v>816</v>
      </c>
      <c r="B86" s="662" t="s">
        <v>377</v>
      </c>
      <c r="C86" s="663" t="s">
        <v>2251</v>
      </c>
      <c r="D86" s="650">
        <v>3100.520614218945</v>
      </c>
    </row>
    <row r="87" spans="1:4" ht="16.5" thickTop="1" thickBot="1">
      <c r="A87" s="662" t="s">
        <v>804</v>
      </c>
      <c r="B87" s="662" t="s">
        <v>377</v>
      </c>
      <c r="C87" s="663" t="s">
        <v>2252</v>
      </c>
      <c r="D87" s="650">
        <v>446.12573398273969</v>
      </c>
    </row>
    <row r="88" spans="1:4" ht="16.5" thickTop="1" thickBot="1">
      <c r="A88" s="662" t="s">
        <v>826</v>
      </c>
      <c r="B88" s="662" t="s">
        <v>377</v>
      </c>
      <c r="C88" s="663" t="s">
        <v>1945</v>
      </c>
      <c r="D88" s="650">
        <v>897.57516407505852</v>
      </c>
    </row>
    <row r="89" spans="1:4" ht="16.5" thickTop="1" thickBot="1">
      <c r="A89" s="662" t="s">
        <v>824</v>
      </c>
      <c r="B89" s="662" t="s">
        <v>377</v>
      </c>
      <c r="C89" s="663" t="s">
        <v>825</v>
      </c>
      <c r="D89" s="650">
        <v>498.29795585661611</v>
      </c>
    </row>
    <row r="90" spans="1:4" ht="16.5" thickTop="1" thickBot="1">
      <c r="A90" s="662" t="s">
        <v>915</v>
      </c>
      <c r="B90" s="662" t="s">
        <v>233</v>
      </c>
      <c r="C90" s="663" t="s">
        <v>916</v>
      </c>
      <c r="D90" s="650">
        <v>5053.2523472126077</v>
      </c>
    </row>
    <row r="91" spans="1:4" ht="16.5" thickTop="1" thickBot="1">
      <c r="A91" s="662" t="s">
        <v>412</v>
      </c>
      <c r="B91" s="662" t="s">
        <v>377</v>
      </c>
      <c r="C91" s="663" t="s">
        <v>2253</v>
      </c>
      <c r="D91" s="650">
        <v>13220.866918529066</v>
      </c>
    </row>
    <row r="92" spans="1:4" ht="16.5" thickTop="1" thickBot="1">
      <c r="A92" s="662" t="s">
        <v>413</v>
      </c>
      <c r="B92" s="662" t="s">
        <v>144</v>
      </c>
      <c r="C92" s="663" t="s">
        <v>414</v>
      </c>
      <c r="D92" s="650">
        <v>36135.97150475753</v>
      </c>
    </row>
    <row r="93" spans="1:4" ht="16.5" thickTop="1" thickBot="1">
      <c r="A93" s="662" t="s">
        <v>415</v>
      </c>
      <c r="B93" s="662" t="s">
        <v>144</v>
      </c>
      <c r="C93" s="663" t="s">
        <v>416</v>
      </c>
      <c r="D93" s="650">
        <v>919.93468773529139</v>
      </c>
    </row>
    <row r="94" spans="1:4" ht="16.5" thickTop="1" thickBot="1">
      <c r="A94" s="662" t="s">
        <v>417</v>
      </c>
      <c r="B94" s="662" t="s">
        <v>144</v>
      </c>
      <c r="C94" s="663" t="s">
        <v>418</v>
      </c>
      <c r="D94" s="650">
        <v>1400.1320768193382</v>
      </c>
    </row>
    <row r="95" spans="1:4" ht="16.5" thickTop="1" thickBot="1">
      <c r="A95" s="662" t="s">
        <v>419</v>
      </c>
      <c r="B95" s="662" t="s">
        <v>377</v>
      </c>
      <c r="C95" s="663" t="s">
        <v>420</v>
      </c>
      <c r="D95" s="650">
        <v>5963.6043819506558</v>
      </c>
    </row>
    <row r="96" spans="1:4" ht="16.5" thickTop="1" thickBot="1">
      <c r="A96" s="662" t="s">
        <v>436</v>
      </c>
      <c r="B96" s="662" t="s">
        <v>377</v>
      </c>
      <c r="C96" s="663" t="s">
        <v>437</v>
      </c>
      <c r="D96" s="650">
        <v>3784.0831946889184</v>
      </c>
    </row>
    <row r="97" spans="1:4" ht="16.5" thickTop="1" thickBot="1">
      <c r="A97" s="662" t="s">
        <v>434</v>
      </c>
      <c r="B97" s="662" t="s">
        <v>377</v>
      </c>
      <c r="C97" s="663" t="s">
        <v>435</v>
      </c>
      <c r="D97" s="650">
        <v>5963.6043819506558</v>
      </c>
    </row>
    <row r="98" spans="1:4" ht="16.5" thickTop="1" thickBot="1">
      <c r="A98" s="662" t="s">
        <v>421</v>
      </c>
      <c r="B98" s="662" t="s">
        <v>422</v>
      </c>
      <c r="C98" s="663" t="s">
        <v>423</v>
      </c>
      <c r="D98" s="650">
        <v>3784.0831946889184</v>
      </c>
    </row>
    <row r="99" spans="1:4" ht="16.5" thickTop="1" thickBot="1">
      <c r="A99" s="662" t="s">
        <v>835</v>
      </c>
      <c r="B99" s="662" t="s">
        <v>387</v>
      </c>
      <c r="C99" s="663" t="s">
        <v>2254</v>
      </c>
      <c r="D99" s="650">
        <v>431089.48669084412</v>
      </c>
    </row>
    <row r="100" spans="1:4" ht="16.5" thickTop="1" thickBot="1">
      <c r="A100" s="662" t="s">
        <v>836</v>
      </c>
      <c r="B100" s="662" t="s">
        <v>387</v>
      </c>
      <c r="C100" s="663" t="s">
        <v>2255</v>
      </c>
      <c r="D100" s="650">
        <v>423442.52959904447</v>
      </c>
    </row>
    <row r="101" spans="1:4" ht="16.5" thickTop="1" thickBot="1">
      <c r="A101" s="662" t="s">
        <v>837</v>
      </c>
      <c r="B101" s="662" t="s">
        <v>387</v>
      </c>
      <c r="C101" s="663" t="s">
        <v>2256</v>
      </c>
      <c r="D101" s="650">
        <v>486322.83382772864</v>
      </c>
    </row>
    <row r="102" spans="1:4" ht="16.5" thickTop="1" thickBot="1">
      <c r="A102" s="662" t="s">
        <v>838</v>
      </c>
      <c r="B102" s="662" t="s">
        <v>387</v>
      </c>
      <c r="C102" s="663" t="s">
        <v>2257</v>
      </c>
      <c r="D102" s="650">
        <v>451052.28236254433</v>
      </c>
    </row>
    <row r="103" spans="1:4" ht="16.5" thickTop="1" thickBot="1">
      <c r="A103" s="662" t="s">
        <v>839</v>
      </c>
      <c r="B103" s="662" t="s">
        <v>387</v>
      </c>
      <c r="C103" s="663" t="s">
        <v>2258</v>
      </c>
      <c r="D103" s="650">
        <v>454324.22599149169</v>
      </c>
    </row>
    <row r="104" spans="1:4" ht="16.5" thickTop="1" thickBot="1">
      <c r="A104" s="662" t="s">
        <v>833</v>
      </c>
      <c r="B104" s="662" t="s">
        <v>387</v>
      </c>
      <c r="C104" s="663" t="s">
        <v>2006</v>
      </c>
      <c r="D104" s="650">
        <v>400274.86886937759</v>
      </c>
    </row>
    <row r="105" spans="1:4" ht="16.5" thickTop="1" thickBot="1">
      <c r="A105" s="662" t="s">
        <v>832</v>
      </c>
      <c r="B105" s="662" t="s">
        <v>387</v>
      </c>
      <c r="C105" s="663" t="s">
        <v>2007</v>
      </c>
      <c r="D105" s="650">
        <v>437286.26896239433</v>
      </c>
    </row>
    <row r="106" spans="1:4" ht="16.5" thickTop="1" thickBot="1">
      <c r="A106" s="662" t="s">
        <v>1661</v>
      </c>
      <c r="B106" s="662" t="s">
        <v>387</v>
      </c>
      <c r="C106" s="663" t="s">
        <v>2005</v>
      </c>
      <c r="D106" s="650">
        <v>434539.24176985142</v>
      </c>
    </row>
    <row r="107" spans="1:4" ht="16.5" thickTop="1" thickBot="1">
      <c r="A107" s="662" t="s">
        <v>829</v>
      </c>
      <c r="B107" s="662" t="s">
        <v>387</v>
      </c>
      <c r="C107" s="663" t="s">
        <v>2005</v>
      </c>
      <c r="D107" s="650">
        <v>441193.86190682545</v>
      </c>
    </row>
    <row r="108" spans="1:4" ht="16.5" thickTop="1" thickBot="1">
      <c r="A108" s="662" t="s">
        <v>831</v>
      </c>
      <c r="B108" s="662" t="s">
        <v>387</v>
      </c>
      <c r="C108" s="663" t="s">
        <v>2008</v>
      </c>
      <c r="D108" s="650">
        <v>452082.94992935885</v>
      </c>
    </row>
    <row r="109" spans="1:4" ht="16.5" thickTop="1" thickBot="1">
      <c r="A109" s="662" t="s">
        <v>830</v>
      </c>
      <c r="B109" s="662" t="s">
        <v>387</v>
      </c>
      <c r="C109" s="663" t="s">
        <v>2009</v>
      </c>
      <c r="D109" s="650">
        <v>465448.62138206849</v>
      </c>
    </row>
    <row r="110" spans="1:4" ht="16.5" thickTop="1" thickBot="1">
      <c r="A110" s="662" t="s">
        <v>834</v>
      </c>
      <c r="B110" s="662" t="s">
        <v>387</v>
      </c>
      <c r="C110" s="663" t="s">
        <v>2010</v>
      </c>
      <c r="D110" s="650">
        <v>430198.29996210051</v>
      </c>
    </row>
    <row r="111" spans="1:4" ht="16.5" thickTop="1" thickBot="1">
      <c r="A111" s="662" t="s">
        <v>424</v>
      </c>
      <c r="B111" s="662" t="s">
        <v>144</v>
      </c>
      <c r="C111" s="663" t="s">
        <v>425</v>
      </c>
      <c r="D111" s="650">
        <v>3492.3446478839764</v>
      </c>
    </row>
    <row r="112" spans="1:4" ht="16.5" thickTop="1" thickBot="1">
      <c r="A112" s="662" t="s">
        <v>426</v>
      </c>
      <c r="B112" s="662" t="s">
        <v>233</v>
      </c>
      <c r="C112" s="663" t="s">
        <v>427</v>
      </c>
      <c r="D112" s="650">
        <v>1382.0315100467687</v>
      </c>
    </row>
    <row r="113" spans="1:4" ht="16.5" thickTop="1" thickBot="1">
      <c r="A113" s="662" t="s">
        <v>428</v>
      </c>
      <c r="B113" s="662" t="s">
        <v>92</v>
      </c>
      <c r="C113" s="663" t="s">
        <v>427</v>
      </c>
      <c r="D113" s="650">
        <v>2452.0944280721942</v>
      </c>
    </row>
    <row r="114" spans="1:4" ht="16.5" thickTop="1" thickBot="1">
      <c r="A114" s="662" t="s">
        <v>429</v>
      </c>
      <c r="B114" s="662" t="s">
        <v>144</v>
      </c>
      <c r="C114" s="663" t="s">
        <v>2259</v>
      </c>
      <c r="D114" s="650">
        <v>35768.849421040948</v>
      </c>
    </row>
    <row r="115" spans="1:4" ht="16.5" thickTop="1" thickBot="1">
      <c r="A115" s="662" t="s">
        <v>430</v>
      </c>
      <c r="B115" s="662" t="s">
        <v>92</v>
      </c>
      <c r="C115" s="663" t="s">
        <v>431</v>
      </c>
      <c r="D115" s="650">
        <v>33931.109524014195</v>
      </c>
    </row>
    <row r="116" spans="1:4" ht="16.5" thickTop="1" thickBot="1">
      <c r="A116" s="662" t="s">
        <v>438</v>
      </c>
      <c r="B116" s="662" t="s">
        <v>92</v>
      </c>
      <c r="C116" s="663" t="s">
        <v>1913</v>
      </c>
      <c r="D116" s="650">
        <v>270000</v>
      </c>
    </row>
    <row r="117" spans="1:4" ht="16.5" thickTop="1" thickBot="1">
      <c r="A117" s="662" t="s">
        <v>440</v>
      </c>
      <c r="B117" s="662" t="s">
        <v>92</v>
      </c>
      <c r="C117" s="663" t="s">
        <v>441</v>
      </c>
      <c r="D117" s="650">
        <v>26999.657189342033</v>
      </c>
    </row>
    <row r="118" spans="1:4" ht="16.5" thickTop="1" thickBot="1">
      <c r="A118" s="662" t="s">
        <v>439</v>
      </c>
      <c r="B118" s="662" t="s">
        <v>92</v>
      </c>
      <c r="C118" s="663" t="s">
        <v>2260</v>
      </c>
      <c r="D118" s="650">
        <v>38999.268220333623</v>
      </c>
    </row>
    <row r="119" spans="1:4" ht="16.5" thickTop="1" thickBot="1">
      <c r="A119" s="662" t="s">
        <v>443</v>
      </c>
      <c r="B119" s="662" t="s">
        <v>387</v>
      </c>
      <c r="C119" s="663" t="s">
        <v>2261</v>
      </c>
      <c r="D119" s="650">
        <v>4907.3830738101369</v>
      </c>
    </row>
    <row r="120" spans="1:4" ht="16.5" thickTop="1" thickBot="1">
      <c r="A120" s="662" t="s">
        <v>442</v>
      </c>
      <c r="B120" s="662" t="s">
        <v>387</v>
      </c>
      <c r="C120" s="663" t="s">
        <v>2262</v>
      </c>
      <c r="D120" s="650">
        <v>4728.506884528274</v>
      </c>
    </row>
    <row r="121" spans="1:4" ht="16.5" thickTop="1" thickBot="1">
      <c r="A121" s="662" t="s">
        <v>840</v>
      </c>
      <c r="B121" s="662" t="s">
        <v>606</v>
      </c>
      <c r="C121" s="663" t="s">
        <v>2263</v>
      </c>
      <c r="D121" s="650">
        <v>19791.372656971751</v>
      </c>
    </row>
    <row r="122" spans="1:4" ht="16.5" thickTop="1" thickBot="1">
      <c r="A122" s="662" t="s">
        <v>841</v>
      </c>
      <c r="B122" s="662" t="s">
        <v>606</v>
      </c>
      <c r="C122" s="663" t="s">
        <v>1946</v>
      </c>
      <c r="D122" s="650">
        <v>43999.283606450437</v>
      </c>
    </row>
    <row r="123" spans="1:4" ht="16.5" thickTop="1" thickBot="1">
      <c r="A123" s="662" t="s">
        <v>444</v>
      </c>
      <c r="B123" s="662" t="s">
        <v>387</v>
      </c>
      <c r="C123" s="663" t="s">
        <v>1914</v>
      </c>
      <c r="D123" s="650">
        <v>2222.1107561383715</v>
      </c>
    </row>
    <row r="124" spans="1:4" ht="16.5" thickTop="1" thickBot="1">
      <c r="A124" s="662" t="s">
        <v>445</v>
      </c>
      <c r="B124" s="662" t="s">
        <v>144</v>
      </c>
      <c r="C124" s="663" t="s">
        <v>446</v>
      </c>
      <c r="D124" s="650">
        <v>18843.754749466651</v>
      </c>
    </row>
    <row r="125" spans="1:4" ht="16.5" thickTop="1" thickBot="1">
      <c r="A125" s="662" t="s">
        <v>865</v>
      </c>
      <c r="B125" s="662" t="s">
        <v>422</v>
      </c>
      <c r="C125" s="663" t="s">
        <v>1947</v>
      </c>
      <c r="D125" s="650">
        <v>4089.6633513787665</v>
      </c>
    </row>
    <row r="126" spans="1:4" ht="16.5" thickTop="1" thickBot="1">
      <c r="A126" s="662" t="s">
        <v>866</v>
      </c>
      <c r="B126" s="662" t="s">
        <v>422</v>
      </c>
      <c r="C126" s="663" t="s">
        <v>1948</v>
      </c>
      <c r="D126" s="650">
        <v>2656.524358680037</v>
      </c>
    </row>
    <row r="127" spans="1:4" ht="16.5" thickTop="1" thickBot="1">
      <c r="A127" s="662" t="s">
        <v>864</v>
      </c>
      <c r="B127" s="662" t="s">
        <v>422</v>
      </c>
      <c r="C127" s="663" t="s">
        <v>2264</v>
      </c>
      <c r="D127" s="650">
        <v>2656.524358680037</v>
      </c>
    </row>
    <row r="128" spans="1:4" ht="16.5" thickTop="1" thickBot="1">
      <c r="A128" s="662" t="s">
        <v>846</v>
      </c>
      <c r="B128" s="662" t="s">
        <v>422</v>
      </c>
      <c r="C128" s="663" t="s">
        <v>847</v>
      </c>
      <c r="D128" s="650">
        <v>2174.1974911521588</v>
      </c>
    </row>
    <row r="129" spans="1:4" ht="16.5" thickTop="1" thickBot="1">
      <c r="A129" s="662" t="s">
        <v>848</v>
      </c>
      <c r="B129" s="662" t="s">
        <v>422</v>
      </c>
      <c r="C129" s="663" t="s">
        <v>849</v>
      </c>
      <c r="D129" s="650">
        <v>3726.5872767054625</v>
      </c>
    </row>
    <row r="130" spans="1:4" ht="16.5" thickTop="1" thickBot="1">
      <c r="A130" s="662" t="s">
        <v>850</v>
      </c>
      <c r="B130" s="662" t="s">
        <v>422</v>
      </c>
      <c r="C130" s="663" t="s">
        <v>851</v>
      </c>
      <c r="D130" s="650">
        <v>1812.1861557007708</v>
      </c>
    </row>
    <row r="131" spans="1:4" ht="16.5" thickTop="1" thickBot="1">
      <c r="A131" s="662" t="s">
        <v>852</v>
      </c>
      <c r="B131" s="662" t="s">
        <v>422</v>
      </c>
      <c r="C131" s="663" t="s">
        <v>853</v>
      </c>
      <c r="D131" s="650">
        <v>4258.9568876633857</v>
      </c>
    </row>
    <row r="132" spans="1:4" ht="16.5" thickTop="1" thickBot="1">
      <c r="A132" s="662" t="s">
        <v>854</v>
      </c>
      <c r="B132" s="662" t="s">
        <v>422</v>
      </c>
      <c r="C132" s="663" t="s">
        <v>855</v>
      </c>
      <c r="D132" s="650">
        <v>1932.5016877772614</v>
      </c>
    </row>
    <row r="133" spans="1:4" ht="16.5" thickTop="1" thickBot="1">
      <c r="A133" s="662" t="s">
        <v>858</v>
      </c>
      <c r="B133" s="662" t="s">
        <v>422</v>
      </c>
      <c r="C133" s="663" t="s">
        <v>859</v>
      </c>
      <c r="D133" s="650">
        <v>3726.5872767054625</v>
      </c>
    </row>
    <row r="134" spans="1:4" ht="16.5" thickTop="1" thickBot="1">
      <c r="A134" s="662" t="s">
        <v>856</v>
      </c>
      <c r="B134" s="662" t="s">
        <v>422</v>
      </c>
      <c r="C134" s="663" t="s">
        <v>857</v>
      </c>
      <c r="D134" s="650">
        <v>1690.8058844023642</v>
      </c>
    </row>
    <row r="135" spans="1:4" ht="16.5" thickTop="1" thickBot="1">
      <c r="A135" s="662" t="s">
        <v>860</v>
      </c>
      <c r="B135" s="662" t="s">
        <v>422</v>
      </c>
      <c r="C135" s="663" t="s">
        <v>861</v>
      </c>
      <c r="D135" s="650">
        <v>1812.1861557007708</v>
      </c>
    </row>
    <row r="136" spans="1:4" ht="16.5" thickTop="1" thickBot="1">
      <c r="A136" s="662" t="s">
        <v>862</v>
      </c>
      <c r="B136" s="662" t="s">
        <v>422</v>
      </c>
      <c r="C136" s="663" t="s">
        <v>863</v>
      </c>
      <c r="D136" s="650">
        <v>2174.1974911521588</v>
      </c>
    </row>
    <row r="137" spans="1:4" ht="16.5" thickTop="1" thickBot="1">
      <c r="A137" s="662" t="s">
        <v>845</v>
      </c>
      <c r="B137" s="662" t="s">
        <v>377</v>
      </c>
      <c r="C137" s="663" t="s">
        <v>2265</v>
      </c>
      <c r="D137" s="650">
        <v>651685.3529050349</v>
      </c>
    </row>
    <row r="138" spans="1:4" ht="31.5" thickTop="1" thickBot="1">
      <c r="A138" s="662" t="s">
        <v>842</v>
      </c>
      <c r="B138" s="662" t="s">
        <v>843</v>
      </c>
      <c r="C138" s="663" t="s">
        <v>844</v>
      </c>
      <c r="D138" s="650">
        <v>0</v>
      </c>
    </row>
    <row r="139" spans="1:4" ht="16.5" thickTop="1" thickBot="1">
      <c r="A139" s="662" t="s">
        <v>447</v>
      </c>
      <c r="B139" s="662" t="s">
        <v>377</v>
      </c>
      <c r="C139" s="663" t="s">
        <v>448</v>
      </c>
      <c r="D139" s="650">
        <v>3405.0360316868773</v>
      </c>
    </row>
    <row r="140" spans="1:4" ht="16.5" thickTop="1" thickBot="1">
      <c r="A140" s="662" t="s">
        <v>449</v>
      </c>
      <c r="B140" s="662" t="s">
        <v>450</v>
      </c>
      <c r="C140" s="663" t="s">
        <v>2266</v>
      </c>
      <c r="D140" s="650">
        <v>470.61473608680416</v>
      </c>
    </row>
    <row r="141" spans="1:4" ht="16.5" thickTop="1" thickBot="1">
      <c r="A141" s="662" t="s">
        <v>451</v>
      </c>
      <c r="B141" s="662" t="s">
        <v>144</v>
      </c>
      <c r="C141" s="663" t="s">
        <v>2267</v>
      </c>
      <c r="D141" s="650">
        <v>13575.425079427041</v>
      </c>
    </row>
    <row r="142" spans="1:4" ht="16.5" thickTop="1" thickBot="1">
      <c r="A142" s="662" t="s">
        <v>452</v>
      </c>
      <c r="B142" s="662" t="s">
        <v>92</v>
      </c>
      <c r="C142" s="663" t="s">
        <v>2268</v>
      </c>
      <c r="D142" s="650">
        <v>3414.6186846841197</v>
      </c>
    </row>
    <row r="143" spans="1:4" ht="16.5" thickTop="1" thickBot="1">
      <c r="A143" s="662" t="s">
        <v>453</v>
      </c>
      <c r="B143" s="662" t="s">
        <v>454</v>
      </c>
      <c r="C143" s="663" t="s">
        <v>455</v>
      </c>
      <c r="D143" s="650">
        <v>12977.041636710337</v>
      </c>
    </row>
    <row r="144" spans="1:4" ht="16.5" thickTop="1" thickBot="1">
      <c r="A144" s="662" t="s">
        <v>456</v>
      </c>
      <c r="B144" s="662" t="s">
        <v>422</v>
      </c>
      <c r="C144" s="663" t="s">
        <v>457</v>
      </c>
      <c r="D144" s="650">
        <v>15750.687309801116</v>
      </c>
    </row>
    <row r="145" spans="1:4" ht="16.5" thickTop="1" thickBot="1">
      <c r="A145" s="662" t="s">
        <v>873</v>
      </c>
      <c r="B145" s="662" t="s">
        <v>233</v>
      </c>
      <c r="C145" s="663" t="s">
        <v>875</v>
      </c>
      <c r="D145" s="650">
        <v>7080.5158257403791</v>
      </c>
    </row>
    <row r="146" spans="1:4" ht="31.5" thickTop="1" thickBot="1">
      <c r="A146" s="662" t="s">
        <v>867</v>
      </c>
      <c r="B146" s="662" t="s">
        <v>233</v>
      </c>
      <c r="C146" s="663" t="s">
        <v>2269</v>
      </c>
      <c r="D146" s="650">
        <v>3468.9203850018275</v>
      </c>
    </row>
    <row r="147" spans="1:4" ht="16.5" thickTop="1" thickBot="1">
      <c r="A147" s="662" t="s">
        <v>868</v>
      </c>
      <c r="B147" s="662" t="s">
        <v>233</v>
      </c>
      <c r="C147" s="663" t="s">
        <v>2270</v>
      </c>
      <c r="D147" s="650">
        <v>9715.7453999820991</v>
      </c>
    </row>
    <row r="148" spans="1:4" ht="16.5" thickTop="1" thickBot="1">
      <c r="A148" s="662" t="s">
        <v>1691</v>
      </c>
      <c r="B148" s="662" t="s">
        <v>233</v>
      </c>
      <c r="C148" s="663" t="s">
        <v>1949</v>
      </c>
      <c r="D148" s="650">
        <v>5814.5408908824384</v>
      </c>
    </row>
    <row r="149" spans="1:4" ht="16.5" thickTop="1" thickBot="1">
      <c r="A149" s="662" t="s">
        <v>869</v>
      </c>
      <c r="B149" s="662" t="s">
        <v>144</v>
      </c>
      <c r="C149" s="663" t="s">
        <v>2271</v>
      </c>
      <c r="D149" s="650">
        <v>31064.831538616734</v>
      </c>
    </row>
    <row r="150" spans="1:4" ht="16.5" thickTop="1" thickBot="1">
      <c r="A150" s="662" t="s">
        <v>870</v>
      </c>
      <c r="B150" s="662" t="s">
        <v>233</v>
      </c>
      <c r="C150" s="663" t="s">
        <v>871</v>
      </c>
      <c r="D150" s="650">
        <v>5857.1304597590706</v>
      </c>
    </row>
    <row r="151" spans="1:4" ht="16.5" thickTop="1" thickBot="1">
      <c r="A151" s="662" t="s">
        <v>872</v>
      </c>
      <c r="B151" s="662" t="s">
        <v>450</v>
      </c>
      <c r="C151" s="663" t="s">
        <v>2272</v>
      </c>
      <c r="D151" s="650">
        <v>187741.20804353352</v>
      </c>
    </row>
    <row r="152" spans="1:4" ht="16.5" thickTop="1" thickBot="1">
      <c r="A152" s="662" t="s">
        <v>458</v>
      </c>
      <c r="B152" s="662" t="s">
        <v>92</v>
      </c>
      <c r="C152" s="663" t="s">
        <v>459</v>
      </c>
      <c r="D152" s="650">
        <v>1139.2709674499556</v>
      </c>
    </row>
    <row r="153" spans="1:4" ht="16.5" thickTop="1" thickBot="1">
      <c r="A153" s="662" t="s">
        <v>460</v>
      </c>
      <c r="B153" s="662" t="s">
        <v>377</v>
      </c>
      <c r="C153" s="663" t="s">
        <v>461</v>
      </c>
      <c r="D153" s="650">
        <v>23240.06299675718</v>
      </c>
    </row>
    <row r="154" spans="1:4" ht="16.5" thickTop="1" thickBot="1">
      <c r="A154" s="662" t="s">
        <v>462</v>
      </c>
      <c r="B154" s="662" t="s">
        <v>377</v>
      </c>
      <c r="C154" s="663" t="s">
        <v>463</v>
      </c>
      <c r="D154" s="650">
        <v>4117.3465711485787</v>
      </c>
    </row>
    <row r="155" spans="1:4" ht="16.5" thickTop="1" thickBot="1">
      <c r="A155" s="662" t="s">
        <v>909</v>
      </c>
      <c r="B155" s="662" t="s">
        <v>144</v>
      </c>
      <c r="C155" s="663" t="s">
        <v>2273</v>
      </c>
      <c r="D155" s="650">
        <v>61062.794376873797</v>
      </c>
    </row>
    <row r="156" spans="1:4" ht="16.5" thickTop="1" thickBot="1">
      <c r="A156" s="662" t="s">
        <v>910</v>
      </c>
      <c r="B156" s="662" t="s">
        <v>144</v>
      </c>
      <c r="C156" s="663" t="s">
        <v>2274</v>
      </c>
      <c r="D156" s="650">
        <v>15587.782208847992</v>
      </c>
    </row>
    <row r="157" spans="1:4" ht="16.5" thickTop="1" thickBot="1">
      <c r="A157" s="662" t="s">
        <v>911</v>
      </c>
      <c r="B157" s="662" t="s">
        <v>144</v>
      </c>
      <c r="C157" s="663" t="s">
        <v>2275</v>
      </c>
      <c r="D157" s="650">
        <v>1170966.1246079467</v>
      </c>
    </row>
    <row r="158" spans="1:4" ht="16.5" thickTop="1" thickBot="1">
      <c r="A158" s="662" t="s">
        <v>912</v>
      </c>
      <c r="B158" s="662" t="s">
        <v>144</v>
      </c>
      <c r="C158" s="663" t="s">
        <v>2276</v>
      </c>
      <c r="D158" s="650">
        <v>2311298.6370621524</v>
      </c>
    </row>
    <row r="159" spans="1:4" ht="16.5" thickTop="1" thickBot="1">
      <c r="A159" s="662" t="s">
        <v>466</v>
      </c>
      <c r="B159" s="662" t="s">
        <v>233</v>
      </c>
      <c r="C159" s="663" t="s">
        <v>467</v>
      </c>
      <c r="D159" s="650">
        <v>8422.0872453543452</v>
      </c>
    </row>
    <row r="160" spans="1:4" ht="16.5" thickTop="1" thickBot="1">
      <c r="A160" s="662" t="s">
        <v>902</v>
      </c>
      <c r="B160" s="662" t="s">
        <v>233</v>
      </c>
      <c r="C160" s="663" t="s">
        <v>467</v>
      </c>
      <c r="D160" s="650">
        <v>8319.8722800504256</v>
      </c>
    </row>
    <row r="161" spans="1:4" ht="16.5" thickTop="1" thickBot="1">
      <c r="A161" s="662" t="s">
        <v>468</v>
      </c>
      <c r="B161" s="662" t="s">
        <v>233</v>
      </c>
      <c r="C161" s="663" t="s">
        <v>469</v>
      </c>
      <c r="D161" s="650">
        <v>10946.583940516819</v>
      </c>
    </row>
    <row r="162" spans="1:4" ht="16.5" thickTop="1" thickBot="1">
      <c r="A162" s="662" t="s">
        <v>903</v>
      </c>
      <c r="B162" s="662" t="s">
        <v>233</v>
      </c>
      <c r="C162" s="663" t="s">
        <v>469</v>
      </c>
      <c r="D162" s="650">
        <v>11215.962963661526</v>
      </c>
    </row>
    <row r="163" spans="1:4" ht="16.5" thickTop="1" thickBot="1">
      <c r="A163" s="662" t="s">
        <v>894</v>
      </c>
      <c r="B163" s="662" t="s">
        <v>233</v>
      </c>
      <c r="C163" s="663" t="s">
        <v>895</v>
      </c>
      <c r="D163" s="650">
        <v>11304</v>
      </c>
    </row>
    <row r="164" spans="1:4" ht="16.5" thickTop="1" thickBot="1">
      <c r="A164" s="662" t="s">
        <v>900</v>
      </c>
      <c r="B164" s="662" t="s">
        <v>233</v>
      </c>
      <c r="C164" s="663" t="s">
        <v>895</v>
      </c>
      <c r="D164" s="650">
        <v>11304.336319080543</v>
      </c>
    </row>
    <row r="165" spans="1:4" ht="16.5" thickTop="1" thickBot="1">
      <c r="A165" s="662" t="s">
        <v>907</v>
      </c>
      <c r="B165" s="662" t="s">
        <v>874</v>
      </c>
      <c r="C165" s="663" t="s">
        <v>908</v>
      </c>
      <c r="D165" s="650">
        <v>15533.480508530283</v>
      </c>
    </row>
    <row r="166" spans="1:4" ht="16.5" thickTop="1" thickBot="1">
      <c r="A166" s="662" t="s">
        <v>905</v>
      </c>
      <c r="B166" s="662" t="s">
        <v>233</v>
      </c>
      <c r="C166" s="663" t="s">
        <v>906</v>
      </c>
      <c r="D166" s="650">
        <v>11133.978043574007</v>
      </c>
    </row>
    <row r="167" spans="1:4" ht="16.5" thickTop="1" thickBot="1">
      <c r="A167" s="662" t="s">
        <v>470</v>
      </c>
      <c r="B167" s="662" t="s">
        <v>233</v>
      </c>
      <c r="C167" s="663" t="s">
        <v>471</v>
      </c>
      <c r="D167" s="650">
        <v>7016.6314724254289</v>
      </c>
    </row>
    <row r="168" spans="1:4" ht="16.5" thickTop="1" thickBot="1">
      <c r="A168" s="662" t="s">
        <v>904</v>
      </c>
      <c r="B168" s="662" t="s">
        <v>233</v>
      </c>
      <c r="C168" s="663" t="s">
        <v>471</v>
      </c>
      <c r="D168" s="650">
        <v>7233.8382736962612</v>
      </c>
    </row>
    <row r="169" spans="1:4" ht="16.5" thickTop="1" thickBot="1">
      <c r="A169" s="662" t="s">
        <v>464</v>
      </c>
      <c r="B169" s="662" t="s">
        <v>233</v>
      </c>
      <c r="C169" s="663" t="s">
        <v>465</v>
      </c>
      <c r="D169" s="650">
        <v>12511.750596733111</v>
      </c>
    </row>
    <row r="170" spans="1:4" ht="16.5" thickTop="1" thickBot="1">
      <c r="A170" s="662" t="s">
        <v>901</v>
      </c>
      <c r="B170" s="662" t="s">
        <v>233</v>
      </c>
      <c r="C170" s="663" t="s">
        <v>465</v>
      </c>
      <c r="D170" s="650">
        <v>12387.176107768959</v>
      </c>
    </row>
    <row r="171" spans="1:4" ht="16.5" thickTop="1" thickBot="1">
      <c r="A171" s="662" t="s">
        <v>877</v>
      </c>
      <c r="B171" s="662" t="s">
        <v>233</v>
      </c>
      <c r="C171" s="663" t="s">
        <v>878</v>
      </c>
      <c r="D171" s="650">
        <v>12678.9146545739</v>
      </c>
    </row>
    <row r="172" spans="1:4" ht="16.5" thickTop="1" thickBot="1">
      <c r="A172" s="662" t="s">
        <v>890</v>
      </c>
      <c r="B172" s="662" t="s">
        <v>874</v>
      </c>
      <c r="C172" s="663" t="s">
        <v>891</v>
      </c>
      <c r="D172" s="650">
        <v>18563.728334102783</v>
      </c>
    </row>
    <row r="173" spans="1:4" ht="16.5" thickTop="1" thickBot="1">
      <c r="A173" s="662" t="s">
        <v>892</v>
      </c>
      <c r="B173" s="662" t="s">
        <v>874</v>
      </c>
      <c r="C173" s="663" t="s">
        <v>893</v>
      </c>
      <c r="D173" s="650">
        <v>4627.3566584462687</v>
      </c>
    </row>
    <row r="174" spans="1:4" ht="16.5" thickTop="1" thickBot="1">
      <c r="A174" s="662" t="s">
        <v>879</v>
      </c>
      <c r="B174" s="662" t="s">
        <v>233</v>
      </c>
      <c r="C174" s="663" t="s">
        <v>880</v>
      </c>
      <c r="D174" s="650">
        <v>5094.7771768673256</v>
      </c>
    </row>
    <row r="175" spans="1:4" ht="16.5" thickTop="1" thickBot="1">
      <c r="A175" s="662" t="s">
        <v>881</v>
      </c>
      <c r="B175" s="662" t="s">
        <v>233</v>
      </c>
      <c r="C175" s="663" t="s">
        <v>882</v>
      </c>
      <c r="D175" s="650">
        <v>3877.7802462175127</v>
      </c>
    </row>
    <row r="176" spans="1:4" ht="31.5" thickTop="1" thickBot="1">
      <c r="A176" s="662" t="s">
        <v>887</v>
      </c>
      <c r="B176" s="662" t="s">
        <v>233</v>
      </c>
      <c r="C176" s="663" t="s">
        <v>1952</v>
      </c>
      <c r="D176" s="650">
        <v>4765.772757295329</v>
      </c>
    </row>
    <row r="177" spans="1:4" ht="31.5" thickTop="1" thickBot="1">
      <c r="A177" s="662" t="s">
        <v>883</v>
      </c>
      <c r="B177" s="662" t="s">
        <v>233</v>
      </c>
      <c r="C177" s="663" t="s">
        <v>1951</v>
      </c>
      <c r="D177" s="650">
        <v>5770.8865827838881</v>
      </c>
    </row>
    <row r="178" spans="1:4" ht="16.5" thickTop="1" thickBot="1">
      <c r="A178" s="662" t="s">
        <v>884</v>
      </c>
      <c r="B178" s="662" t="s">
        <v>233</v>
      </c>
      <c r="C178" s="663" t="s">
        <v>2277</v>
      </c>
      <c r="D178" s="650">
        <v>7249.8093620249992</v>
      </c>
    </row>
    <row r="179" spans="1:4" ht="31.5" thickTop="1" thickBot="1">
      <c r="A179" s="662" t="s">
        <v>889</v>
      </c>
      <c r="B179" s="662" t="s">
        <v>233</v>
      </c>
      <c r="C179" s="663" t="s">
        <v>1953</v>
      </c>
      <c r="D179" s="650">
        <v>5380.1272883407719</v>
      </c>
    </row>
    <row r="180" spans="1:4" ht="31.5" thickTop="1" thickBot="1">
      <c r="A180" s="662" t="s">
        <v>876</v>
      </c>
      <c r="B180" s="662" t="s">
        <v>233</v>
      </c>
      <c r="C180" s="663" t="s">
        <v>1950</v>
      </c>
      <c r="D180" s="650">
        <v>8121.8307847740771</v>
      </c>
    </row>
    <row r="181" spans="1:4" ht="16.5" thickTop="1" thickBot="1">
      <c r="A181" s="662" t="s">
        <v>885</v>
      </c>
      <c r="B181" s="662" t="s">
        <v>233</v>
      </c>
      <c r="C181" s="663" t="s">
        <v>886</v>
      </c>
      <c r="D181" s="650">
        <v>5053.2523472126077</v>
      </c>
    </row>
    <row r="182" spans="1:4" ht="16.5" thickTop="1" thickBot="1">
      <c r="A182" s="662" t="s">
        <v>888</v>
      </c>
      <c r="B182" s="662" t="s">
        <v>233</v>
      </c>
      <c r="C182" s="663" t="s">
        <v>886</v>
      </c>
      <c r="D182" s="650">
        <v>6337.3278488431179</v>
      </c>
    </row>
    <row r="183" spans="1:4" ht="16.5" thickTop="1" thickBot="1">
      <c r="A183" s="662" t="s">
        <v>472</v>
      </c>
      <c r="B183" s="662" t="s">
        <v>377</v>
      </c>
      <c r="C183" s="663" t="s">
        <v>473</v>
      </c>
      <c r="D183" s="650">
        <v>6832.4315870339869</v>
      </c>
    </row>
    <row r="184" spans="1:4" ht="16.5" thickTop="1" thickBot="1">
      <c r="A184" s="662" t="s">
        <v>476</v>
      </c>
      <c r="B184" s="662" t="s">
        <v>92</v>
      </c>
      <c r="C184" s="663" t="s">
        <v>477</v>
      </c>
      <c r="D184" s="650">
        <v>8651.0061780662527</v>
      </c>
    </row>
    <row r="185" spans="1:4" ht="16.5" thickTop="1" thickBot="1">
      <c r="A185" s="662" t="s">
        <v>474</v>
      </c>
      <c r="B185" s="662" t="s">
        <v>387</v>
      </c>
      <c r="C185" s="663" t="s">
        <v>475</v>
      </c>
      <c r="D185" s="650">
        <v>93890.834066983181</v>
      </c>
    </row>
    <row r="186" spans="1:4" ht="16.5" thickTop="1" thickBot="1">
      <c r="A186" s="662" t="s">
        <v>478</v>
      </c>
      <c r="B186" s="662" t="s">
        <v>144</v>
      </c>
      <c r="C186" s="663" t="s">
        <v>1915</v>
      </c>
      <c r="D186" s="650">
        <v>1729.1364963913347</v>
      </c>
    </row>
    <row r="187" spans="1:4" ht="16.5" thickTop="1" thickBot="1">
      <c r="A187" s="662" t="s">
        <v>1455</v>
      </c>
      <c r="B187" s="662" t="s">
        <v>377</v>
      </c>
      <c r="C187" s="663" t="s">
        <v>1454</v>
      </c>
      <c r="D187" s="650">
        <v>17998.35180726547</v>
      </c>
    </row>
    <row r="188" spans="1:4" ht="16.5" thickTop="1" thickBot="1">
      <c r="A188" s="662" t="s">
        <v>1709</v>
      </c>
      <c r="B188" s="662" t="s">
        <v>377</v>
      </c>
      <c r="C188" s="663" t="s">
        <v>1708</v>
      </c>
      <c r="D188" s="650">
        <v>13320.952405389155</v>
      </c>
    </row>
    <row r="189" spans="1:4" ht="16.5" thickTop="1" thickBot="1">
      <c r="A189" s="662" t="s">
        <v>479</v>
      </c>
      <c r="B189" s="662" t="s">
        <v>377</v>
      </c>
      <c r="C189" s="663" t="s">
        <v>480</v>
      </c>
      <c r="D189" s="650">
        <v>64574.30433075226</v>
      </c>
    </row>
    <row r="190" spans="1:4" ht="16.5" thickTop="1" thickBot="1">
      <c r="A190" s="662" t="s">
        <v>1666</v>
      </c>
      <c r="B190" s="662" t="s">
        <v>144</v>
      </c>
      <c r="C190" s="663" t="s">
        <v>1665</v>
      </c>
      <c r="D190" s="650">
        <v>576258.16168529436</v>
      </c>
    </row>
    <row r="191" spans="1:4" ht="16.5" thickTop="1" thickBot="1">
      <c r="A191" s="662" t="s">
        <v>488</v>
      </c>
      <c r="B191" s="662" t="s">
        <v>92</v>
      </c>
      <c r="C191" s="663" t="s">
        <v>489</v>
      </c>
      <c r="D191" s="650">
        <v>835374.16346995672</v>
      </c>
    </row>
    <row r="192" spans="1:4" ht="16.5" thickTop="1" thickBot="1">
      <c r="A192" s="662" t="s">
        <v>490</v>
      </c>
      <c r="B192" s="662" t="s">
        <v>92</v>
      </c>
      <c r="C192" s="663" t="s">
        <v>491</v>
      </c>
      <c r="D192" s="650">
        <v>478213.77991361753</v>
      </c>
    </row>
    <row r="193" spans="1:4" ht="16.5" thickTop="1" thickBot="1">
      <c r="A193" s="662" t="s">
        <v>481</v>
      </c>
      <c r="B193" s="662" t="s">
        <v>233</v>
      </c>
      <c r="C193" s="663" t="s">
        <v>482</v>
      </c>
      <c r="D193" s="650">
        <v>1889.9121189006275</v>
      </c>
    </row>
    <row r="194" spans="1:4" ht="16.5" thickTop="1" thickBot="1">
      <c r="A194" s="662" t="s">
        <v>492</v>
      </c>
      <c r="B194" s="662" t="s">
        <v>92</v>
      </c>
      <c r="C194" s="663" t="s">
        <v>493</v>
      </c>
      <c r="D194" s="650">
        <v>1107.3287907924805</v>
      </c>
    </row>
    <row r="195" spans="1:4" ht="16.5" thickTop="1" thickBot="1">
      <c r="A195" s="662" t="s">
        <v>483</v>
      </c>
      <c r="B195" s="662" t="s">
        <v>422</v>
      </c>
      <c r="C195" s="663" t="s">
        <v>2278</v>
      </c>
      <c r="D195" s="650">
        <v>793.23072032730568</v>
      </c>
    </row>
    <row r="196" spans="1:4" ht="16.5" thickTop="1" thickBot="1">
      <c r="A196" s="662" t="s">
        <v>484</v>
      </c>
      <c r="B196" s="662" t="s">
        <v>92</v>
      </c>
      <c r="C196" s="663" t="s">
        <v>485</v>
      </c>
      <c r="D196" s="650">
        <v>34812.713599760515</v>
      </c>
    </row>
    <row r="197" spans="1:4" ht="16.5" thickTop="1" thickBot="1">
      <c r="A197" s="662" t="s">
        <v>486</v>
      </c>
      <c r="B197" s="662" t="s">
        <v>144</v>
      </c>
      <c r="C197" s="663" t="s">
        <v>487</v>
      </c>
      <c r="D197" s="650">
        <v>1775.9850221556319</v>
      </c>
    </row>
    <row r="198" spans="1:4" ht="16.5" thickTop="1" thickBot="1">
      <c r="A198" s="662" t="s">
        <v>494</v>
      </c>
      <c r="B198" s="662" t="s">
        <v>92</v>
      </c>
      <c r="C198" s="663" t="s">
        <v>495</v>
      </c>
      <c r="D198" s="650">
        <v>19115.263251055192</v>
      </c>
    </row>
    <row r="199" spans="1:4" ht="16.5" thickTop="1" thickBot="1">
      <c r="A199" s="662" t="s">
        <v>925</v>
      </c>
      <c r="B199" s="662" t="s">
        <v>92</v>
      </c>
      <c r="C199" s="663" t="s">
        <v>926</v>
      </c>
      <c r="D199" s="650">
        <v>80063.065791962072</v>
      </c>
    </row>
    <row r="200" spans="1:4" ht="31.5" thickTop="1" thickBot="1">
      <c r="A200" s="662" t="s">
        <v>929</v>
      </c>
      <c r="B200" s="662" t="s">
        <v>92</v>
      </c>
      <c r="C200" s="663" t="s">
        <v>930</v>
      </c>
      <c r="D200" s="650">
        <v>127195.87692851084</v>
      </c>
    </row>
    <row r="201" spans="1:4" ht="16.5" thickTop="1" thickBot="1">
      <c r="A201" s="662" t="s">
        <v>927</v>
      </c>
      <c r="B201" s="662" t="s">
        <v>92</v>
      </c>
      <c r="C201" s="663" t="s">
        <v>928</v>
      </c>
      <c r="D201" s="650">
        <v>106480.31062691614</v>
      </c>
    </row>
    <row r="202" spans="1:4" ht="16.5" thickTop="1" thickBot="1">
      <c r="A202" s="662" t="s">
        <v>931</v>
      </c>
      <c r="B202" s="662" t="s">
        <v>233</v>
      </c>
      <c r="C202" s="663" t="s">
        <v>932</v>
      </c>
      <c r="D202" s="650">
        <v>5881.6194618631362</v>
      </c>
    </row>
    <row r="203" spans="1:4" ht="16.5" thickTop="1" thickBot="1">
      <c r="A203" s="662" t="s">
        <v>920</v>
      </c>
      <c r="B203" s="662" t="s">
        <v>233</v>
      </c>
      <c r="C203" s="663" t="s">
        <v>2279</v>
      </c>
      <c r="D203" s="650">
        <v>17209.380043825829</v>
      </c>
    </row>
    <row r="204" spans="1:4" ht="16.5" thickTop="1" thickBot="1">
      <c r="A204" s="662" t="s">
        <v>923</v>
      </c>
      <c r="B204" s="662" t="s">
        <v>92</v>
      </c>
      <c r="C204" s="663" t="s">
        <v>924</v>
      </c>
      <c r="D204" s="650">
        <v>120526.35044242999</v>
      </c>
    </row>
    <row r="205" spans="1:4" ht="16.5" thickTop="1" thickBot="1">
      <c r="A205" s="662" t="s">
        <v>921</v>
      </c>
      <c r="B205" s="662" t="s">
        <v>92</v>
      </c>
      <c r="C205" s="663" t="s">
        <v>922</v>
      </c>
      <c r="D205" s="650">
        <v>113336.16647683228</v>
      </c>
    </row>
    <row r="206" spans="1:4" ht="16.5" thickTop="1" thickBot="1">
      <c r="A206" s="662" t="s">
        <v>496</v>
      </c>
      <c r="B206" s="662" t="s">
        <v>144</v>
      </c>
      <c r="C206" s="663" t="s">
        <v>1916</v>
      </c>
      <c r="D206" s="650">
        <v>148119.06737837917</v>
      </c>
    </row>
    <row r="207" spans="1:4" ht="16.5" thickTop="1" thickBot="1">
      <c r="A207" s="662" t="s">
        <v>505</v>
      </c>
      <c r="B207" s="662" t="s">
        <v>144</v>
      </c>
      <c r="C207" s="663" t="s">
        <v>506</v>
      </c>
      <c r="D207" s="650">
        <v>111690.07963975037</v>
      </c>
    </row>
    <row r="208" spans="1:4" ht="16.5" thickTop="1" thickBot="1">
      <c r="A208" s="662" t="s">
        <v>507</v>
      </c>
      <c r="B208" s="662" t="s">
        <v>144</v>
      </c>
      <c r="C208" s="663" t="s">
        <v>508</v>
      </c>
      <c r="D208" s="650">
        <v>6894.1864619051057</v>
      </c>
    </row>
    <row r="209" spans="1:4" ht="16.5" thickTop="1" thickBot="1">
      <c r="A209" s="662" t="s">
        <v>509</v>
      </c>
      <c r="B209" s="662" t="s">
        <v>233</v>
      </c>
      <c r="C209" s="663" t="s">
        <v>510</v>
      </c>
      <c r="D209" s="650">
        <v>8966.1689877533445</v>
      </c>
    </row>
    <row r="210" spans="1:4" ht="16.5" thickTop="1" thickBot="1">
      <c r="A210" s="662" t="s">
        <v>512</v>
      </c>
      <c r="B210" s="662" t="s">
        <v>233</v>
      </c>
      <c r="C210" s="663" t="s">
        <v>1918</v>
      </c>
      <c r="D210" s="650">
        <v>10770.901968900702</v>
      </c>
    </row>
    <row r="211" spans="1:4" ht="16.5" thickTop="1" thickBot="1">
      <c r="A211" s="662" t="s">
        <v>511</v>
      </c>
      <c r="B211" s="662" t="s">
        <v>233</v>
      </c>
      <c r="C211" s="663" t="s">
        <v>1917</v>
      </c>
      <c r="D211" s="650">
        <v>5251.2938424889553</v>
      </c>
    </row>
    <row r="212" spans="1:4" ht="16.5" thickTop="1" thickBot="1">
      <c r="A212" s="662" t="s">
        <v>519</v>
      </c>
      <c r="B212" s="662" t="s">
        <v>387</v>
      </c>
      <c r="C212" s="663" t="s">
        <v>520</v>
      </c>
      <c r="D212" s="650">
        <v>42461.80017000396</v>
      </c>
    </row>
    <row r="213" spans="1:4" ht="16.5" thickTop="1" thickBot="1">
      <c r="A213" s="662" t="s">
        <v>515</v>
      </c>
      <c r="B213" s="662" t="s">
        <v>387</v>
      </c>
      <c r="C213" s="663" t="s">
        <v>516</v>
      </c>
      <c r="D213" s="650">
        <v>87958.107122468078</v>
      </c>
    </row>
    <row r="214" spans="1:4" ht="16.5" thickTop="1" thickBot="1">
      <c r="A214" s="662" t="s">
        <v>513</v>
      </c>
      <c r="B214" s="662" t="s">
        <v>387</v>
      </c>
      <c r="C214" s="663" t="s">
        <v>514</v>
      </c>
      <c r="D214" s="650">
        <v>48539.331648699605</v>
      </c>
    </row>
    <row r="215" spans="1:4" ht="16.5" thickTop="1" thickBot="1">
      <c r="A215" s="662" t="s">
        <v>521</v>
      </c>
      <c r="B215" s="662" t="s">
        <v>387</v>
      </c>
      <c r="C215" s="663" t="s">
        <v>522</v>
      </c>
      <c r="D215" s="650">
        <v>148845.21952772577</v>
      </c>
    </row>
    <row r="216" spans="1:4" ht="16.5" thickTop="1" thickBot="1">
      <c r="A216" s="662" t="s">
        <v>525</v>
      </c>
      <c r="B216" s="662" t="s">
        <v>387</v>
      </c>
      <c r="C216" s="663" t="s">
        <v>526</v>
      </c>
      <c r="D216" s="650">
        <v>61332.173400018502</v>
      </c>
    </row>
    <row r="217" spans="1:4" ht="16.5" thickTop="1" thickBot="1">
      <c r="A217" s="662" t="s">
        <v>527</v>
      </c>
      <c r="B217" s="662" t="s">
        <v>387</v>
      </c>
      <c r="C217" s="663" t="s">
        <v>528</v>
      </c>
      <c r="D217" s="650">
        <v>63889.677011060368</v>
      </c>
    </row>
    <row r="218" spans="1:4" ht="16.5" thickTop="1" thickBot="1">
      <c r="A218" s="662" t="s">
        <v>529</v>
      </c>
      <c r="B218" s="662" t="s">
        <v>387</v>
      </c>
      <c r="C218" s="663" t="s">
        <v>530</v>
      </c>
      <c r="D218" s="650">
        <v>51004.202947434795</v>
      </c>
    </row>
    <row r="219" spans="1:4" ht="16.5" thickTop="1" thickBot="1">
      <c r="A219" s="662" t="s">
        <v>531</v>
      </c>
      <c r="B219" s="662" t="s">
        <v>387</v>
      </c>
      <c r="C219" s="663" t="s">
        <v>532</v>
      </c>
      <c r="D219" s="650">
        <v>41386.413555868952</v>
      </c>
    </row>
    <row r="220" spans="1:4" ht="16.5" thickTop="1" thickBot="1">
      <c r="A220" s="662" t="s">
        <v>523</v>
      </c>
      <c r="B220" s="662" t="s">
        <v>387</v>
      </c>
      <c r="C220" s="663" t="s">
        <v>524</v>
      </c>
      <c r="D220" s="650">
        <v>10164.00061240867</v>
      </c>
    </row>
    <row r="221" spans="1:4" ht="16.5" thickTop="1" thickBot="1">
      <c r="A221" s="662" t="s">
        <v>533</v>
      </c>
      <c r="B221" s="662" t="s">
        <v>387</v>
      </c>
      <c r="C221" s="663" t="s">
        <v>534</v>
      </c>
      <c r="D221" s="650">
        <v>27111.4548076432</v>
      </c>
    </row>
    <row r="222" spans="1:4" ht="16.5" thickTop="1" thickBot="1">
      <c r="A222" s="662" t="s">
        <v>540</v>
      </c>
      <c r="B222" s="662" t="s">
        <v>387</v>
      </c>
      <c r="C222" s="663" t="s">
        <v>541</v>
      </c>
      <c r="D222" s="650">
        <v>50515.48764457542</v>
      </c>
    </row>
    <row r="223" spans="1:4" ht="16.5" thickTop="1" thickBot="1">
      <c r="A223" s="662" t="s">
        <v>551</v>
      </c>
      <c r="B223" s="662" t="s">
        <v>387</v>
      </c>
      <c r="C223" s="663" t="s">
        <v>1856</v>
      </c>
      <c r="D223" s="650">
        <v>4176.9719675758661</v>
      </c>
    </row>
    <row r="224" spans="1:4" ht="16.5" thickTop="1" thickBot="1">
      <c r="A224" s="662" t="s">
        <v>535</v>
      </c>
      <c r="B224" s="662" t="s">
        <v>387</v>
      </c>
      <c r="C224" s="663" t="s">
        <v>2280</v>
      </c>
      <c r="D224" s="650">
        <v>50000</v>
      </c>
    </row>
    <row r="225" spans="1:4" ht="16.5" thickTop="1" thickBot="1">
      <c r="A225" s="662" t="s">
        <v>536</v>
      </c>
      <c r="B225" s="662" t="s">
        <v>387</v>
      </c>
      <c r="C225" s="663" t="s">
        <v>2281</v>
      </c>
      <c r="D225" s="650">
        <v>50000</v>
      </c>
    </row>
    <row r="226" spans="1:4" ht="16.5" thickTop="1" thickBot="1">
      <c r="A226" s="662" t="s">
        <v>537</v>
      </c>
      <c r="B226" s="662" t="s">
        <v>387</v>
      </c>
      <c r="C226" s="663" t="s">
        <v>1919</v>
      </c>
      <c r="D226" s="650">
        <v>50000</v>
      </c>
    </row>
    <row r="227" spans="1:4" ht="16.5" thickTop="1" thickBot="1">
      <c r="A227" s="662" t="s">
        <v>538</v>
      </c>
      <c r="B227" s="662" t="s">
        <v>387</v>
      </c>
      <c r="C227" s="663" t="s">
        <v>2282</v>
      </c>
      <c r="D227" s="650">
        <v>47621.526439408153</v>
      </c>
    </row>
    <row r="228" spans="1:4" ht="16.5" thickTop="1" thickBot="1">
      <c r="A228" s="662" t="s">
        <v>539</v>
      </c>
      <c r="B228" s="662" t="s">
        <v>387</v>
      </c>
      <c r="C228" s="663" t="s">
        <v>2283</v>
      </c>
      <c r="D228" s="650">
        <v>46880.467940954724</v>
      </c>
    </row>
    <row r="229" spans="1:4" ht="16.5" thickTop="1" thickBot="1">
      <c r="A229" s="662" t="s">
        <v>542</v>
      </c>
      <c r="B229" s="662" t="s">
        <v>387</v>
      </c>
      <c r="C229" s="663" t="s">
        <v>543</v>
      </c>
      <c r="D229" s="650">
        <v>90502.83386284695</v>
      </c>
    </row>
    <row r="230" spans="1:4" ht="16.5" thickTop="1" thickBot="1">
      <c r="A230" s="662" t="s">
        <v>544</v>
      </c>
      <c r="B230" s="662" t="s">
        <v>387</v>
      </c>
      <c r="C230" s="663" t="s">
        <v>545</v>
      </c>
      <c r="D230" s="650">
        <v>85179.137753267714</v>
      </c>
    </row>
    <row r="231" spans="1:4" ht="16.5" thickTop="1" thickBot="1">
      <c r="A231" s="662" t="s">
        <v>517</v>
      </c>
      <c r="B231" s="662" t="s">
        <v>387</v>
      </c>
      <c r="C231" s="663" t="s">
        <v>518</v>
      </c>
      <c r="D231" s="650">
        <v>196996.986099648</v>
      </c>
    </row>
    <row r="232" spans="1:4" ht="16.5" thickTop="1" thickBot="1">
      <c r="A232" s="662" t="s">
        <v>546</v>
      </c>
      <c r="B232" s="662" t="s">
        <v>387</v>
      </c>
      <c r="C232" s="663" t="s">
        <v>547</v>
      </c>
      <c r="D232" s="650">
        <v>39928.785561066157</v>
      </c>
    </row>
    <row r="233" spans="1:4" ht="16.5" thickTop="1" thickBot="1">
      <c r="A233" s="662" t="s">
        <v>548</v>
      </c>
      <c r="B233" s="662" t="s">
        <v>387</v>
      </c>
      <c r="C233" s="663" t="s">
        <v>549</v>
      </c>
      <c r="D233" s="650">
        <v>38954.549173013154</v>
      </c>
    </row>
    <row r="234" spans="1:4" ht="16.5" thickTop="1" thickBot="1">
      <c r="A234" s="662" t="s">
        <v>550</v>
      </c>
      <c r="B234" s="662" t="s">
        <v>387</v>
      </c>
      <c r="C234" s="663" t="s">
        <v>2284</v>
      </c>
      <c r="D234" s="650">
        <v>24710.467862222966</v>
      </c>
    </row>
    <row r="235" spans="1:4" ht="16.5" thickTop="1" thickBot="1">
      <c r="A235" s="662" t="s">
        <v>552</v>
      </c>
      <c r="B235" s="662" t="s">
        <v>144</v>
      </c>
      <c r="C235" s="663" t="s">
        <v>553</v>
      </c>
      <c r="D235" s="650">
        <v>1079.6455710226683</v>
      </c>
    </row>
    <row r="236" spans="1:4" ht="16.5" thickTop="1" thickBot="1">
      <c r="A236" s="662" t="s">
        <v>556</v>
      </c>
      <c r="B236" s="662" t="s">
        <v>387</v>
      </c>
      <c r="C236" s="663" t="s">
        <v>2285</v>
      </c>
      <c r="D236" s="650">
        <v>437624.85603496351</v>
      </c>
    </row>
    <row r="237" spans="1:4" ht="16.5" thickTop="1" thickBot="1">
      <c r="A237" s="662" t="s">
        <v>557</v>
      </c>
      <c r="B237" s="662" t="s">
        <v>387</v>
      </c>
      <c r="C237" s="663" t="s">
        <v>2286</v>
      </c>
      <c r="D237" s="650">
        <v>444357.20213513746</v>
      </c>
    </row>
    <row r="238" spans="1:4" ht="16.5" thickTop="1" thickBot="1">
      <c r="A238" s="662" t="s">
        <v>558</v>
      </c>
      <c r="B238" s="662" t="s">
        <v>387</v>
      </c>
      <c r="C238" s="663" t="s">
        <v>2287</v>
      </c>
      <c r="D238" s="650">
        <v>406292.77495164593</v>
      </c>
    </row>
    <row r="239" spans="1:4" ht="16.5" thickTop="1" thickBot="1">
      <c r="A239" s="662" t="s">
        <v>570</v>
      </c>
      <c r="B239" s="662" t="s">
        <v>571</v>
      </c>
      <c r="C239" s="663" t="s">
        <v>572</v>
      </c>
      <c r="D239" s="650">
        <v>331387.30595064425</v>
      </c>
    </row>
    <row r="240" spans="1:4" ht="16.5" thickTop="1" thickBot="1">
      <c r="A240" s="662" t="s">
        <v>559</v>
      </c>
      <c r="B240" s="662" t="s">
        <v>387</v>
      </c>
      <c r="C240" s="663" t="s">
        <v>1920</v>
      </c>
      <c r="D240" s="650">
        <v>337727.82801715308</v>
      </c>
    </row>
    <row r="241" spans="1:4" ht="16.5" thickTop="1" thickBot="1">
      <c r="A241" s="662" t="s">
        <v>560</v>
      </c>
      <c r="B241" s="662" t="s">
        <v>387</v>
      </c>
      <c r="C241" s="663" t="s">
        <v>2011</v>
      </c>
      <c r="D241" s="650">
        <v>326858.97003983613</v>
      </c>
    </row>
    <row r="242" spans="1:4" ht="16.5" thickTop="1" thickBot="1">
      <c r="A242" s="664" t="s">
        <v>2013</v>
      </c>
      <c r="B242" s="662" t="s">
        <v>387</v>
      </c>
      <c r="C242" s="663" t="s">
        <v>2012</v>
      </c>
      <c r="D242" s="650">
        <v>441488.7946712962</v>
      </c>
    </row>
    <row r="243" spans="1:4" ht="16.5" thickTop="1" thickBot="1">
      <c r="A243" s="662" t="s">
        <v>561</v>
      </c>
      <c r="B243" s="662" t="s">
        <v>387</v>
      </c>
      <c r="C243" s="663" t="s">
        <v>562</v>
      </c>
      <c r="D243" s="650">
        <v>313375.11253349384</v>
      </c>
    </row>
    <row r="244" spans="1:4" ht="16.5" thickTop="1" thickBot="1">
      <c r="A244" s="662" t="s">
        <v>563</v>
      </c>
      <c r="B244" s="662" t="s">
        <v>387</v>
      </c>
      <c r="C244" s="663" t="s">
        <v>564</v>
      </c>
      <c r="D244" s="650">
        <v>450000</v>
      </c>
    </row>
    <row r="245" spans="1:4" ht="16.5" thickTop="1" thickBot="1">
      <c r="A245" s="662" t="s">
        <v>565</v>
      </c>
      <c r="B245" s="662" t="s">
        <v>387</v>
      </c>
      <c r="C245" s="663" t="s">
        <v>566</v>
      </c>
      <c r="D245" s="650">
        <v>450000</v>
      </c>
    </row>
    <row r="246" spans="1:4" ht="16.5" thickTop="1" thickBot="1">
      <c r="A246" s="662" t="s">
        <v>567</v>
      </c>
      <c r="B246" s="662" t="s">
        <v>387</v>
      </c>
      <c r="C246" s="663" t="s">
        <v>2014</v>
      </c>
      <c r="D246" s="650">
        <v>377030.54691573273</v>
      </c>
    </row>
    <row r="247" spans="1:4" ht="16.5" thickTop="1" thickBot="1">
      <c r="A247" s="662" t="s">
        <v>568</v>
      </c>
      <c r="B247" s="662" t="s">
        <v>387</v>
      </c>
      <c r="C247" s="663" t="s">
        <v>569</v>
      </c>
      <c r="D247" s="650">
        <v>351328.80683790613</v>
      </c>
    </row>
    <row r="248" spans="1:4" ht="16.5" thickTop="1" thickBot="1">
      <c r="A248" s="662" t="s">
        <v>573</v>
      </c>
      <c r="B248" s="662" t="s">
        <v>387</v>
      </c>
      <c r="C248" s="663" t="s">
        <v>574</v>
      </c>
      <c r="D248" s="650">
        <v>346799.40618787613</v>
      </c>
    </row>
    <row r="249" spans="1:4" ht="16.5" thickTop="1" thickBot="1">
      <c r="A249" s="662" t="s">
        <v>575</v>
      </c>
      <c r="B249" s="662" t="s">
        <v>387</v>
      </c>
      <c r="C249" s="663" t="s">
        <v>576</v>
      </c>
      <c r="D249" s="650">
        <v>356335.2106593544</v>
      </c>
    </row>
    <row r="250" spans="1:4" ht="16.5" thickTop="1" thickBot="1">
      <c r="A250" s="662" t="s">
        <v>577</v>
      </c>
      <c r="B250" s="662" t="s">
        <v>387</v>
      </c>
      <c r="C250" s="663" t="s">
        <v>578</v>
      </c>
      <c r="D250" s="650">
        <v>189192.44760300484</v>
      </c>
    </row>
    <row r="251" spans="1:4" ht="16.5" thickTop="1" thickBot="1">
      <c r="A251" s="662" t="s">
        <v>579</v>
      </c>
      <c r="B251" s="662" t="s">
        <v>387</v>
      </c>
      <c r="C251" s="663" t="s">
        <v>580</v>
      </c>
      <c r="D251" s="650">
        <v>191411.36414147745</v>
      </c>
    </row>
    <row r="252" spans="1:4" ht="16.5" thickTop="1" thickBot="1">
      <c r="A252" s="662" t="s">
        <v>581</v>
      </c>
      <c r="B252" s="662" t="s">
        <v>387</v>
      </c>
      <c r="C252" s="663" t="s">
        <v>2288</v>
      </c>
      <c r="D252" s="650">
        <v>284857.13721369981</v>
      </c>
    </row>
    <row r="253" spans="1:4" ht="16.5" thickTop="1" thickBot="1">
      <c r="A253" s="662" t="s">
        <v>582</v>
      </c>
      <c r="B253" s="662" t="s">
        <v>387</v>
      </c>
      <c r="C253" s="663" t="s">
        <v>2289</v>
      </c>
      <c r="D253" s="650">
        <v>161909.5697806332</v>
      </c>
    </row>
    <row r="254" spans="1:4" ht="16.5" thickTop="1" thickBot="1">
      <c r="A254" s="662" t="s">
        <v>584</v>
      </c>
      <c r="B254" s="662" t="s">
        <v>233</v>
      </c>
      <c r="C254" s="663" t="s">
        <v>1921</v>
      </c>
      <c r="D254" s="650">
        <v>14063.075643064501</v>
      </c>
    </row>
    <row r="255" spans="1:4" ht="16.5" thickTop="1" thickBot="1">
      <c r="A255" s="662" t="s">
        <v>583</v>
      </c>
      <c r="B255" s="662" t="s">
        <v>387</v>
      </c>
      <c r="C255" s="663" t="s">
        <v>2290</v>
      </c>
      <c r="D255" s="650">
        <v>446682.59259580163</v>
      </c>
    </row>
    <row r="256" spans="1:4" ht="16.5" thickTop="1" thickBot="1">
      <c r="A256" s="662" t="s">
        <v>554</v>
      </c>
      <c r="B256" s="662" t="s">
        <v>387</v>
      </c>
      <c r="C256" s="663" t="s">
        <v>555</v>
      </c>
      <c r="D256" s="650">
        <v>328795.73068450106</v>
      </c>
    </row>
    <row r="257" spans="1:4" ht="16.5" thickTop="1" thickBot="1">
      <c r="A257" s="662" t="s">
        <v>585</v>
      </c>
      <c r="B257" s="662" t="s">
        <v>387</v>
      </c>
      <c r="C257" s="663" t="s">
        <v>586</v>
      </c>
      <c r="D257" s="650">
        <v>415518.74030954676</v>
      </c>
    </row>
    <row r="258" spans="1:4" ht="16.5" thickTop="1" thickBot="1">
      <c r="A258" s="662" t="s">
        <v>587</v>
      </c>
      <c r="B258" s="662" t="s">
        <v>387</v>
      </c>
      <c r="C258" s="663" t="s">
        <v>588</v>
      </c>
      <c r="D258" s="650">
        <v>415518.74030954676</v>
      </c>
    </row>
    <row r="259" spans="1:4" ht="16.5" thickTop="1" thickBot="1">
      <c r="A259" s="662" t="s">
        <v>497</v>
      </c>
      <c r="B259" s="662" t="s">
        <v>387</v>
      </c>
      <c r="C259" s="663" t="s">
        <v>498</v>
      </c>
      <c r="D259" s="650">
        <v>415518.74030954676</v>
      </c>
    </row>
    <row r="260" spans="1:4" ht="16.5" thickTop="1" thickBot="1">
      <c r="A260" s="662" t="s">
        <v>1669</v>
      </c>
      <c r="B260" s="662" t="s">
        <v>387</v>
      </c>
      <c r="C260" s="663" t="s">
        <v>1670</v>
      </c>
      <c r="D260" s="650">
        <v>301677.88744152634</v>
      </c>
    </row>
    <row r="261" spans="1:4" ht="16.5" thickTop="1" thickBot="1">
      <c r="A261" s="662" t="s">
        <v>499</v>
      </c>
      <c r="B261" s="662" t="s">
        <v>377</v>
      </c>
      <c r="C261" s="663" t="s">
        <v>500</v>
      </c>
      <c r="D261" s="650">
        <v>2033.6519138592666</v>
      </c>
    </row>
    <row r="262" spans="1:4" ht="31.5" thickTop="1" thickBot="1">
      <c r="A262" s="662" t="s">
        <v>589</v>
      </c>
      <c r="B262" s="662" t="s">
        <v>377</v>
      </c>
      <c r="C262" s="663" t="s">
        <v>2291</v>
      </c>
      <c r="D262" s="650">
        <v>1928.2427308895979</v>
      </c>
    </row>
    <row r="263" spans="1:4" ht="16.5" thickTop="1" thickBot="1">
      <c r="A263" s="662" t="s">
        <v>590</v>
      </c>
      <c r="B263" s="662" t="s">
        <v>233</v>
      </c>
      <c r="C263" s="663" t="s">
        <v>2292</v>
      </c>
      <c r="D263" s="650">
        <v>61372.633490451313</v>
      </c>
    </row>
    <row r="264" spans="1:4" ht="16.5" thickTop="1" thickBot="1">
      <c r="A264" s="662" t="s">
        <v>591</v>
      </c>
      <c r="B264" s="662" t="s">
        <v>377</v>
      </c>
      <c r="C264" s="663" t="s">
        <v>2293</v>
      </c>
      <c r="D264" s="650">
        <v>748222.06393847906</v>
      </c>
    </row>
    <row r="265" spans="1:4" ht="16.5" thickTop="1" thickBot="1">
      <c r="A265" s="662" t="s">
        <v>592</v>
      </c>
      <c r="B265" s="662" t="s">
        <v>144</v>
      </c>
      <c r="C265" s="663" t="s">
        <v>2294</v>
      </c>
      <c r="D265" s="650">
        <v>8801.1344083563872</v>
      </c>
    </row>
    <row r="266" spans="1:4" ht="16.5" thickTop="1" thickBot="1">
      <c r="A266" s="662" t="s">
        <v>593</v>
      </c>
      <c r="B266" s="662" t="s">
        <v>92</v>
      </c>
      <c r="C266" s="663" t="s">
        <v>2295</v>
      </c>
      <c r="D266" s="650">
        <v>43493.532476040418</v>
      </c>
    </row>
    <row r="267" spans="1:4" ht="16.5" thickTop="1" thickBot="1">
      <c r="A267" s="662" t="s">
        <v>594</v>
      </c>
      <c r="B267" s="662" t="s">
        <v>92</v>
      </c>
      <c r="C267" s="663" t="s">
        <v>2296</v>
      </c>
      <c r="D267" s="650">
        <v>65215.277342345595</v>
      </c>
    </row>
    <row r="268" spans="1:4" ht="16.5" thickTop="1" thickBot="1">
      <c r="A268" s="662" t="s">
        <v>595</v>
      </c>
      <c r="B268" s="662" t="s">
        <v>92</v>
      </c>
      <c r="C268" s="663" t="s">
        <v>2297</v>
      </c>
      <c r="D268" s="650">
        <v>59284.679876274335</v>
      </c>
    </row>
    <row r="269" spans="1:4" ht="16.5" thickTop="1" thickBot="1">
      <c r="A269" s="662" t="s">
        <v>596</v>
      </c>
      <c r="B269" s="662" t="s">
        <v>377</v>
      </c>
      <c r="C269" s="663" t="s">
        <v>597</v>
      </c>
      <c r="D269" s="650">
        <v>73448.905745420838</v>
      </c>
    </row>
    <row r="270" spans="1:4" ht="16.5" thickTop="1" thickBot="1">
      <c r="A270" s="662" t="s">
        <v>599</v>
      </c>
      <c r="B270" s="662" t="s">
        <v>144</v>
      </c>
      <c r="C270" s="663" t="s">
        <v>600</v>
      </c>
      <c r="D270" s="650">
        <v>164253.06080806997</v>
      </c>
    </row>
    <row r="271" spans="1:4" ht="16.5" thickTop="1" thickBot="1">
      <c r="A271" s="662" t="s">
        <v>601</v>
      </c>
      <c r="B271" s="662" t="s">
        <v>387</v>
      </c>
      <c r="C271" s="663" t="s">
        <v>1922</v>
      </c>
      <c r="D271" s="650">
        <v>70084.329804166759</v>
      </c>
    </row>
    <row r="272" spans="1:4" ht="16.5" thickTop="1" thickBot="1">
      <c r="A272" s="662" t="s">
        <v>598</v>
      </c>
      <c r="B272" s="662" t="s">
        <v>387</v>
      </c>
      <c r="C272" s="663" t="s">
        <v>2298</v>
      </c>
      <c r="D272" s="650">
        <v>70084.329804166759</v>
      </c>
    </row>
    <row r="273" spans="1:4" ht="16.5" thickTop="1" thickBot="1">
      <c r="A273" s="662" t="s">
        <v>602</v>
      </c>
      <c r="B273" s="662" t="s">
        <v>387</v>
      </c>
      <c r="C273" s="663" t="s">
        <v>2299</v>
      </c>
      <c r="D273" s="650">
        <v>67352.208960730699</v>
      </c>
    </row>
    <row r="274" spans="1:4" ht="16.5" thickTop="1" thickBot="1">
      <c r="A274" s="662" t="s">
        <v>603</v>
      </c>
      <c r="B274" s="662" t="s">
        <v>144</v>
      </c>
      <c r="C274" s="663" t="s">
        <v>2300</v>
      </c>
      <c r="D274" s="650">
        <v>40079.978530578206</v>
      </c>
    </row>
    <row r="275" spans="1:4" ht="16.5" thickTop="1" thickBot="1">
      <c r="A275" s="662" t="s">
        <v>604</v>
      </c>
      <c r="B275" s="662" t="s">
        <v>144</v>
      </c>
      <c r="C275" s="663" t="s">
        <v>2301</v>
      </c>
      <c r="D275" s="650">
        <v>51653.693872803458</v>
      </c>
    </row>
    <row r="276" spans="1:4" ht="16.5" thickTop="1" thickBot="1">
      <c r="A276" s="662" t="s">
        <v>605</v>
      </c>
      <c r="B276" s="662" t="s">
        <v>606</v>
      </c>
      <c r="C276" s="663" t="s">
        <v>2302</v>
      </c>
      <c r="D276" s="650">
        <v>87194.689100354415</v>
      </c>
    </row>
    <row r="277" spans="1:4" ht="16.5" thickTop="1" thickBot="1">
      <c r="A277" s="662" t="s">
        <v>607</v>
      </c>
      <c r="B277" s="662" t="s">
        <v>606</v>
      </c>
      <c r="C277" s="663" t="s">
        <v>1923</v>
      </c>
      <c r="D277" s="650">
        <v>64523.196848100299</v>
      </c>
    </row>
    <row r="278" spans="1:4" ht="16.5" thickTop="1" thickBot="1">
      <c r="A278" s="662" t="s">
        <v>608</v>
      </c>
      <c r="B278" s="662" t="s">
        <v>606</v>
      </c>
      <c r="C278" s="663" t="s">
        <v>609</v>
      </c>
      <c r="D278" s="650">
        <v>40574.017529547164</v>
      </c>
    </row>
    <row r="279" spans="1:4" ht="16.5" thickTop="1" thickBot="1">
      <c r="A279" s="662" t="s">
        <v>501</v>
      </c>
      <c r="B279" s="662" t="s">
        <v>141</v>
      </c>
      <c r="C279" s="663" t="s">
        <v>502</v>
      </c>
      <c r="D279" s="650">
        <v>45783.7865423814</v>
      </c>
    </row>
    <row r="280" spans="1:4" ht="16.5" thickTop="1" thickBot="1">
      <c r="A280" s="662" t="s">
        <v>503</v>
      </c>
      <c r="B280" s="662" t="s">
        <v>141</v>
      </c>
      <c r="C280" s="663" t="s">
        <v>504</v>
      </c>
      <c r="D280" s="650">
        <v>44198.389840948701</v>
      </c>
    </row>
    <row r="281" spans="1:4" ht="16.5" thickTop="1" thickBot="1">
      <c r="A281" s="662" t="s">
        <v>610</v>
      </c>
      <c r="B281" s="662" t="s">
        <v>92</v>
      </c>
      <c r="C281" s="663" t="s">
        <v>2303</v>
      </c>
      <c r="D281" s="650">
        <v>67325.590480182815</v>
      </c>
    </row>
    <row r="282" spans="1:4" ht="16.5" thickTop="1" thickBot="1">
      <c r="A282" s="662" t="s">
        <v>611</v>
      </c>
      <c r="B282" s="662" t="s">
        <v>377</v>
      </c>
      <c r="C282" s="663" t="s">
        <v>2304</v>
      </c>
      <c r="D282" s="650">
        <v>8073.917519787864</v>
      </c>
    </row>
    <row r="283" spans="1:4" ht="16.5" thickTop="1" thickBot="1">
      <c r="A283" s="662" t="s">
        <v>612</v>
      </c>
      <c r="B283" s="662" t="s">
        <v>144</v>
      </c>
      <c r="C283" s="663" t="s">
        <v>2305</v>
      </c>
      <c r="D283" s="650">
        <v>4452.7394260520705</v>
      </c>
    </row>
    <row r="284" spans="1:4" ht="16.5" thickTop="1" thickBot="1">
      <c r="A284" s="662" t="s">
        <v>613</v>
      </c>
      <c r="B284" s="662" t="s">
        <v>92</v>
      </c>
      <c r="C284" s="663" t="s">
        <v>614</v>
      </c>
      <c r="D284" s="650">
        <v>22951.518667617984</v>
      </c>
    </row>
    <row r="285" spans="1:4" ht="16.5" thickTop="1" thickBot="1">
      <c r="A285" s="662" t="s">
        <v>615</v>
      </c>
      <c r="B285" s="662" t="s">
        <v>92</v>
      </c>
      <c r="C285" s="663" t="s">
        <v>2306</v>
      </c>
      <c r="D285" s="650">
        <v>72319.217430968129</v>
      </c>
    </row>
    <row r="286" spans="1:4" ht="16.5" thickTop="1" thickBot="1">
      <c r="A286" s="662" t="s">
        <v>616</v>
      </c>
      <c r="B286" s="662" t="s">
        <v>92</v>
      </c>
      <c r="C286" s="663" t="s">
        <v>617</v>
      </c>
      <c r="D286" s="650">
        <v>120875.58490721838</v>
      </c>
    </row>
    <row r="287" spans="1:4" ht="16.5" thickTop="1" thickBot="1">
      <c r="A287" s="662" t="s">
        <v>620</v>
      </c>
      <c r="B287" s="662" t="s">
        <v>92</v>
      </c>
      <c r="C287" s="663" t="s">
        <v>621</v>
      </c>
      <c r="D287" s="650">
        <v>33837.412472485601</v>
      </c>
    </row>
    <row r="288" spans="1:4" ht="16.5" thickTop="1" thickBot="1">
      <c r="A288" s="662" t="s">
        <v>618</v>
      </c>
      <c r="B288" s="662" t="s">
        <v>92</v>
      </c>
      <c r="C288" s="663" t="s">
        <v>2307</v>
      </c>
      <c r="D288" s="650">
        <v>39968.18091227705</v>
      </c>
    </row>
    <row r="289" spans="1:4" ht="16.5" thickTop="1" thickBot="1">
      <c r="A289" s="662" t="s">
        <v>619</v>
      </c>
      <c r="B289" s="662" t="s">
        <v>92</v>
      </c>
      <c r="C289" s="663" t="s">
        <v>2308</v>
      </c>
      <c r="D289" s="650">
        <v>115958.61918041101</v>
      </c>
    </row>
    <row r="290" spans="1:4" ht="16.5" thickTop="1" thickBot="1">
      <c r="A290" s="662" t="s">
        <v>622</v>
      </c>
      <c r="B290" s="662" t="s">
        <v>454</v>
      </c>
      <c r="C290" s="663" t="s">
        <v>623</v>
      </c>
      <c r="D290" s="650">
        <v>2752.3508886524628</v>
      </c>
    </row>
    <row r="291" spans="1:4" ht="16.5" thickTop="1" thickBot="1">
      <c r="A291" s="662" t="s">
        <v>624</v>
      </c>
      <c r="B291" s="662" t="s">
        <v>422</v>
      </c>
      <c r="C291" s="663" t="s">
        <v>1924</v>
      </c>
      <c r="D291" s="650">
        <v>77568.381795013236</v>
      </c>
    </row>
    <row r="292" spans="1:4" ht="16.5" thickTop="1" thickBot="1">
      <c r="A292" s="662" t="s">
        <v>625</v>
      </c>
      <c r="B292" s="662" t="s">
        <v>377</v>
      </c>
      <c r="C292" s="663" t="s">
        <v>2309</v>
      </c>
      <c r="D292" s="650">
        <v>2994.0466920273607</v>
      </c>
    </row>
    <row r="293" spans="1:4" ht="16.5" thickTop="1" thickBot="1">
      <c r="A293" s="662" t="s">
        <v>626</v>
      </c>
      <c r="B293" s="662" t="s">
        <v>377</v>
      </c>
      <c r="C293" s="663" t="s">
        <v>1925</v>
      </c>
      <c r="D293" s="650">
        <v>5767.6923651181405</v>
      </c>
    </row>
    <row r="294" spans="1:4" ht="16.5" thickTop="1" thickBot="1">
      <c r="A294" s="662" t="s">
        <v>627</v>
      </c>
      <c r="B294" s="662" t="s">
        <v>92</v>
      </c>
      <c r="C294" s="663" t="s">
        <v>628</v>
      </c>
      <c r="D294" s="650">
        <v>1512.9944343424177</v>
      </c>
    </row>
    <row r="295" spans="1:4" ht="16.5" thickTop="1" thickBot="1">
      <c r="A295" s="662" t="s">
        <v>633</v>
      </c>
      <c r="B295" s="662" t="s">
        <v>92</v>
      </c>
      <c r="C295" s="663" t="s">
        <v>1926</v>
      </c>
      <c r="D295" s="650">
        <v>41052.085440187373</v>
      </c>
    </row>
    <row r="296" spans="1:4" ht="16.5" thickTop="1" thickBot="1">
      <c r="A296" s="662" t="s">
        <v>629</v>
      </c>
      <c r="B296" s="662" t="s">
        <v>92</v>
      </c>
      <c r="C296" s="663" t="s">
        <v>630</v>
      </c>
      <c r="D296" s="650">
        <v>46883.662158620471</v>
      </c>
    </row>
    <row r="297" spans="1:4" ht="16.5" thickTop="1" thickBot="1">
      <c r="A297" s="662" t="s">
        <v>631</v>
      </c>
      <c r="B297" s="662" t="s">
        <v>92</v>
      </c>
      <c r="C297" s="663" t="s">
        <v>632</v>
      </c>
      <c r="D297" s="650">
        <v>40679.426712516826</v>
      </c>
    </row>
    <row r="298" spans="1:4" ht="16.5" thickTop="1" thickBot="1">
      <c r="A298" s="662" t="s">
        <v>646</v>
      </c>
      <c r="B298" s="662" t="s">
        <v>144</v>
      </c>
      <c r="C298" s="663" t="s">
        <v>647</v>
      </c>
      <c r="D298" s="650">
        <v>5465.30642609404</v>
      </c>
    </row>
    <row r="299" spans="1:4" ht="16.5" thickTop="1" thickBot="1">
      <c r="A299" s="662" t="s">
        <v>634</v>
      </c>
      <c r="B299" s="662" t="s">
        <v>377</v>
      </c>
      <c r="C299" s="663" t="s">
        <v>635</v>
      </c>
      <c r="D299" s="650">
        <v>33842.736168595184</v>
      </c>
    </row>
    <row r="300" spans="1:4" ht="16.5" thickTop="1" thickBot="1">
      <c r="A300" s="662" t="s">
        <v>650</v>
      </c>
      <c r="B300" s="662" t="s">
        <v>377</v>
      </c>
      <c r="C300" s="663" t="s">
        <v>651</v>
      </c>
      <c r="D300" s="650">
        <v>33842.736168595184</v>
      </c>
    </row>
    <row r="301" spans="1:4" ht="31.5" thickTop="1" thickBot="1">
      <c r="A301" s="662" t="s">
        <v>652</v>
      </c>
      <c r="B301" s="662" t="s">
        <v>92</v>
      </c>
      <c r="C301" s="663" t="s">
        <v>2310</v>
      </c>
      <c r="D301" s="650">
        <v>301977.07916288474</v>
      </c>
    </row>
    <row r="302" spans="1:4" ht="31.5" thickTop="1" thickBot="1">
      <c r="A302" s="662" t="s">
        <v>653</v>
      </c>
      <c r="B302" s="662" t="s">
        <v>92</v>
      </c>
      <c r="C302" s="663" t="s">
        <v>2311</v>
      </c>
      <c r="D302" s="650">
        <v>281033.65866780002</v>
      </c>
    </row>
    <row r="303" spans="1:4" ht="31.5" thickTop="1" thickBot="1">
      <c r="A303" s="662" t="s">
        <v>654</v>
      </c>
      <c r="B303" s="662" t="s">
        <v>92</v>
      </c>
      <c r="C303" s="663" t="s">
        <v>2312</v>
      </c>
      <c r="D303" s="650">
        <v>241580.81153893023</v>
      </c>
    </row>
    <row r="304" spans="1:4" ht="31.5" thickTop="1" thickBot="1">
      <c r="A304" s="662" t="s">
        <v>655</v>
      </c>
      <c r="B304" s="662" t="s">
        <v>92</v>
      </c>
      <c r="C304" s="663" t="s">
        <v>2313</v>
      </c>
      <c r="D304" s="650">
        <v>301977.07916288474</v>
      </c>
    </row>
    <row r="305" spans="1:4" ht="31.5" thickTop="1" thickBot="1">
      <c r="A305" s="662" t="s">
        <v>656</v>
      </c>
      <c r="B305" s="662" t="s">
        <v>92</v>
      </c>
      <c r="C305" s="663" t="s">
        <v>2314</v>
      </c>
      <c r="D305" s="650">
        <v>217422.94333288158</v>
      </c>
    </row>
    <row r="306" spans="1:4" ht="31.5" thickTop="1" thickBot="1">
      <c r="A306" s="662" t="s">
        <v>657</v>
      </c>
      <c r="B306" s="662" t="s">
        <v>233</v>
      </c>
      <c r="C306" s="663" t="s">
        <v>2315</v>
      </c>
      <c r="D306" s="650">
        <v>259886.87298132939</v>
      </c>
    </row>
    <row r="307" spans="1:4" ht="16.5" thickTop="1" thickBot="1">
      <c r="A307" s="662" t="s">
        <v>658</v>
      </c>
      <c r="B307" s="662" t="s">
        <v>92</v>
      </c>
      <c r="C307" s="663" t="s">
        <v>659</v>
      </c>
      <c r="D307" s="650">
        <v>128815.34528504487</v>
      </c>
    </row>
    <row r="308" spans="1:4" ht="16.5" thickTop="1" thickBot="1">
      <c r="A308" s="662" t="s">
        <v>636</v>
      </c>
      <c r="B308" s="662" t="s">
        <v>377</v>
      </c>
      <c r="C308" s="663" t="s">
        <v>637</v>
      </c>
      <c r="D308" s="650">
        <v>77260.67215987957</v>
      </c>
    </row>
    <row r="309" spans="1:4" ht="16.5" thickTop="1" thickBot="1">
      <c r="A309" s="662" t="s">
        <v>642</v>
      </c>
      <c r="B309" s="662" t="s">
        <v>377</v>
      </c>
      <c r="C309" s="663" t="s">
        <v>643</v>
      </c>
      <c r="D309" s="650">
        <v>6610.9658288754908</v>
      </c>
    </row>
    <row r="310" spans="1:4" ht="16.5" thickTop="1" thickBot="1">
      <c r="A310" s="662" t="s">
        <v>640</v>
      </c>
      <c r="B310" s="662" t="s">
        <v>377</v>
      </c>
      <c r="C310" s="663" t="s">
        <v>641</v>
      </c>
      <c r="D310" s="650">
        <v>28001.576797164846</v>
      </c>
    </row>
    <row r="311" spans="1:4" ht="16.5" thickTop="1" thickBot="1">
      <c r="A311" s="662" t="s">
        <v>638</v>
      </c>
      <c r="B311" s="662" t="s">
        <v>377</v>
      </c>
      <c r="C311" s="663" t="s">
        <v>639</v>
      </c>
      <c r="D311" s="650">
        <v>91793.297799808963</v>
      </c>
    </row>
    <row r="312" spans="1:4" ht="16.5" thickTop="1" thickBot="1">
      <c r="A312" s="662" t="s">
        <v>644</v>
      </c>
      <c r="B312" s="662" t="s">
        <v>377</v>
      </c>
      <c r="C312" s="663" t="s">
        <v>645</v>
      </c>
      <c r="D312" s="650">
        <v>16225.561002775585</v>
      </c>
    </row>
    <row r="313" spans="1:4" ht="16.5" thickTop="1" thickBot="1">
      <c r="A313" s="662" t="s">
        <v>660</v>
      </c>
      <c r="B313" s="662" t="s">
        <v>377</v>
      </c>
      <c r="C313" s="663" t="s">
        <v>661</v>
      </c>
      <c r="D313" s="650">
        <v>8838.4002811234423</v>
      </c>
    </row>
    <row r="314" spans="1:4" ht="16.5" thickTop="1" thickBot="1">
      <c r="A314" s="662" t="s">
        <v>662</v>
      </c>
      <c r="B314" s="662" t="s">
        <v>377</v>
      </c>
      <c r="C314" s="663" t="s">
        <v>663</v>
      </c>
      <c r="D314" s="650">
        <v>9784.9534494066284</v>
      </c>
    </row>
    <row r="315" spans="1:4" ht="16.5" thickTop="1" thickBot="1">
      <c r="A315" s="662" t="s">
        <v>667</v>
      </c>
      <c r="B315" s="662" t="s">
        <v>377</v>
      </c>
      <c r="C315" s="663" t="s">
        <v>2316</v>
      </c>
      <c r="D315" s="650">
        <v>10233.208661833201</v>
      </c>
    </row>
    <row r="316" spans="1:4" ht="16.5" thickTop="1" thickBot="1">
      <c r="A316" s="662" t="s">
        <v>664</v>
      </c>
      <c r="B316" s="662" t="s">
        <v>92</v>
      </c>
      <c r="C316" s="663" t="s">
        <v>2317</v>
      </c>
      <c r="D316" s="650">
        <v>36401.30451885896</v>
      </c>
    </row>
    <row r="317" spans="1:4" ht="16.5" thickTop="1" thickBot="1">
      <c r="A317" s="662" t="s">
        <v>665</v>
      </c>
      <c r="B317" s="662" t="s">
        <v>377</v>
      </c>
      <c r="C317" s="663" t="s">
        <v>666</v>
      </c>
      <c r="D317" s="650">
        <v>18419.988539144142</v>
      </c>
    </row>
    <row r="318" spans="1:4" ht="16.5" thickTop="1" thickBot="1">
      <c r="A318" s="662" t="s">
        <v>668</v>
      </c>
      <c r="B318" s="662" t="s">
        <v>606</v>
      </c>
      <c r="C318" s="663" t="s">
        <v>2318</v>
      </c>
      <c r="D318" s="650">
        <v>29811.633474421786</v>
      </c>
    </row>
    <row r="319" spans="1:4" ht="16.5" thickTop="1" thickBot="1">
      <c r="A319" s="662" t="s">
        <v>669</v>
      </c>
      <c r="B319" s="662" t="s">
        <v>92</v>
      </c>
      <c r="C319" s="663" t="s">
        <v>2319</v>
      </c>
      <c r="D319" s="650">
        <v>13043.05546846912</v>
      </c>
    </row>
    <row r="320" spans="1:4" ht="16.5" thickTop="1" thickBot="1">
      <c r="A320" s="662" t="s">
        <v>673</v>
      </c>
      <c r="B320" s="662" t="s">
        <v>92</v>
      </c>
      <c r="C320" s="663" t="s">
        <v>2320</v>
      </c>
      <c r="D320" s="650">
        <v>144948.27397551376</v>
      </c>
    </row>
    <row r="321" spans="1:4" ht="16.5" thickTop="1" thickBot="1">
      <c r="A321" s="662" t="s">
        <v>674</v>
      </c>
      <c r="B321" s="662" t="s">
        <v>92</v>
      </c>
      <c r="C321" s="663" t="s">
        <v>2321</v>
      </c>
      <c r="D321" s="650">
        <v>217422.94333288158</v>
      </c>
    </row>
    <row r="322" spans="1:4" ht="16.5" thickTop="1" thickBot="1">
      <c r="A322" s="662" t="s">
        <v>672</v>
      </c>
      <c r="B322" s="662" t="s">
        <v>92</v>
      </c>
      <c r="C322" s="663" t="s">
        <v>2322</v>
      </c>
      <c r="D322" s="650">
        <v>112710.09981434575</v>
      </c>
    </row>
    <row r="323" spans="1:4" ht="31.5" thickTop="1" thickBot="1">
      <c r="A323" s="662" t="s">
        <v>671</v>
      </c>
      <c r="B323" s="662" t="s">
        <v>92</v>
      </c>
      <c r="C323" s="663" t="s">
        <v>2323</v>
      </c>
      <c r="D323" s="650">
        <v>143701.46434665032</v>
      </c>
    </row>
    <row r="324" spans="1:4" ht="16.5" thickTop="1" thickBot="1">
      <c r="A324" s="662" t="s">
        <v>675</v>
      </c>
      <c r="B324" s="662" t="s">
        <v>92</v>
      </c>
      <c r="C324" s="663" t="s">
        <v>676</v>
      </c>
      <c r="D324" s="650">
        <v>289897.61269024946</v>
      </c>
    </row>
    <row r="325" spans="1:4" ht="16.5" thickTop="1" thickBot="1">
      <c r="A325" s="662" t="s">
        <v>678</v>
      </c>
      <c r="B325" s="662" t="s">
        <v>92</v>
      </c>
      <c r="C325" s="663" t="s">
        <v>679</v>
      </c>
      <c r="D325" s="650">
        <v>15438.718717779775</v>
      </c>
    </row>
    <row r="326" spans="1:4" ht="16.5" thickTop="1" thickBot="1">
      <c r="A326" s="662" t="s">
        <v>670</v>
      </c>
      <c r="B326" s="662" t="s">
        <v>92</v>
      </c>
      <c r="C326" s="663" t="s">
        <v>2324</v>
      </c>
      <c r="D326" s="650">
        <v>18278.378222629337</v>
      </c>
    </row>
    <row r="327" spans="1:4" ht="16.5" thickTop="1" thickBot="1">
      <c r="A327" s="662" t="s">
        <v>677</v>
      </c>
      <c r="B327" s="662" t="s">
        <v>92</v>
      </c>
      <c r="C327" s="663" t="s">
        <v>2325</v>
      </c>
      <c r="D327" s="650">
        <v>13575.425079427041</v>
      </c>
    </row>
    <row r="328" spans="1:4" ht="16.5" thickTop="1" thickBot="1">
      <c r="A328" s="662" t="s">
        <v>680</v>
      </c>
      <c r="B328" s="662" t="s">
        <v>92</v>
      </c>
      <c r="C328" s="663" t="s">
        <v>2326</v>
      </c>
      <c r="D328" s="650">
        <v>84830.968027701238</v>
      </c>
    </row>
    <row r="329" spans="1:4" ht="16.5" thickTop="1" thickBot="1">
      <c r="A329" s="662" t="s">
        <v>681</v>
      </c>
      <c r="B329" s="662" t="s">
        <v>92</v>
      </c>
      <c r="C329" s="663" t="s">
        <v>682</v>
      </c>
      <c r="D329" s="650">
        <v>6898.4454187927695</v>
      </c>
    </row>
    <row r="330" spans="1:4" ht="16.5" thickTop="1" thickBot="1">
      <c r="A330" s="662" t="s">
        <v>683</v>
      </c>
      <c r="B330" s="662" t="s">
        <v>92</v>
      </c>
      <c r="C330" s="663" t="s">
        <v>2327</v>
      </c>
      <c r="D330" s="650">
        <v>33821.44138415686</v>
      </c>
    </row>
    <row r="331" spans="1:4" ht="16.5" thickTop="1" thickBot="1">
      <c r="A331" s="662" t="s">
        <v>684</v>
      </c>
      <c r="B331" s="662" t="s">
        <v>92</v>
      </c>
      <c r="C331" s="663" t="s">
        <v>2328</v>
      </c>
      <c r="D331" s="650">
        <v>1604.5620074271806</v>
      </c>
    </row>
    <row r="332" spans="1:4" ht="16.5" thickTop="1" thickBot="1">
      <c r="A332" s="662" t="s">
        <v>686</v>
      </c>
      <c r="B332" s="662" t="s">
        <v>387</v>
      </c>
      <c r="C332" s="663" t="s">
        <v>687</v>
      </c>
      <c r="D332" s="650">
        <v>64279.371566281567</v>
      </c>
    </row>
    <row r="333" spans="1:4" ht="16.5" thickTop="1" thickBot="1">
      <c r="A333" s="662" t="s">
        <v>685</v>
      </c>
      <c r="B333" s="662" t="s">
        <v>387</v>
      </c>
      <c r="C333" s="663" t="s">
        <v>2329</v>
      </c>
      <c r="D333" s="650">
        <v>24306.931697116859</v>
      </c>
    </row>
    <row r="334" spans="1:4" ht="16.5" thickTop="1" thickBot="1">
      <c r="A334" s="662" t="s">
        <v>690</v>
      </c>
      <c r="B334" s="662" t="s">
        <v>92</v>
      </c>
      <c r="C334" s="663" t="s">
        <v>1929</v>
      </c>
      <c r="D334" s="650">
        <v>654.81462147824561</v>
      </c>
    </row>
    <row r="335" spans="1:4" ht="16.5" thickTop="1" thickBot="1">
      <c r="A335" s="662" t="s">
        <v>688</v>
      </c>
      <c r="B335" s="662" t="s">
        <v>92</v>
      </c>
      <c r="C335" s="663" t="s">
        <v>689</v>
      </c>
      <c r="D335" s="650">
        <v>1920.7895563361872</v>
      </c>
    </row>
    <row r="336" spans="1:4" ht="16.5" thickTop="1" thickBot="1">
      <c r="A336" s="662" t="s">
        <v>691</v>
      </c>
      <c r="B336" s="662" t="s">
        <v>377</v>
      </c>
      <c r="C336" s="663" t="s">
        <v>692</v>
      </c>
      <c r="D336" s="650">
        <v>5888.0078971946305</v>
      </c>
    </row>
    <row r="337" spans="1:4" ht="16.5" thickTop="1" thickBot="1">
      <c r="A337" s="662" t="s">
        <v>696</v>
      </c>
      <c r="B337" s="662" t="s">
        <v>92</v>
      </c>
      <c r="C337" s="663" t="s">
        <v>697</v>
      </c>
      <c r="D337" s="650">
        <v>369227.07315831148</v>
      </c>
    </row>
    <row r="338" spans="1:4" ht="16.5" thickTop="1" thickBot="1">
      <c r="A338" s="662" t="s">
        <v>694</v>
      </c>
      <c r="B338" s="662" t="s">
        <v>92</v>
      </c>
      <c r="C338" s="663" t="s">
        <v>695</v>
      </c>
      <c r="D338" s="650">
        <v>80986.194697363113</v>
      </c>
    </row>
    <row r="339" spans="1:4" ht="16.5" thickTop="1" thickBot="1">
      <c r="A339" s="662" t="s">
        <v>693</v>
      </c>
      <c r="B339" s="662" t="s">
        <v>144</v>
      </c>
      <c r="C339" s="663" t="s">
        <v>2330</v>
      </c>
      <c r="D339" s="650">
        <v>111840.20787004051</v>
      </c>
    </row>
    <row r="340" spans="1:4" ht="31.5" thickTop="1" thickBot="1">
      <c r="A340" s="662" t="s">
        <v>648</v>
      </c>
      <c r="B340" s="662" t="s">
        <v>92</v>
      </c>
      <c r="C340" s="663" t="s">
        <v>1927</v>
      </c>
      <c r="D340" s="650">
        <v>2221792.399111019</v>
      </c>
    </row>
    <row r="341" spans="1:4" ht="31.5" thickTop="1" thickBot="1">
      <c r="A341" s="662" t="s">
        <v>698</v>
      </c>
      <c r="B341" s="662" t="s">
        <v>92</v>
      </c>
      <c r="C341" s="663" t="s">
        <v>699</v>
      </c>
      <c r="D341" s="650">
        <v>2221792.399111019</v>
      </c>
    </row>
    <row r="342" spans="1:4" ht="31.5" thickTop="1" thickBot="1">
      <c r="A342" s="662" t="s">
        <v>649</v>
      </c>
      <c r="B342" s="662" t="s">
        <v>92</v>
      </c>
      <c r="C342" s="663" t="s">
        <v>1928</v>
      </c>
      <c r="D342" s="650">
        <v>1319610.1084227304</v>
      </c>
    </row>
    <row r="343" spans="1:4" ht="31.5" thickTop="1" thickBot="1">
      <c r="A343" s="662" t="s">
        <v>700</v>
      </c>
      <c r="B343" s="662" t="s">
        <v>92</v>
      </c>
      <c r="C343" s="663" t="s">
        <v>701</v>
      </c>
      <c r="D343" s="650">
        <v>1319610.1084227304</v>
      </c>
    </row>
    <row r="344" spans="1:4" ht="16.5" thickTop="1" thickBot="1">
      <c r="A344" s="662" t="s">
        <v>737</v>
      </c>
      <c r="B344" s="662" t="s">
        <v>387</v>
      </c>
      <c r="C344" s="663" t="s">
        <v>2331</v>
      </c>
      <c r="D344" s="650">
        <v>66338.57722146681</v>
      </c>
    </row>
    <row r="345" spans="1:4" ht="16.5" thickTop="1" thickBot="1">
      <c r="A345" s="662" t="s">
        <v>702</v>
      </c>
      <c r="B345" s="662" t="s">
        <v>377</v>
      </c>
      <c r="C345" s="663" t="s">
        <v>2332</v>
      </c>
      <c r="D345" s="650">
        <v>78267.915463811965</v>
      </c>
    </row>
    <row r="346" spans="1:4" ht="16.5" thickTop="1" thickBot="1">
      <c r="A346" s="662" t="s">
        <v>703</v>
      </c>
      <c r="B346" s="662" t="s">
        <v>144</v>
      </c>
      <c r="C346" s="663" t="s">
        <v>2333</v>
      </c>
      <c r="D346" s="650">
        <v>33385.963042393283</v>
      </c>
    </row>
    <row r="347" spans="1:4" ht="16.5" thickTop="1" thickBot="1">
      <c r="A347" s="662" t="s">
        <v>708</v>
      </c>
      <c r="B347" s="662" t="s">
        <v>92</v>
      </c>
      <c r="C347" s="663" t="s">
        <v>2334</v>
      </c>
      <c r="D347" s="650">
        <v>82813.287202170701</v>
      </c>
    </row>
    <row r="348" spans="1:4" ht="16.5" thickTop="1" thickBot="1">
      <c r="A348" s="662" t="s">
        <v>713</v>
      </c>
      <c r="B348" s="662" t="s">
        <v>144</v>
      </c>
      <c r="C348" s="663" t="s">
        <v>1931</v>
      </c>
      <c r="D348" s="650">
        <v>11366.091193951661</v>
      </c>
    </row>
    <row r="349" spans="1:4" ht="16.5" thickTop="1" thickBot="1">
      <c r="A349" s="662" t="s">
        <v>704</v>
      </c>
      <c r="B349" s="662" t="s">
        <v>144</v>
      </c>
      <c r="C349" s="663" t="s">
        <v>2335</v>
      </c>
      <c r="D349" s="650">
        <v>67781.298867162783</v>
      </c>
    </row>
    <row r="350" spans="1:4" ht="16.5" thickTop="1" thickBot="1">
      <c r="A350" s="662" t="s">
        <v>705</v>
      </c>
      <c r="B350" s="662" t="s">
        <v>144</v>
      </c>
      <c r="C350" s="663" t="s">
        <v>2336</v>
      </c>
      <c r="D350" s="650">
        <v>19566.712681147514</v>
      </c>
    </row>
    <row r="351" spans="1:4" ht="16.5" thickTop="1" thickBot="1">
      <c r="A351" s="662" t="s">
        <v>736</v>
      </c>
      <c r="B351" s="662" t="s">
        <v>144</v>
      </c>
      <c r="C351" s="663" t="s">
        <v>1933</v>
      </c>
      <c r="D351" s="650">
        <v>766454.65837456589</v>
      </c>
    </row>
    <row r="352" spans="1:4" ht="16.5" thickTop="1" thickBot="1">
      <c r="A352" s="662" t="s">
        <v>709</v>
      </c>
      <c r="B352" s="662" t="s">
        <v>144</v>
      </c>
      <c r="C352" s="663" t="s">
        <v>710</v>
      </c>
      <c r="D352" s="650">
        <v>359188.71177408885</v>
      </c>
    </row>
    <row r="353" spans="1:4" ht="16.5" thickTop="1" thickBot="1">
      <c r="A353" s="662" t="s">
        <v>711</v>
      </c>
      <c r="B353" s="662" t="s">
        <v>144</v>
      </c>
      <c r="C353" s="663" t="s">
        <v>712</v>
      </c>
      <c r="D353" s="650">
        <v>950754.62925286742</v>
      </c>
    </row>
    <row r="354" spans="1:4" ht="16.5" thickTop="1" thickBot="1">
      <c r="A354" s="662" t="s">
        <v>707</v>
      </c>
      <c r="B354" s="662" t="s">
        <v>144</v>
      </c>
      <c r="C354" s="663" t="s">
        <v>2337</v>
      </c>
      <c r="D354" s="650">
        <v>4121.6055280362416</v>
      </c>
    </row>
    <row r="355" spans="1:4" ht="16.5" thickTop="1" thickBot="1">
      <c r="A355" s="662" t="s">
        <v>706</v>
      </c>
      <c r="B355" s="662" t="s">
        <v>144</v>
      </c>
      <c r="C355" s="663" t="s">
        <v>1930</v>
      </c>
      <c r="D355" s="650">
        <v>5844.3535890960811</v>
      </c>
    </row>
    <row r="356" spans="1:4" ht="16.5" thickTop="1" thickBot="1">
      <c r="A356" s="662" t="s">
        <v>716</v>
      </c>
      <c r="B356" s="662" t="s">
        <v>144</v>
      </c>
      <c r="C356" s="663" t="s">
        <v>717</v>
      </c>
      <c r="D356" s="650">
        <v>72479.993053477418</v>
      </c>
    </row>
    <row r="357" spans="1:4" ht="16.5" thickTop="1" thickBot="1">
      <c r="A357" s="662" t="s">
        <v>714</v>
      </c>
      <c r="B357" s="662" t="s">
        <v>144</v>
      </c>
      <c r="C357" s="663" t="s">
        <v>2338</v>
      </c>
      <c r="D357" s="650">
        <v>342100.71200156148</v>
      </c>
    </row>
    <row r="358" spans="1:4" ht="16.5" thickTop="1" thickBot="1">
      <c r="A358" s="662" t="s">
        <v>715</v>
      </c>
      <c r="B358" s="662" t="s">
        <v>144</v>
      </c>
      <c r="C358" s="663" t="s">
        <v>2339</v>
      </c>
      <c r="D358" s="650">
        <v>354863.74105466675</v>
      </c>
    </row>
    <row r="359" spans="1:4" ht="16.5" thickTop="1" thickBot="1">
      <c r="A359" s="662" t="s">
        <v>718</v>
      </c>
      <c r="B359" s="662" t="s">
        <v>144</v>
      </c>
      <c r="C359" s="663" t="s">
        <v>719</v>
      </c>
      <c r="D359" s="650">
        <v>176216.4707055164</v>
      </c>
    </row>
    <row r="360" spans="1:4" ht="16.5" thickTop="1" thickBot="1">
      <c r="A360" s="662" t="s">
        <v>720</v>
      </c>
      <c r="B360" s="662" t="s">
        <v>144</v>
      </c>
      <c r="C360" s="663" t="s">
        <v>721</v>
      </c>
      <c r="D360" s="650">
        <v>97487.523158614902</v>
      </c>
    </row>
    <row r="361" spans="1:4" ht="16.5" thickTop="1" thickBot="1">
      <c r="A361" s="662" t="s">
        <v>722</v>
      </c>
      <c r="B361" s="662" t="s">
        <v>144</v>
      </c>
      <c r="C361" s="663" t="s">
        <v>723</v>
      </c>
      <c r="D361" s="650">
        <v>244459.86639499068</v>
      </c>
    </row>
    <row r="362" spans="1:4" ht="16.5" thickTop="1" thickBot="1">
      <c r="A362" s="662" t="s">
        <v>724</v>
      </c>
      <c r="B362" s="662" t="s">
        <v>144</v>
      </c>
      <c r="C362" s="663" t="s">
        <v>725</v>
      </c>
      <c r="D362" s="650">
        <v>329381.33725655481</v>
      </c>
    </row>
    <row r="363" spans="1:4" ht="16.5" thickTop="1" thickBot="1">
      <c r="A363" s="662" t="s">
        <v>726</v>
      </c>
      <c r="B363" s="662" t="s">
        <v>144</v>
      </c>
      <c r="C363" s="663" t="s">
        <v>2340</v>
      </c>
      <c r="D363" s="650">
        <v>190365.79022555609</v>
      </c>
    </row>
    <row r="364" spans="1:4" ht="16.5" thickTop="1" thickBot="1">
      <c r="A364" s="662" t="s">
        <v>738</v>
      </c>
      <c r="B364" s="662" t="s">
        <v>144</v>
      </c>
      <c r="C364" s="663" t="s">
        <v>2341</v>
      </c>
      <c r="D364" s="650">
        <v>190365.79022555609</v>
      </c>
    </row>
    <row r="365" spans="1:4" ht="16.5" thickTop="1" thickBot="1">
      <c r="A365" s="662" t="s">
        <v>727</v>
      </c>
      <c r="B365" s="662" t="s">
        <v>144</v>
      </c>
      <c r="C365" s="663" t="s">
        <v>728</v>
      </c>
      <c r="D365" s="650">
        <v>82784.539243178981</v>
      </c>
    </row>
    <row r="366" spans="1:4" ht="16.5" thickTop="1" thickBot="1">
      <c r="A366" s="662" t="s">
        <v>729</v>
      </c>
      <c r="B366" s="662" t="s">
        <v>144</v>
      </c>
      <c r="C366" s="663" t="s">
        <v>1932</v>
      </c>
      <c r="D366" s="650">
        <v>82784.539243178981</v>
      </c>
    </row>
    <row r="367" spans="1:4" ht="16.5" thickTop="1" thickBot="1">
      <c r="A367" s="662" t="s">
        <v>730</v>
      </c>
      <c r="B367" s="662" t="s">
        <v>92</v>
      </c>
      <c r="C367" s="663" t="s">
        <v>2342</v>
      </c>
      <c r="D367" s="650">
        <v>39709.449281351495</v>
      </c>
    </row>
    <row r="368" spans="1:4" ht="16.5" thickTop="1" thickBot="1">
      <c r="A368" s="662" t="s">
        <v>732</v>
      </c>
      <c r="B368" s="662" t="s">
        <v>92</v>
      </c>
      <c r="C368" s="663" t="s">
        <v>733</v>
      </c>
      <c r="D368" s="650">
        <v>2731.0561042141462</v>
      </c>
    </row>
    <row r="369" spans="1:4" ht="16.5" thickTop="1" thickBot="1">
      <c r="A369" s="662" t="s">
        <v>731</v>
      </c>
      <c r="B369" s="662" t="s">
        <v>92</v>
      </c>
      <c r="C369" s="663" t="s">
        <v>2343</v>
      </c>
      <c r="D369" s="650">
        <v>940.16473295169249</v>
      </c>
    </row>
    <row r="370" spans="1:4" ht="16.5" thickTop="1" thickBot="1">
      <c r="A370" s="662" t="s">
        <v>734</v>
      </c>
      <c r="B370" s="662" t="s">
        <v>92</v>
      </c>
      <c r="C370" s="663" t="s">
        <v>735</v>
      </c>
      <c r="D370" s="650">
        <v>45916.878945120887</v>
      </c>
    </row>
    <row r="371" spans="1:4" ht="16.5" thickTop="1" thickBot="1">
      <c r="A371" s="662" t="s">
        <v>741</v>
      </c>
      <c r="B371" s="662" t="s">
        <v>92</v>
      </c>
      <c r="C371" s="663" t="s">
        <v>1934</v>
      </c>
      <c r="D371" s="650">
        <v>46189.452185931339</v>
      </c>
    </row>
    <row r="372" spans="1:4" ht="16.5" thickTop="1" thickBot="1">
      <c r="A372" s="662" t="s">
        <v>739</v>
      </c>
      <c r="B372" s="662" t="s">
        <v>377</v>
      </c>
      <c r="C372" s="663" t="s">
        <v>740</v>
      </c>
      <c r="D372" s="650">
        <v>3086.6790043340388</v>
      </c>
    </row>
    <row r="373" spans="1:4" ht="16.5" thickTop="1" thickBot="1">
      <c r="A373" s="196"/>
      <c r="B373" s="196"/>
      <c r="C373" s="201"/>
      <c r="D373" s="197"/>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60" customWidth="1"/>
    <col min="2" max="2" width="9.140625" customWidth="1"/>
    <col min="3" max="3" width="101.5703125" customWidth="1"/>
    <col min="4" max="4" width="17.140625" style="186" customWidth="1"/>
    <col min="5" max="5" width="12.140625" customWidth="1"/>
  </cols>
  <sheetData>
    <row r="1" spans="1:5" ht="99.75" customHeight="1" thickTop="1" thickBot="1">
      <c r="A1" s="686" t="s">
        <v>1850</v>
      </c>
      <c r="B1" s="687"/>
      <c r="C1" s="687"/>
      <c r="D1" s="688"/>
    </row>
    <row r="2" spans="1:5" ht="16.5" thickTop="1" thickBot="1">
      <c r="A2" s="685" t="s">
        <v>1409</v>
      </c>
      <c r="B2" s="685"/>
      <c r="C2" s="685"/>
      <c r="D2" s="685"/>
    </row>
    <row r="3" spans="1:5" ht="16.5" thickTop="1" thickBot="1">
      <c r="A3" s="689"/>
      <c r="B3" s="689"/>
      <c r="C3" s="689"/>
      <c r="D3" s="689"/>
    </row>
    <row r="4" spans="1:5" ht="16.5" thickTop="1" thickBot="1">
      <c r="A4" s="690"/>
      <c r="B4" s="690"/>
      <c r="C4" s="690"/>
      <c r="D4" s="690"/>
    </row>
    <row r="5" spans="1:5" ht="30" customHeight="1" thickTop="1" thickBot="1">
      <c r="A5" s="203"/>
      <c r="B5" s="103"/>
      <c r="C5" s="104"/>
      <c r="D5" s="191"/>
    </row>
    <row r="6" spans="1:5" ht="30" customHeight="1" thickTop="1" thickBot="1">
      <c r="A6" s="204" t="s">
        <v>1266</v>
      </c>
      <c r="B6" s="103" t="s">
        <v>339</v>
      </c>
      <c r="C6" s="105" t="s">
        <v>2026</v>
      </c>
      <c r="D6" s="652">
        <v>675.78202389247281</v>
      </c>
    </row>
    <row r="7" spans="1:5" ht="30" customHeight="1" thickTop="1" thickBot="1">
      <c r="A7" s="204" t="s">
        <v>1352</v>
      </c>
      <c r="B7" s="103" t="s">
        <v>339</v>
      </c>
      <c r="C7" s="105" t="s">
        <v>2025</v>
      </c>
      <c r="D7" s="652">
        <v>1020.8404209405991</v>
      </c>
      <c r="E7" s="106"/>
    </row>
    <row r="8" spans="1:5" ht="30" customHeight="1" thickTop="1" thickBot="1">
      <c r="A8" s="204" t="s">
        <v>1364</v>
      </c>
      <c r="B8" s="103" t="s">
        <v>339</v>
      </c>
      <c r="C8" s="105" t="s">
        <v>2027</v>
      </c>
      <c r="D8" s="652">
        <v>1177.4989810247632</v>
      </c>
    </row>
    <row r="9" spans="1:5" ht="30" customHeight="1" thickTop="1" thickBot="1">
      <c r="A9" s="204" t="s">
        <v>1225</v>
      </c>
      <c r="B9" s="103" t="s">
        <v>1223</v>
      </c>
      <c r="C9" s="105" t="s">
        <v>1226</v>
      </c>
      <c r="D9" s="652">
        <v>720.83415881863766</v>
      </c>
    </row>
    <row r="10" spans="1:5" ht="30" customHeight="1" thickTop="1" thickBot="1">
      <c r="A10" s="204" t="s">
        <v>1388</v>
      </c>
      <c r="B10" s="103" t="s">
        <v>339</v>
      </c>
      <c r="C10" s="105" t="s">
        <v>1389</v>
      </c>
      <c r="D10" s="652">
        <v>875.44489458797614</v>
      </c>
    </row>
    <row r="11" spans="1:5" ht="30" customHeight="1" thickTop="1" thickBot="1">
      <c r="A11" s="204" t="s">
        <v>1329</v>
      </c>
      <c r="B11" s="103" t="s">
        <v>339</v>
      </c>
      <c r="C11" s="105" t="s">
        <v>1330</v>
      </c>
      <c r="D11" s="652">
        <v>875.44489458797614</v>
      </c>
    </row>
    <row r="12" spans="1:5" ht="30" customHeight="1" thickTop="1" thickBot="1">
      <c r="A12" s="204" t="s">
        <v>1331</v>
      </c>
      <c r="B12" s="103" t="s">
        <v>339</v>
      </c>
      <c r="C12" s="105" t="s">
        <v>1332</v>
      </c>
      <c r="D12" s="652">
        <v>875.44489458797614</v>
      </c>
    </row>
    <row r="13" spans="1:5" ht="30" customHeight="1" thickTop="1" thickBot="1">
      <c r="A13" s="204" t="s">
        <v>1333</v>
      </c>
      <c r="B13" s="103" t="s">
        <v>339</v>
      </c>
      <c r="C13" s="105" t="s">
        <v>1334</v>
      </c>
      <c r="D13" s="652">
        <v>875.44489458797614</v>
      </c>
    </row>
    <row r="14" spans="1:5" ht="30" customHeight="1" thickTop="1" thickBot="1">
      <c r="A14" s="204" t="s">
        <v>1335</v>
      </c>
      <c r="B14" s="103" t="s">
        <v>339</v>
      </c>
      <c r="C14" s="105" t="s">
        <v>1336</v>
      </c>
      <c r="D14" s="652">
        <v>875.44489458797614</v>
      </c>
    </row>
    <row r="15" spans="1:5" ht="30" customHeight="1" thickTop="1" thickBot="1">
      <c r="A15" s="204" t="s">
        <v>1317</v>
      </c>
      <c r="B15" s="103" t="s">
        <v>339</v>
      </c>
      <c r="C15" s="105" t="s">
        <v>1860</v>
      </c>
      <c r="D15" s="652">
        <v>875.44489458797614</v>
      </c>
    </row>
    <row r="16" spans="1:5" ht="30" customHeight="1" thickTop="1" thickBot="1">
      <c r="A16" s="204" t="s">
        <v>1227</v>
      </c>
      <c r="B16" s="103" t="s">
        <v>339</v>
      </c>
      <c r="C16" s="105" t="s">
        <v>1228</v>
      </c>
      <c r="D16" s="652">
        <v>875.44489458797614</v>
      </c>
    </row>
    <row r="17" spans="1:4" ht="30" customHeight="1" thickTop="1" thickBot="1">
      <c r="A17" s="204" t="s">
        <v>1229</v>
      </c>
      <c r="B17" s="103" t="s">
        <v>339</v>
      </c>
      <c r="C17" s="105" t="s">
        <v>1230</v>
      </c>
      <c r="D17" s="652">
        <v>875.44489458797614</v>
      </c>
    </row>
    <row r="18" spans="1:4" ht="30" customHeight="1" thickTop="1" thickBot="1">
      <c r="A18" s="204" t="s">
        <v>1231</v>
      </c>
      <c r="B18" s="103" t="s">
        <v>339</v>
      </c>
      <c r="C18" s="105" t="s">
        <v>1232</v>
      </c>
      <c r="D18" s="652">
        <v>875.44489458797614</v>
      </c>
    </row>
    <row r="19" spans="1:4" ht="30" customHeight="1" thickTop="1" thickBot="1">
      <c r="A19" s="204" t="s">
        <v>1235</v>
      </c>
      <c r="B19" s="103" t="s">
        <v>339</v>
      </c>
      <c r="C19" s="105" t="s">
        <v>1236</v>
      </c>
      <c r="D19" s="652">
        <v>1023.9121574128376</v>
      </c>
    </row>
    <row r="20" spans="1:4" ht="30" customHeight="1" thickTop="1" thickBot="1">
      <c r="A20" s="204" t="s">
        <v>1407</v>
      </c>
      <c r="B20" s="103" t="s">
        <v>339</v>
      </c>
      <c r="C20" s="105" t="s">
        <v>1869</v>
      </c>
      <c r="D20" s="652">
        <v>1011.6252115238835</v>
      </c>
    </row>
    <row r="21" spans="1:4" ht="30" customHeight="1" thickTop="1" thickBot="1">
      <c r="A21" s="204" t="s">
        <v>1239</v>
      </c>
      <c r="B21" s="103" t="s">
        <v>339</v>
      </c>
      <c r="C21" s="105" t="s">
        <v>1240</v>
      </c>
      <c r="D21" s="652">
        <v>918.44920519931532</v>
      </c>
    </row>
    <row r="22" spans="1:4" ht="30" customHeight="1" thickTop="1" thickBot="1">
      <c r="A22" s="204" t="s">
        <v>1390</v>
      </c>
      <c r="B22" s="103" t="s">
        <v>339</v>
      </c>
      <c r="C22" s="105" t="s">
        <v>1391</v>
      </c>
      <c r="D22" s="652">
        <v>918.44920519931532</v>
      </c>
    </row>
    <row r="23" spans="1:4" ht="30" customHeight="1" thickTop="1" thickBot="1">
      <c r="A23" s="204" t="s">
        <v>1247</v>
      </c>
      <c r="B23" s="103" t="s">
        <v>339</v>
      </c>
      <c r="C23" s="105" t="s">
        <v>1248</v>
      </c>
      <c r="D23" s="652">
        <v>875.44489458797614</v>
      </c>
    </row>
    <row r="24" spans="1:4" ht="30" customHeight="1" thickTop="1" thickBot="1">
      <c r="A24" s="204" t="s">
        <v>1269</v>
      </c>
      <c r="B24" s="103" t="s">
        <v>339</v>
      </c>
      <c r="C24" s="105" t="s">
        <v>1270</v>
      </c>
      <c r="D24" s="652">
        <v>875.44489458797614</v>
      </c>
    </row>
    <row r="25" spans="1:4" ht="30" customHeight="1" thickTop="1" thickBot="1">
      <c r="A25" s="204" t="s">
        <v>1241</v>
      </c>
      <c r="B25" s="103" t="s">
        <v>339</v>
      </c>
      <c r="C25" s="105" t="s">
        <v>1242</v>
      </c>
      <c r="D25" s="652">
        <v>1023.9121574128376</v>
      </c>
    </row>
    <row r="26" spans="1:4" ht="30" customHeight="1" thickTop="1" thickBot="1">
      <c r="A26" s="204" t="s">
        <v>1246</v>
      </c>
      <c r="B26" s="103" t="s">
        <v>339</v>
      </c>
      <c r="C26" s="105" t="s">
        <v>1242</v>
      </c>
      <c r="D26" s="652">
        <v>952.23830639393896</v>
      </c>
    </row>
    <row r="27" spans="1:4" ht="30" customHeight="1" thickTop="1" thickBot="1">
      <c r="A27" s="204" t="s">
        <v>1303</v>
      </c>
      <c r="B27" s="103" t="s">
        <v>339</v>
      </c>
      <c r="C27" s="105" t="s">
        <v>1304</v>
      </c>
      <c r="D27" s="652">
        <v>440.28222768752016</v>
      </c>
    </row>
    <row r="28" spans="1:4" ht="30" customHeight="1" thickTop="1" thickBot="1">
      <c r="A28" s="204" t="s">
        <v>1249</v>
      </c>
      <c r="B28" s="103" t="s">
        <v>339</v>
      </c>
      <c r="C28" s="105" t="s">
        <v>1250</v>
      </c>
      <c r="D28" s="652">
        <v>1023.9121574128376</v>
      </c>
    </row>
    <row r="29" spans="1:4" ht="30" customHeight="1" thickTop="1" thickBot="1">
      <c r="A29" s="204" t="s">
        <v>1254</v>
      </c>
      <c r="B29" s="103" t="s">
        <v>339</v>
      </c>
      <c r="C29" s="105" t="s">
        <v>1255</v>
      </c>
      <c r="D29" s="652">
        <v>952.23830639393896</v>
      </c>
    </row>
    <row r="30" spans="1:4" ht="30" customHeight="1" thickTop="1" thickBot="1">
      <c r="A30" s="204" t="s">
        <v>1252</v>
      </c>
      <c r="B30" s="103" t="s">
        <v>339</v>
      </c>
      <c r="C30" s="105" t="s">
        <v>1253</v>
      </c>
      <c r="D30" s="652">
        <v>672.71028742023429</v>
      </c>
    </row>
    <row r="31" spans="1:4" ht="30" customHeight="1" thickTop="1" thickBot="1">
      <c r="A31" s="204" t="s">
        <v>1267</v>
      </c>
      <c r="B31" s="103" t="s">
        <v>339</v>
      </c>
      <c r="C31" s="105" t="s">
        <v>1268</v>
      </c>
      <c r="D31" s="652">
        <v>675.78202389247281</v>
      </c>
    </row>
    <row r="32" spans="1:4" ht="30" customHeight="1" thickTop="1" thickBot="1">
      <c r="A32" s="204" t="s">
        <v>1256</v>
      </c>
      <c r="B32" s="103" t="s">
        <v>339</v>
      </c>
      <c r="C32" s="105" t="s">
        <v>1257</v>
      </c>
      <c r="D32" s="652">
        <v>875.44489458797614</v>
      </c>
    </row>
    <row r="33" spans="1:4" ht="30" customHeight="1" thickTop="1" thickBot="1">
      <c r="A33" s="204" t="s">
        <v>1272</v>
      </c>
      <c r="B33" s="103" t="s">
        <v>339</v>
      </c>
      <c r="C33" s="105" t="s">
        <v>1257</v>
      </c>
      <c r="D33" s="652">
        <v>875.44489458797614</v>
      </c>
    </row>
    <row r="34" spans="1:4" ht="30" customHeight="1" thickTop="1" thickBot="1">
      <c r="A34" s="204" t="s">
        <v>1273</v>
      </c>
      <c r="B34" s="103" t="s">
        <v>339</v>
      </c>
      <c r="C34" s="105" t="s">
        <v>1274</v>
      </c>
      <c r="D34" s="652">
        <v>675.78202389247281</v>
      </c>
    </row>
    <row r="35" spans="1:4" ht="30" customHeight="1" thickTop="1" thickBot="1">
      <c r="A35" s="204" t="s">
        <v>1323</v>
      </c>
      <c r="B35" s="103" t="s">
        <v>339</v>
      </c>
      <c r="C35" s="105" t="s">
        <v>1864</v>
      </c>
      <c r="D35" s="652">
        <v>1011.6252115238835</v>
      </c>
    </row>
    <row r="36" spans="1:4" ht="30" customHeight="1" thickTop="1" thickBot="1">
      <c r="A36" s="204" t="s">
        <v>1404</v>
      </c>
      <c r="B36" s="103" t="s">
        <v>339</v>
      </c>
      <c r="C36" s="105" t="s">
        <v>1405</v>
      </c>
      <c r="D36" s="652">
        <v>1011.6252115238835</v>
      </c>
    </row>
    <row r="37" spans="1:4" ht="30" customHeight="1" thickTop="1" thickBot="1">
      <c r="A37" s="204" t="s">
        <v>1385</v>
      </c>
      <c r="B37" s="103" t="s">
        <v>339</v>
      </c>
      <c r="C37" s="105" t="s">
        <v>1386</v>
      </c>
      <c r="D37" s="652">
        <v>1023.9121574128376</v>
      </c>
    </row>
    <row r="38" spans="1:4" ht="30" customHeight="1" thickTop="1" thickBot="1">
      <c r="A38" s="204" t="s">
        <v>1264</v>
      </c>
      <c r="B38" s="103" t="s">
        <v>339</v>
      </c>
      <c r="C38" s="105" t="s">
        <v>1265</v>
      </c>
      <c r="D38" s="652">
        <v>875.44489458797614</v>
      </c>
    </row>
    <row r="39" spans="1:4" ht="30" customHeight="1" thickTop="1" thickBot="1">
      <c r="A39" s="204" t="s">
        <v>1221</v>
      </c>
      <c r="B39" s="103" t="s">
        <v>1223</v>
      </c>
      <c r="C39" s="105" t="s">
        <v>1280</v>
      </c>
      <c r="D39" s="652">
        <v>720.83415881863766</v>
      </c>
    </row>
    <row r="40" spans="1:4" ht="30" customHeight="1" thickTop="1" thickBot="1">
      <c r="A40" s="204" t="s">
        <v>1261</v>
      </c>
      <c r="B40" s="103" t="s">
        <v>339</v>
      </c>
      <c r="C40" s="105" t="s">
        <v>1262</v>
      </c>
      <c r="D40" s="652">
        <v>875.44489458797614</v>
      </c>
    </row>
    <row r="41" spans="1:4" ht="30" customHeight="1" thickTop="1" thickBot="1">
      <c r="A41" s="204" t="s">
        <v>1259</v>
      </c>
      <c r="B41" s="103" t="s">
        <v>339</v>
      </c>
      <c r="C41" s="105" t="s">
        <v>1260</v>
      </c>
      <c r="D41" s="652">
        <v>875.44489458797614</v>
      </c>
    </row>
    <row r="42" spans="1:4" ht="30" customHeight="1" thickTop="1" thickBot="1">
      <c r="A42" s="204" t="s">
        <v>1392</v>
      </c>
      <c r="B42" s="103" t="s">
        <v>339</v>
      </c>
      <c r="C42" s="105" t="s">
        <v>1260</v>
      </c>
      <c r="D42" s="652">
        <v>875.44489458797614</v>
      </c>
    </row>
    <row r="43" spans="1:4" ht="30" customHeight="1" thickTop="1" thickBot="1">
      <c r="A43" s="204" t="s">
        <v>1233</v>
      </c>
      <c r="B43" s="103" t="s">
        <v>339</v>
      </c>
      <c r="C43" s="105" t="s">
        <v>1234</v>
      </c>
      <c r="D43" s="652">
        <v>672.71028742023429</v>
      </c>
    </row>
    <row r="44" spans="1:4" ht="30" customHeight="1" thickTop="1" thickBot="1">
      <c r="A44" s="204" t="s">
        <v>1387</v>
      </c>
      <c r="B44" s="103" t="s">
        <v>339</v>
      </c>
      <c r="C44" s="105" t="s">
        <v>1234</v>
      </c>
      <c r="D44" s="652">
        <v>815.03407730061872</v>
      </c>
    </row>
    <row r="45" spans="1:4" ht="30" customHeight="1" thickTop="1" thickBot="1">
      <c r="A45" s="204" t="s">
        <v>1278</v>
      </c>
      <c r="B45" s="103" t="s">
        <v>339</v>
      </c>
      <c r="C45" s="105" t="s">
        <v>1279</v>
      </c>
      <c r="D45" s="652">
        <v>1023.9121574128376</v>
      </c>
    </row>
    <row r="46" spans="1:4" ht="30" customHeight="1" thickTop="1" thickBot="1">
      <c r="A46" s="204" t="s">
        <v>1287</v>
      </c>
      <c r="B46" s="103" t="s">
        <v>339</v>
      </c>
      <c r="C46" s="105" t="s">
        <v>1288</v>
      </c>
      <c r="D46" s="652">
        <v>875.44489458797614</v>
      </c>
    </row>
    <row r="47" spans="1:4" ht="30" customHeight="1" thickTop="1" thickBot="1">
      <c r="A47" s="204" t="s">
        <v>1291</v>
      </c>
      <c r="B47" s="103" t="s">
        <v>339</v>
      </c>
      <c r="C47" s="105" t="s">
        <v>1292</v>
      </c>
      <c r="D47" s="652">
        <v>875.44489458797614</v>
      </c>
    </row>
    <row r="48" spans="1:4" ht="30" customHeight="1" thickTop="1" thickBot="1">
      <c r="A48" s="204" t="s">
        <v>1283</v>
      </c>
      <c r="B48" s="103" t="s">
        <v>1223</v>
      </c>
      <c r="C48" s="105" t="s">
        <v>1284</v>
      </c>
      <c r="D48" s="652">
        <v>720.83415881863766</v>
      </c>
    </row>
    <row r="49" spans="1:4" ht="30" customHeight="1" thickTop="1" thickBot="1">
      <c r="A49" s="204" t="s">
        <v>1281</v>
      </c>
      <c r="B49" s="103" t="s">
        <v>339</v>
      </c>
      <c r="C49" s="105" t="s">
        <v>1282</v>
      </c>
      <c r="D49" s="652">
        <v>934.83179971792072</v>
      </c>
    </row>
    <row r="50" spans="1:4" ht="30" customHeight="1" thickTop="1" thickBot="1">
      <c r="A50" s="204" t="s">
        <v>1285</v>
      </c>
      <c r="B50" s="103" t="s">
        <v>339</v>
      </c>
      <c r="C50" s="105" t="s">
        <v>1286</v>
      </c>
      <c r="D50" s="652">
        <v>875.44489458797614</v>
      </c>
    </row>
    <row r="51" spans="1:4" ht="30" customHeight="1" thickTop="1" thickBot="1">
      <c r="A51" s="204" t="s">
        <v>1314</v>
      </c>
      <c r="B51" s="103" t="s">
        <v>1306</v>
      </c>
      <c r="C51" s="105" t="s">
        <v>1315</v>
      </c>
      <c r="D51" s="652">
        <v>672.71028742023429</v>
      </c>
    </row>
    <row r="52" spans="1:4" ht="30" customHeight="1" thickTop="1" thickBot="1">
      <c r="A52" s="204" t="s">
        <v>1316</v>
      </c>
      <c r="B52" s="103" t="s">
        <v>1306</v>
      </c>
      <c r="C52" s="105" t="s">
        <v>1315</v>
      </c>
      <c r="D52" s="652">
        <v>672.71028742023429</v>
      </c>
    </row>
    <row r="53" spans="1:4" ht="30" customHeight="1" thickTop="1" thickBot="1">
      <c r="A53" s="204" t="s">
        <v>1289</v>
      </c>
      <c r="B53" s="103" t="s">
        <v>339</v>
      </c>
      <c r="C53" s="105" t="s">
        <v>1290</v>
      </c>
      <c r="D53" s="652">
        <v>875.44489458797614</v>
      </c>
    </row>
    <row r="54" spans="1:4" ht="30" customHeight="1" thickTop="1" thickBot="1">
      <c r="A54" s="204" t="s">
        <v>1293</v>
      </c>
      <c r="B54" s="103" t="s">
        <v>339</v>
      </c>
      <c r="C54" s="105" t="s">
        <v>1294</v>
      </c>
      <c r="D54" s="652">
        <v>1228.6945888954051</v>
      </c>
    </row>
    <row r="55" spans="1:4" ht="30" customHeight="1" thickTop="1" thickBot="1">
      <c r="A55" s="204" t="s">
        <v>1378</v>
      </c>
      <c r="B55" s="103" t="s">
        <v>339</v>
      </c>
      <c r="C55" s="105" t="s">
        <v>2029</v>
      </c>
      <c r="D55" s="652">
        <v>1132.4468460985984</v>
      </c>
    </row>
    <row r="56" spans="1:4" ht="30" customHeight="1" thickTop="1" thickBot="1">
      <c r="A56" s="204" t="s">
        <v>1379</v>
      </c>
      <c r="B56" s="103" t="s">
        <v>339</v>
      </c>
      <c r="C56" s="105" t="s">
        <v>2030</v>
      </c>
      <c r="D56" s="652">
        <v>1132.4468460985984</v>
      </c>
    </row>
    <row r="57" spans="1:4" ht="30" customHeight="1" thickTop="1" thickBot="1">
      <c r="A57" s="204" t="s">
        <v>1380</v>
      </c>
      <c r="B57" s="103" t="s">
        <v>339</v>
      </c>
      <c r="C57" s="105" t="s">
        <v>2031</v>
      </c>
      <c r="D57" s="652">
        <v>1132.4468460985984</v>
      </c>
    </row>
    <row r="58" spans="1:4" ht="30" customHeight="1" thickTop="1" thickBot="1">
      <c r="A58" s="204" t="s">
        <v>1357</v>
      </c>
      <c r="B58" s="103" t="s">
        <v>339</v>
      </c>
      <c r="C58" s="105" t="s">
        <v>1867</v>
      </c>
      <c r="D58" s="652">
        <v>1132.4468460985984</v>
      </c>
    </row>
    <row r="59" spans="1:4" ht="30" customHeight="1" thickTop="1" thickBot="1">
      <c r="A59" s="204" t="s">
        <v>1295</v>
      </c>
      <c r="B59" s="103" t="s">
        <v>339</v>
      </c>
      <c r="C59" s="105" t="s">
        <v>1296</v>
      </c>
      <c r="D59" s="652">
        <v>876.46880674538897</v>
      </c>
    </row>
    <row r="60" spans="1:4" ht="30" customHeight="1" thickTop="1" thickBot="1">
      <c r="A60" s="204" t="s">
        <v>1376</v>
      </c>
      <c r="B60" s="103" t="s">
        <v>339</v>
      </c>
      <c r="C60" s="105" t="s">
        <v>1377</v>
      </c>
      <c r="D60" s="652">
        <v>1132.4468460985984</v>
      </c>
    </row>
    <row r="61" spans="1:4" ht="30" customHeight="1" thickTop="1" thickBot="1">
      <c r="A61" s="204" t="s">
        <v>1362</v>
      </c>
      <c r="B61" s="103" t="s">
        <v>339</v>
      </c>
      <c r="C61" s="105" t="s">
        <v>1363</v>
      </c>
      <c r="D61" s="652">
        <v>1228.6945888954051</v>
      </c>
    </row>
    <row r="62" spans="1:4" ht="30" customHeight="1" thickTop="1" thickBot="1">
      <c r="A62" s="204" t="s">
        <v>1369</v>
      </c>
      <c r="B62" s="103" t="s">
        <v>339</v>
      </c>
      <c r="C62" s="105" t="s">
        <v>1370</v>
      </c>
      <c r="D62" s="652">
        <v>1132.4468460985984</v>
      </c>
    </row>
    <row r="63" spans="1:4" ht="30" customHeight="1" thickTop="1" thickBot="1">
      <c r="A63" s="204" t="s">
        <v>1373</v>
      </c>
      <c r="B63" s="103" t="s">
        <v>339</v>
      </c>
      <c r="C63" s="105" t="s">
        <v>1374</v>
      </c>
      <c r="D63" s="652">
        <v>1132.4468460985984</v>
      </c>
    </row>
    <row r="64" spans="1:4" ht="30" customHeight="1" thickTop="1" thickBot="1">
      <c r="A64" s="204" t="s">
        <v>1360</v>
      </c>
      <c r="B64" s="103" t="s">
        <v>339</v>
      </c>
      <c r="C64" s="105" t="s">
        <v>1361</v>
      </c>
      <c r="D64" s="652">
        <v>1132.4468460985984</v>
      </c>
    </row>
    <row r="65" spans="1:4" ht="30" customHeight="1" thickTop="1" thickBot="1">
      <c r="A65" s="204" t="s">
        <v>1297</v>
      </c>
      <c r="B65" s="103" t="s">
        <v>339</v>
      </c>
      <c r="C65" s="105" t="s">
        <v>1298</v>
      </c>
      <c r="D65" s="652">
        <v>1132.4468460985984</v>
      </c>
    </row>
    <row r="66" spans="1:4" ht="30" customHeight="1" thickTop="1" thickBot="1">
      <c r="A66" s="204" t="s">
        <v>1367</v>
      </c>
      <c r="B66" s="103" t="s">
        <v>339</v>
      </c>
      <c r="C66" s="105" t="s">
        <v>1368</v>
      </c>
      <c r="D66" s="652">
        <v>1132.4468460985984</v>
      </c>
    </row>
    <row r="67" spans="1:4" ht="30" customHeight="1" thickTop="1" thickBot="1">
      <c r="A67" s="204" t="s">
        <v>1371</v>
      </c>
      <c r="B67" s="103" t="s">
        <v>339</v>
      </c>
      <c r="C67" s="105" t="s">
        <v>1372</v>
      </c>
      <c r="D67" s="652">
        <v>1132.4468460985984</v>
      </c>
    </row>
    <row r="68" spans="1:4" ht="30" customHeight="1" thickTop="1" thickBot="1">
      <c r="A68" s="204" t="s">
        <v>1343</v>
      </c>
      <c r="B68" s="103" t="s">
        <v>339</v>
      </c>
      <c r="C68" s="105" t="s">
        <v>1344</v>
      </c>
      <c r="D68" s="652">
        <v>1132.4468460985984</v>
      </c>
    </row>
    <row r="69" spans="1:4" ht="30" customHeight="1" thickTop="1" thickBot="1">
      <c r="A69" s="204" t="s">
        <v>1383</v>
      </c>
      <c r="B69" s="103" t="s">
        <v>339</v>
      </c>
      <c r="C69" s="105" t="s">
        <v>2033</v>
      </c>
      <c r="D69" s="652">
        <v>1132.4468460985984</v>
      </c>
    </row>
    <row r="70" spans="1:4" ht="30" customHeight="1" thickTop="1" thickBot="1">
      <c r="A70" s="204" t="s">
        <v>1384</v>
      </c>
      <c r="B70" s="103" t="s">
        <v>339</v>
      </c>
      <c r="C70" s="105" t="s">
        <v>2034</v>
      </c>
      <c r="D70" s="652">
        <v>1132.4468460985984</v>
      </c>
    </row>
    <row r="71" spans="1:4" ht="30" customHeight="1" thickTop="1" thickBot="1">
      <c r="A71" s="204" t="s">
        <v>1381</v>
      </c>
      <c r="B71" s="103" t="s">
        <v>339</v>
      </c>
      <c r="C71" s="105" t="s">
        <v>2035</v>
      </c>
      <c r="D71" s="652">
        <v>1132.4468460985984</v>
      </c>
    </row>
    <row r="72" spans="1:4" ht="30" customHeight="1" thickTop="1" thickBot="1">
      <c r="A72" s="204" t="s">
        <v>1382</v>
      </c>
      <c r="B72" s="103" t="s">
        <v>339</v>
      </c>
      <c r="C72" s="105" t="s">
        <v>2036</v>
      </c>
      <c r="D72" s="652">
        <v>1132.4468460985984</v>
      </c>
    </row>
    <row r="73" spans="1:4" ht="30" customHeight="1" thickTop="1" thickBot="1">
      <c r="A73" s="204" t="s">
        <v>1350</v>
      </c>
      <c r="B73" s="103" t="s">
        <v>339</v>
      </c>
      <c r="C73" s="105" t="s">
        <v>1351</v>
      </c>
      <c r="D73" s="652">
        <v>1132.4468460985984</v>
      </c>
    </row>
    <row r="74" spans="1:4" ht="30" customHeight="1" thickTop="1" thickBot="1">
      <c r="A74" s="204" t="s">
        <v>1349</v>
      </c>
      <c r="B74" s="103" t="s">
        <v>339</v>
      </c>
      <c r="C74" s="105" t="s">
        <v>1866</v>
      </c>
      <c r="D74" s="652">
        <v>1132.4468460985984</v>
      </c>
    </row>
    <row r="75" spans="1:4" ht="30" customHeight="1" thickTop="1" thickBot="1">
      <c r="A75" s="204" t="s">
        <v>1347</v>
      </c>
      <c r="B75" s="103" t="s">
        <v>339</v>
      </c>
      <c r="C75" s="105" t="s">
        <v>1348</v>
      </c>
      <c r="D75" s="652">
        <v>1132.4468460985984</v>
      </c>
    </row>
    <row r="76" spans="1:4" ht="30" customHeight="1" thickTop="1" thickBot="1">
      <c r="A76" s="204" t="s">
        <v>1375</v>
      </c>
      <c r="B76" s="103" t="s">
        <v>339</v>
      </c>
      <c r="C76" s="105" t="s">
        <v>2028</v>
      </c>
      <c r="D76" s="652">
        <v>1132.4468460985984</v>
      </c>
    </row>
    <row r="77" spans="1:4" ht="30" customHeight="1" thickTop="1" thickBot="1">
      <c r="A77" s="204" t="s">
        <v>1353</v>
      </c>
      <c r="B77" s="103" t="s">
        <v>339</v>
      </c>
      <c r="C77" s="105" t="s">
        <v>1354</v>
      </c>
      <c r="D77" s="652">
        <v>1132.4468460985984</v>
      </c>
    </row>
    <row r="78" spans="1:4" ht="30" customHeight="1" thickTop="1" thickBot="1">
      <c r="A78" s="204" t="s">
        <v>1355</v>
      </c>
      <c r="B78" s="103" t="s">
        <v>339</v>
      </c>
      <c r="C78" s="105" t="s">
        <v>1356</v>
      </c>
      <c r="D78" s="652">
        <v>1132.4468460985984</v>
      </c>
    </row>
    <row r="79" spans="1:4" ht="30" customHeight="1" thickTop="1" thickBot="1">
      <c r="A79" s="204" t="s">
        <v>1358</v>
      </c>
      <c r="B79" s="103" t="s">
        <v>339</v>
      </c>
      <c r="C79" s="105" t="s">
        <v>1359</v>
      </c>
      <c r="D79" s="652">
        <v>1132.4468460985984</v>
      </c>
    </row>
    <row r="80" spans="1:4" ht="30" customHeight="1" thickTop="1" thickBot="1">
      <c r="A80" s="204" t="s">
        <v>1337</v>
      </c>
      <c r="B80" s="103" t="s">
        <v>339</v>
      </c>
      <c r="C80" s="105" t="s">
        <v>1338</v>
      </c>
      <c r="D80" s="652">
        <v>1132.4468460985984</v>
      </c>
    </row>
    <row r="81" spans="1:4" ht="30" customHeight="1" thickTop="1" thickBot="1">
      <c r="A81" s="204" t="s">
        <v>1341</v>
      </c>
      <c r="B81" s="103" t="s">
        <v>339</v>
      </c>
      <c r="C81" s="105" t="s">
        <v>1342</v>
      </c>
      <c r="D81" s="652">
        <v>1132.4468460985984</v>
      </c>
    </row>
    <row r="82" spans="1:4" ht="30" customHeight="1" thickTop="1" thickBot="1">
      <c r="A82" s="204" t="s">
        <v>1345</v>
      </c>
      <c r="B82" s="103" t="s">
        <v>339</v>
      </c>
      <c r="C82" s="105" t="s">
        <v>1346</v>
      </c>
      <c r="D82" s="652">
        <v>1132.4468460985984</v>
      </c>
    </row>
    <row r="83" spans="1:4" ht="30" customHeight="1" thickTop="1" thickBot="1">
      <c r="A83" s="204" t="s">
        <v>1339</v>
      </c>
      <c r="B83" s="103" t="s">
        <v>339</v>
      </c>
      <c r="C83" s="105" t="s">
        <v>1340</v>
      </c>
      <c r="D83" s="652">
        <v>1132.4468460985984</v>
      </c>
    </row>
    <row r="84" spans="1:4" ht="30" customHeight="1" thickTop="1" thickBot="1">
      <c r="A84" s="204" t="s">
        <v>1305</v>
      </c>
      <c r="B84" s="103" t="s">
        <v>339</v>
      </c>
      <c r="C84" s="105" t="s">
        <v>1307</v>
      </c>
      <c r="D84" s="652">
        <v>943.02309697722342</v>
      </c>
    </row>
    <row r="85" spans="1:4" ht="30" customHeight="1" thickTop="1" thickBot="1">
      <c r="A85" s="204" t="s">
        <v>1308</v>
      </c>
      <c r="B85" s="103" t="s">
        <v>339</v>
      </c>
      <c r="C85" s="105" t="s">
        <v>1859</v>
      </c>
      <c r="D85" s="652">
        <v>943.02309697722342</v>
      </c>
    </row>
    <row r="86" spans="1:4" ht="30" customHeight="1" thickTop="1" thickBot="1">
      <c r="A86" s="204" t="s">
        <v>1309</v>
      </c>
      <c r="B86" s="103" t="s">
        <v>1306</v>
      </c>
      <c r="C86" s="105" t="s">
        <v>1310</v>
      </c>
      <c r="D86" s="652">
        <v>883.63619184727884</v>
      </c>
    </row>
    <row r="87" spans="1:4" ht="30" customHeight="1" thickTop="1" thickBot="1">
      <c r="A87" s="204" t="s">
        <v>1311</v>
      </c>
      <c r="B87" s="103" t="s">
        <v>339</v>
      </c>
      <c r="C87" s="105" t="s">
        <v>1312</v>
      </c>
      <c r="D87" s="652">
        <v>943.02309697722342</v>
      </c>
    </row>
    <row r="88" spans="1:4" ht="30" customHeight="1" thickTop="1" thickBot="1">
      <c r="A88" s="204" t="s">
        <v>1313</v>
      </c>
      <c r="B88" s="103" t="s">
        <v>339</v>
      </c>
      <c r="C88" s="105" t="s">
        <v>1312</v>
      </c>
      <c r="D88" s="652">
        <v>943.02309697722342</v>
      </c>
    </row>
    <row r="89" spans="1:4" ht="30" customHeight="1" thickTop="1" thickBot="1">
      <c r="A89" s="204" t="s">
        <v>1243</v>
      </c>
      <c r="B89" s="103" t="s">
        <v>339</v>
      </c>
      <c r="C89" s="105" t="s">
        <v>1852</v>
      </c>
      <c r="D89" s="652">
        <v>883.63619184727884</v>
      </c>
    </row>
    <row r="90" spans="1:4" ht="30" customHeight="1" thickTop="1" thickBot="1">
      <c r="A90" s="204" t="s">
        <v>1365</v>
      </c>
      <c r="B90" s="103" t="s">
        <v>339</v>
      </c>
      <c r="C90" s="105" t="s">
        <v>1366</v>
      </c>
      <c r="D90" s="652">
        <v>943.02309697722342</v>
      </c>
    </row>
    <row r="91" spans="1:4" ht="30" customHeight="1" thickTop="1" thickBot="1">
      <c r="A91" s="204" t="s">
        <v>1244</v>
      </c>
      <c r="B91" s="103" t="s">
        <v>339</v>
      </c>
      <c r="C91" s="105" t="s">
        <v>1245</v>
      </c>
      <c r="D91" s="652">
        <v>943.02309697722342</v>
      </c>
    </row>
    <row r="92" spans="1:4" ht="30" customHeight="1" thickTop="1" thickBot="1">
      <c r="A92" s="204" t="s">
        <v>1277</v>
      </c>
      <c r="B92" s="103" t="s">
        <v>339</v>
      </c>
      <c r="C92" s="105" t="s">
        <v>1858</v>
      </c>
      <c r="D92" s="652">
        <v>883.63619184727884</v>
      </c>
    </row>
    <row r="93" spans="1:4" ht="30" customHeight="1" thickTop="1" thickBot="1">
      <c r="A93" s="204" t="s">
        <v>1408</v>
      </c>
      <c r="B93" s="103" t="s">
        <v>1406</v>
      </c>
      <c r="C93" s="105" t="s">
        <v>1870</v>
      </c>
      <c r="D93" s="652">
        <v>54.267344342880392</v>
      </c>
    </row>
    <row r="94" spans="1:4" ht="30" customHeight="1" thickTop="1" thickBot="1">
      <c r="A94" s="204" t="s">
        <v>1399</v>
      </c>
      <c r="B94" s="103" t="s">
        <v>92</v>
      </c>
      <c r="C94" s="105" t="s">
        <v>1868</v>
      </c>
      <c r="D94" s="652">
        <v>262857.70513886627</v>
      </c>
    </row>
    <row r="95" spans="1:4" ht="30" customHeight="1" thickTop="1" thickBot="1">
      <c r="A95" s="204" t="s">
        <v>1222</v>
      </c>
      <c r="B95" s="103" t="s">
        <v>1223</v>
      </c>
      <c r="C95" s="105" t="s">
        <v>1224</v>
      </c>
      <c r="D95" s="652">
        <v>0</v>
      </c>
    </row>
    <row r="96" spans="1:4" ht="30" customHeight="1" thickTop="1" thickBot="1">
      <c r="A96" s="204" t="s">
        <v>1631</v>
      </c>
      <c r="B96" s="103" t="s">
        <v>339</v>
      </c>
      <c r="C96" s="105" t="s">
        <v>1851</v>
      </c>
      <c r="D96" s="652">
        <v>862.13403654160925</v>
      </c>
    </row>
    <row r="97" spans="1:4" ht="30" customHeight="1" thickTop="1" thickBot="1">
      <c r="A97" s="204" t="s">
        <v>1412</v>
      </c>
      <c r="B97" s="103" t="s">
        <v>339</v>
      </c>
      <c r="C97" s="105" t="s">
        <v>1411</v>
      </c>
      <c r="D97" s="652">
        <v>750.52761138360995</v>
      </c>
    </row>
    <row r="98" spans="1:4" ht="30" customHeight="1" thickTop="1" thickBot="1">
      <c r="A98" s="204" t="s">
        <v>1237</v>
      </c>
      <c r="B98" s="103" t="s">
        <v>92</v>
      </c>
      <c r="C98" s="105" t="s">
        <v>1238</v>
      </c>
      <c r="D98" s="652">
        <v>17038.92221150703</v>
      </c>
    </row>
    <row r="99" spans="1:4" ht="30" customHeight="1" thickTop="1" thickBot="1">
      <c r="A99" s="204" t="s">
        <v>1251</v>
      </c>
      <c r="B99" s="103" t="s">
        <v>339</v>
      </c>
      <c r="C99" s="105" t="s">
        <v>1853</v>
      </c>
      <c r="D99" s="652">
        <v>934.83179971792072</v>
      </c>
    </row>
    <row r="100" spans="1:4" ht="30" customHeight="1" thickTop="1" thickBot="1">
      <c r="A100" s="204" t="s">
        <v>1320</v>
      </c>
      <c r="B100" s="103" t="s">
        <v>1306</v>
      </c>
      <c r="C100" s="105" t="s">
        <v>1863</v>
      </c>
      <c r="D100" s="652">
        <v>919.47311735672804</v>
      </c>
    </row>
    <row r="101" spans="1:4" ht="30" customHeight="1" thickTop="1" thickBot="1">
      <c r="A101" s="204" t="s">
        <v>1393</v>
      </c>
      <c r="B101" s="103" t="s">
        <v>339</v>
      </c>
      <c r="C101" s="105" t="s">
        <v>1394</v>
      </c>
      <c r="D101" s="652">
        <v>3818.1684349924712</v>
      </c>
    </row>
    <row r="102" spans="1:4" ht="30" customHeight="1" thickTop="1" thickBot="1">
      <c r="A102" s="204" t="s">
        <v>1395</v>
      </c>
      <c r="B102" s="103" t="s">
        <v>141</v>
      </c>
      <c r="C102" s="105" t="s">
        <v>1396</v>
      </c>
      <c r="D102" s="652">
        <v>102260.15498513491</v>
      </c>
    </row>
    <row r="103" spans="1:4" ht="30" customHeight="1" thickTop="1" thickBot="1">
      <c r="A103" s="204" t="s">
        <v>1327</v>
      </c>
      <c r="B103" s="103" t="s">
        <v>344</v>
      </c>
      <c r="C103" s="105" t="s">
        <v>1328</v>
      </c>
      <c r="D103" s="652">
        <v>1.0239121574128376</v>
      </c>
    </row>
    <row r="104" spans="1:4" ht="30" customHeight="1" thickTop="1" thickBot="1">
      <c r="A104" s="204" t="s">
        <v>1325</v>
      </c>
      <c r="B104" s="103" t="s">
        <v>344</v>
      </c>
      <c r="C104" s="105" t="s">
        <v>1326</v>
      </c>
      <c r="D104" s="652">
        <v>0</v>
      </c>
    </row>
    <row r="105" spans="1:4" ht="30" customHeight="1" thickTop="1" thickBot="1">
      <c r="A105" s="204" t="s">
        <v>1275</v>
      </c>
      <c r="B105" s="103" t="s">
        <v>339</v>
      </c>
      <c r="C105" s="105" t="s">
        <v>1276</v>
      </c>
      <c r="D105" s="652">
        <v>1361.803169359074</v>
      </c>
    </row>
    <row r="106" spans="1:4" ht="30" customHeight="1" thickTop="1" thickBot="1">
      <c r="A106" s="204" t="s">
        <v>1402</v>
      </c>
      <c r="B106" s="103" t="s">
        <v>92</v>
      </c>
      <c r="C106" s="105" t="s">
        <v>1403</v>
      </c>
      <c r="D106" s="652">
        <v>106410.07095912915</v>
      </c>
    </row>
    <row r="107" spans="1:4" ht="30" customHeight="1" thickTop="1" thickBot="1">
      <c r="A107" s="204" t="s">
        <v>1301</v>
      </c>
      <c r="B107" s="103" t="s">
        <v>339</v>
      </c>
      <c r="C107" s="105" t="s">
        <v>1302</v>
      </c>
      <c r="D107" s="652">
        <v>875.44489458797614</v>
      </c>
    </row>
    <row r="108" spans="1:4" ht="30" customHeight="1" thickTop="1" thickBot="1">
      <c r="A108" s="204" t="s">
        <v>1263</v>
      </c>
      <c r="B108" s="103" t="s">
        <v>339</v>
      </c>
      <c r="C108" s="105" t="s">
        <v>1855</v>
      </c>
      <c r="D108" s="652">
        <v>827.32102318957277</v>
      </c>
    </row>
    <row r="109" spans="1:4" ht="30" customHeight="1" thickTop="1" thickBot="1">
      <c r="A109" s="204" t="s">
        <v>1258</v>
      </c>
      <c r="B109" s="103" t="s">
        <v>339</v>
      </c>
      <c r="C109" s="105" t="s">
        <v>1854</v>
      </c>
      <c r="D109" s="652">
        <v>785.34062473564643</v>
      </c>
    </row>
    <row r="110" spans="1:4" ht="30" customHeight="1" thickTop="1" thickBot="1">
      <c r="A110" s="204" t="s">
        <v>1397</v>
      </c>
      <c r="B110" s="103" t="s">
        <v>339</v>
      </c>
      <c r="C110" s="105" t="s">
        <v>1398</v>
      </c>
      <c r="D110" s="652">
        <v>828.34493534698561</v>
      </c>
    </row>
    <row r="111" spans="1:4" ht="30" customHeight="1" thickTop="1" thickBot="1">
      <c r="A111" s="204" t="s">
        <v>1318</v>
      </c>
      <c r="B111" s="103" t="s">
        <v>1306</v>
      </c>
      <c r="C111" s="105" t="s">
        <v>1861</v>
      </c>
      <c r="D111" s="652">
        <v>731.07328039276604</v>
      </c>
    </row>
    <row r="112" spans="1:4" ht="30" customHeight="1" thickTop="1" thickBot="1">
      <c r="A112" s="204" t="s">
        <v>1319</v>
      </c>
      <c r="B112" s="103" t="s">
        <v>344</v>
      </c>
      <c r="C112" s="105" t="s">
        <v>1862</v>
      </c>
      <c r="D112" s="652">
        <v>2.0478243148256752</v>
      </c>
    </row>
    <row r="113" spans="1:4" ht="30" customHeight="1" thickTop="1" thickBot="1">
      <c r="A113" s="204" t="s">
        <v>1324</v>
      </c>
      <c r="B113" s="103" t="s">
        <v>1306</v>
      </c>
      <c r="C113" s="105" t="s">
        <v>1865</v>
      </c>
      <c r="D113" s="652">
        <v>537.55388264173973</v>
      </c>
    </row>
    <row r="114" spans="1:4" ht="30" customHeight="1" thickTop="1" thickBot="1">
      <c r="A114" s="204" t="s">
        <v>1400</v>
      </c>
      <c r="B114" s="103" t="s">
        <v>92</v>
      </c>
      <c r="C114" s="105" t="s">
        <v>1401</v>
      </c>
      <c r="D114" s="652">
        <v>812797.85314882908</v>
      </c>
    </row>
    <row r="115" spans="1:4" ht="30" customHeight="1" thickTop="1" thickBot="1">
      <c r="A115" s="204" t="s">
        <v>1321</v>
      </c>
      <c r="B115" s="103" t="s">
        <v>92</v>
      </c>
      <c r="C115" s="105" t="s">
        <v>1322</v>
      </c>
      <c r="D115" s="652">
        <v>766.91020590221535</v>
      </c>
    </row>
    <row r="116" spans="1:4" ht="30" customHeight="1" thickTop="1" thickBot="1">
      <c r="A116" s="204" t="s">
        <v>1271</v>
      </c>
      <c r="B116" s="103" t="s">
        <v>339</v>
      </c>
      <c r="C116" s="105" t="s">
        <v>1857</v>
      </c>
      <c r="D116" s="652">
        <v>14.334770203779726</v>
      </c>
    </row>
    <row r="117" spans="1:4" ht="30" customHeight="1" thickTop="1" thickBot="1">
      <c r="A117" s="204" t="s">
        <v>1299</v>
      </c>
      <c r="B117" s="103" t="s">
        <v>92</v>
      </c>
      <c r="C117" s="105" t="s">
        <v>1300</v>
      </c>
      <c r="D117" s="652">
        <v>386223.76142475195</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6" customWidth="1"/>
    <col min="2" max="2" width="15.42578125" style="536" customWidth="1"/>
    <col min="3" max="3" width="7.28515625" style="536" customWidth="1"/>
    <col min="4" max="4" width="11.42578125" style="536"/>
    <col min="5" max="5" width="5.7109375" style="536" customWidth="1"/>
    <col min="6" max="6" width="5.7109375" style="536" hidden="1" customWidth="1"/>
    <col min="7" max="7" width="9.5703125" style="536" customWidth="1"/>
    <col min="8" max="8" width="14" style="536" customWidth="1"/>
    <col min="9" max="9" width="16.28515625" style="536" customWidth="1"/>
    <col min="10" max="10" width="15.85546875" style="536" customWidth="1"/>
    <col min="11" max="11" width="11.7109375" style="536" customWidth="1"/>
    <col min="12" max="12" width="8.28515625" style="536" customWidth="1"/>
    <col min="13" max="13" width="16.5703125" style="536" customWidth="1"/>
    <col min="14" max="256" width="11.42578125" style="536"/>
    <col min="257" max="257" width="22.7109375" style="536" customWidth="1"/>
    <col min="258" max="258" width="15.42578125" style="536" customWidth="1"/>
    <col min="259" max="259" width="7.28515625" style="536" customWidth="1"/>
    <col min="260" max="260" width="11.42578125" style="536"/>
    <col min="261" max="261" width="5.7109375" style="536" customWidth="1"/>
    <col min="262" max="262" width="0" style="536" hidden="1" customWidth="1"/>
    <col min="263" max="263" width="9.5703125" style="536" customWidth="1"/>
    <col min="264" max="264" width="14" style="536" customWidth="1"/>
    <col min="265" max="265" width="16.28515625" style="536" customWidth="1"/>
    <col min="266" max="266" width="15.85546875" style="536" customWidth="1"/>
    <col min="267" max="267" width="11.7109375" style="536" customWidth="1"/>
    <col min="268" max="268" width="8.28515625" style="536" customWidth="1"/>
    <col min="269" max="269" width="16.5703125" style="536" customWidth="1"/>
    <col min="270" max="512" width="11.42578125" style="536"/>
    <col min="513" max="513" width="22.7109375" style="536" customWidth="1"/>
    <col min="514" max="514" width="15.42578125" style="536" customWidth="1"/>
    <col min="515" max="515" width="7.28515625" style="536" customWidth="1"/>
    <col min="516" max="516" width="11.42578125" style="536"/>
    <col min="517" max="517" width="5.7109375" style="536" customWidth="1"/>
    <col min="518" max="518" width="0" style="536" hidden="1" customWidth="1"/>
    <col min="519" max="519" width="9.5703125" style="536" customWidth="1"/>
    <col min="520" max="520" width="14" style="536" customWidth="1"/>
    <col min="521" max="521" width="16.28515625" style="536" customWidth="1"/>
    <col min="522" max="522" width="15.85546875" style="536" customWidth="1"/>
    <col min="523" max="523" width="11.7109375" style="536" customWidth="1"/>
    <col min="524" max="524" width="8.28515625" style="536" customWidth="1"/>
    <col min="525" max="525" width="16.5703125" style="536" customWidth="1"/>
    <col min="526" max="768" width="11.42578125" style="536"/>
    <col min="769" max="769" width="22.7109375" style="536" customWidth="1"/>
    <col min="770" max="770" width="15.42578125" style="536" customWidth="1"/>
    <col min="771" max="771" width="7.28515625" style="536" customWidth="1"/>
    <col min="772" max="772" width="11.42578125" style="536"/>
    <col min="773" max="773" width="5.7109375" style="536" customWidth="1"/>
    <col min="774" max="774" width="0" style="536" hidden="1" customWidth="1"/>
    <col min="775" max="775" width="9.5703125" style="536" customWidth="1"/>
    <col min="776" max="776" width="14" style="536" customWidth="1"/>
    <col min="777" max="777" width="16.28515625" style="536" customWidth="1"/>
    <col min="778" max="778" width="15.85546875" style="536" customWidth="1"/>
    <col min="779" max="779" width="11.7109375" style="536" customWidth="1"/>
    <col min="780" max="780" width="8.28515625" style="536" customWidth="1"/>
    <col min="781" max="781" width="16.5703125" style="536" customWidth="1"/>
    <col min="782" max="1024" width="11.42578125" style="536"/>
    <col min="1025" max="1025" width="22.7109375" style="536" customWidth="1"/>
    <col min="1026" max="1026" width="15.42578125" style="536" customWidth="1"/>
    <col min="1027" max="1027" width="7.28515625" style="536" customWidth="1"/>
    <col min="1028" max="1028" width="11.42578125" style="536"/>
    <col min="1029" max="1029" width="5.7109375" style="536" customWidth="1"/>
    <col min="1030" max="1030" width="0" style="536" hidden="1" customWidth="1"/>
    <col min="1031" max="1031" width="9.5703125" style="536" customWidth="1"/>
    <col min="1032" max="1032" width="14" style="536" customWidth="1"/>
    <col min="1033" max="1033" width="16.28515625" style="536" customWidth="1"/>
    <col min="1034" max="1034" width="15.85546875" style="536" customWidth="1"/>
    <col min="1035" max="1035" width="11.7109375" style="536" customWidth="1"/>
    <col min="1036" max="1036" width="8.28515625" style="536" customWidth="1"/>
    <col min="1037" max="1037" width="16.5703125" style="536" customWidth="1"/>
    <col min="1038" max="1280" width="11.42578125" style="536"/>
    <col min="1281" max="1281" width="22.7109375" style="536" customWidth="1"/>
    <col min="1282" max="1282" width="15.42578125" style="536" customWidth="1"/>
    <col min="1283" max="1283" width="7.28515625" style="536" customWidth="1"/>
    <col min="1284" max="1284" width="11.42578125" style="536"/>
    <col min="1285" max="1285" width="5.7109375" style="536" customWidth="1"/>
    <col min="1286" max="1286" width="0" style="536" hidden="1" customWidth="1"/>
    <col min="1287" max="1287" width="9.5703125" style="536" customWidth="1"/>
    <col min="1288" max="1288" width="14" style="536" customWidth="1"/>
    <col min="1289" max="1289" width="16.28515625" style="536" customWidth="1"/>
    <col min="1290" max="1290" width="15.85546875" style="536" customWidth="1"/>
    <col min="1291" max="1291" width="11.7109375" style="536" customWidth="1"/>
    <col min="1292" max="1292" width="8.28515625" style="536" customWidth="1"/>
    <col min="1293" max="1293" width="16.5703125" style="536" customWidth="1"/>
    <col min="1294" max="1536" width="11.42578125" style="536"/>
    <col min="1537" max="1537" width="22.7109375" style="536" customWidth="1"/>
    <col min="1538" max="1538" width="15.42578125" style="536" customWidth="1"/>
    <col min="1539" max="1539" width="7.28515625" style="536" customWidth="1"/>
    <col min="1540" max="1540" width="11.42578125" style="536"/>
    <col min="1541" max="1541" width="5.7109375" style="536" customWidth="1"/>
    <col min="1542" max="1542" width="0" style="536" hidden="1" customWidth="1"/>
    <col min="1543" max="1543" width="9.5703125" style="536" customWidth="1"/>
    <col min="1544" max="1544" width="14" style="536" customWidth="1"/>
    <col min="1545" max="1545" width="16.28515625" style="536" customWidth="1"/>
    <col min="1546" max="1546" width="15.85546875" style="536" customWidth="1"/>
    <col min="1547" max="1547" width="11.7109375" style="536" customWidth="1"/>
    <col min="1548" max="1548" width="8.28515625" style="536" customWidth="1"/>
    <col min="1549" max="1549" width="16.5703125" style="536" customWidth="1"/>
    <col min="1550" max="1792" width="11.42578125" style="536"/>
    <col min="1793" max="1793" width="22.7109375" style="536" customWidth="1"/>
    <col min="1794" max="1794" width="15.42578125" style="536" customWidth="1"/>
    <col min="1795" max="1795" width="7.28515625" style="536" customWidth="1"/>
    <col min="1796" max="1796" width="11.42578125" style="536"/>
    <col min="1797" max="1797" width="5.7109375" style="536" customWidth="1"/>
    <col min="1798" max="1798" width="0" style="536" hidden="1" customWidth="1"/>
    <col min="1799" max="1799" width="9.5703125" style="536" customWidth="1"/>
    <col min="1800" max="1800" width="14" style="536" customWidth="1"/>
    <col min="1801" max="1801" width="16.28515625" style="536" customWidth="1"/>
    <col min="1802" max="1802" width="15.85546875" style="536" customWidth="1"/>
    <col min="1803" max="1803" width="11.7109375" style="536" customWidth="1"/>
    <col min="1804" max="1804" width="8.28515625" style="536" customWidth="1"/>
    <col min="1805" max="1805" width="16.5703125" style="536" customWidth="1"/>
    <col min="1806" max="2048" width="11.42578125" style="536"/>
    <col min="2049" max="2049" width="22.7109375" style="536" customWidth="1"/>
    <col min="2050" max="2050" width="15.42578125" style="536" customWidth="1"/>
    <col min="2051" max="2051" width="7.28515625" style="536" customWidth="1"/>
    <col min="2052" max="2052" width="11.42578125" style="536"/>
    <col min="2053" max="2053" width="5.7109375" style="536" customWidth="1"/>
    <col min="2054" max="2054" width="0" style="536" hidden="1" customWidth="1"/>
    <col min="2055" max="2055" width="9.5703125" style="536" customWidth="1"/>
    <col min="2056" max="2056" width="14" style="536" customWidth="1"/>
    <col min="2057" max="2057" width="16.28515625" style="536" customWidth="1"/>
    <col min="2058" max="2058" width="15.85546875" style="536" customWidth="1"/>
    <col min="2059" max="2059" width="11.7109375" style="536" customWidth="1"/>
    <col min="2060" max="2060" width="8.28515625" style="536" customWidth="1"/>
    <col min="2061" max="2061" width="16.5703125" style="536" customWidth="1"/>
    <col min="2062" max="2304" width="11.42578125" style="536"/>
    <col min="2305" max="2305" width="22.7109375" style="536" customWidth="1"/>
    <col min="2306" max="2306" width="15.42578125" style="536" customWidth="1"/>
    <col min="2307" max="2307" width="7.28515625" style="536" customWidth="1"/>
    <col min="2308" max="2308" width="11.42578125" style="536"/>
    <col min="2309" max="2309" width="5.7109375" style="536" customWidth="1"/>
    <col min="2310" max="2310" width="0" style="536" hidden="1" customWidth="1"/>
    <col min="2311" max="2311" width="9.5703125" style="536" customWidth="1"/>
    <col min="2312" max="2312" width="14" style="536" customWidth="1"/>
    <col min="2313" max="2313" width="16.28515625" style="536" customWidth="1"/>
    <col min="2314" max="2314" width="15.85546875" style="536" customWidth="1"/>
    <col min="2315" max="2315" width="11.7109375" style="536" customWidth="1"/>
    <col min="2316" max="2316" width="8.28515625" style="536" customWidth="1"/>
    <col min="2317" max="2317" width="16.5703125" style="536" customWidth="1"/>
    <col min="2318" max="2560" width="11.42578125" style="536"/>
    <col min="2561" max="2561" width="22.7109375" style="536" customWidth="1"/>
    <col min="2562" max="2562" width="15.42578125" style="536" customWidth="1"/>
    <col min="2563" max="2563" width="7.28515625" style="536" customWidth="1"/>
    <col min="2564" max="2564" width="11.42578125" style="536"/>
    <col min="2565" max="2565" width="5.7109375" style="536" customWidth="1"/>
    <col min="2566" max="2566" width="0" style="536" hidden="1" customWidth="1"/>
    <col min="2567" max="2567" width="9.5703125" style="536" customWidth="1"/>
    <col min="2568" max="2568" width="14" style="536" customWidth="1"/>
    <col min="2569" max="2569" width="16.28515625" style="536" customWidth="1"/>
    <col min="2570" max="2570" width="15.85546875" style="536" customWidth="1"/>
    <col min="2571" max="2571" width="11.7109375" style="536" customWidth="1"/>
    <col min="2572" max="2572" width="8.28515625" style="536" customWidth="1"/>
    <col min="2573" max="2573" width="16.5703125" style="536" customWidth="1"/>
    <col min="2574" max="2816" width="11.42578125" style="536"/>
    <col min="2817" max="2817" width="22.7109375" style="536" customWidth="1"/>
    <col min="2818" max="2818" width="15.42578125" style="536" customWidth="1"/>
    <col min="2819" max="2819" width="7.28515625" style="536" customWidth="1"/>
    <col min="2820" max="2820" width="11.42578125" style="536"/>
    <col min="2821" max="2821" width="5.7109375" style="536" customWidth="1"/>
    <col min="2822" max="2822" width="0" style="536" hidden="1" customWidth="1"/>
    <col min="2823" max="2823" width="9.5703125" style="536" customWidth="1"/>
    <col min="2824" max="2824" width="14" style="536" customWidth="1"/>
    <col min="2825" max="2825" width="16.28515625" style="536" customWidth="1"/>
    <col min="2826" max="2826" width="15.85546875" style="536" customWidth="1"/>
    <col min="2827" max="2827" width="11.7109375" style="536" customWidth="1"/>
    <col min="2828" max="2828" width="8.28515625" style="536" customWidth="1"/>
    <col min="2829" max="2829" width="16.5703125" style="536" customWidth="1"/>
    <col min="2830" max="3072" width="11.42578125" style="536"/>
    <col min="3073" max="3073" width="22.7109375" style="536" customWidth="1"/>
    <col min="3074" max="3074" width="15.42578125" style="536" customWidth="1"/>
    <col min="3075" max="3075" width="7.28515625" style="536" customWidth="1"/>
    <col min="3076" max="3076" width="11.42578125" style="536"/>
    <col min="3077" max="3077" width="5.7109375" style="536" customWidth="1"/>
    <col min="3078" max="3078" width="0" style="536" hidden="1" customWidth="1"/>
    <col min="3079" max="3079" width="9.5703125" style="536" customWidth="1"/>
    <col min="3080" max="3080" width="14" style="536" customWidth="1"/>
    <col min="3081" max="3081" width="16.28515625" style="536" customWidth="1"/>
    <col min="3082" max="3082" width="15.85546875" style="536" customWidth="1"/>
    <col min="3083" max="3083" width="11.7109375" style="536" customWidth="1"/>
    <col min="3084" max="3084" width="8.28515625" style="536" customWidth="1"/>
    <col min="3085" max="3085" width="16.5703125" style="536" customWidth="1"/>
    <col min="3086" max="3328" width="11.42578125" style="536"/>
    <col min="3329" max="3329" width="22.7109375" style="536" customWidth="1"/>
    <col min="3330" max="3330" width="15.42578125" style="536" customWidth="1"/>
    <col min="3331" max="3331" width="7.28515625" style="536" customWidth="1"/>
    <col min="3332" max="3332" width="11.42578125" style="536"/>
    <col min="3333" max="3333" width="5.7109375" style="536" customWidth="1"/>
    <col min="3334" max="3334" width="0" style="536" hidden="1" customWidth="1"/>
    <col min="3335" max="3335" width="9.5703125" style="536" customWidth="1"/>
    <col min="3336" max="3336" width="14" style="536" customWidth="1"/>
    <col min="3337" max="3337" width="16.28515625" style="536" customWidth="1"/>
    <col min="3338" max="3338" width="15.85546875" style="536" customWidth="1"/>
    <col min="3339" max="3339" width="11.7109375" style="536" customWidth="1"/>
    <col min="3340" max="3340" width="8.28515625" style="536" customWidth="1"/>
    <col min="3341" max="3341" width="16.5703125" style="536" customWidth="1"/>
    <col min="3342" max="3584" width="11.42578125" style="536"/>
    <col min="3585" max="3585" width="22.7109375" style="536" customWidth="1"/>
    <col min="3586" max="3586" width="15.42578125" style="536" customWidth="1"/>
    <col min="3587" max="3587" width="7.28515625" style="536" customWidth="1"/>
    <col min="3588" max="3588" width="11.42578125" style="536"/>
    <col min="3589" max="3589" width="5.7109375" style="536" customWidth="1"/>
    <col min="3590" max="3590" width="0" style="536" hidden="1" customWidth="1"/>
    <col min="3591" max="3591" width="9.5703125" style="536" customWidth="1"/>
    <col min="3592" max="3592" width="14" style="536" customWidth="1"/>
    <col min="3593" max="3593" width="16.28515625" style="536" customWidth="1"/>
    <col min="3594" max="3594" width="15.85546875" style="536" customWidth="1"/>
    <col min="3595" max="3595" width="11.7109375" style="536" customWidth="1"/>
    <col min="3596" max="3596" width="8.28515625" style="536" customWidth="1"/>
    <col min="3597" max="3597" width="16.5703125" style="536" customWidth="1"/>
    <col min="3598" max="3840" width="11.42578125" style="536"/>
    <col min="3841" max="3841" width="22.7109375" style="536" customWidth="1"/>
    <col min="3842" max="3842" width="15.42578125" style="536" customWidth="1"/>
    <col min="3843" max="3843" width="7.28515625" style="536" customWidth="1"/>
    <col min="3844" max="3844" width="11.42578125" style="536"/>
    <col min="3845" max="3845" width="5.7109375" style="536" customWidth="1"/>
    <col min="3846" max="3846" width="0" style="536" hidden="1" customWidth="1"/>
    <col min="3847" max="3847" width="9.5703125" style="536" customWidth="1"/>
    <col min="3848" max="3848" width="14" style="536" customWidth="1"/>
    <col min="3849" max="3849" width="16.28515625" style="536" customWidth="1"/>
    <col min="3850" max="3850" width="15.85546875" style="536" customWidth="1"/>
    <col min="3851" max="3851" width="11.7109375" style="536" customWidth="1"/>
    <col min="3852" max="3852" width="8.28515625" style="536" customWidth="1"/>
    <col min="3853" max="3853" width="16.5703125" style="536" customWidth="1"/>
    <col min="3854" max="4096" width="11.42578125" style="536"/>
    <col min="4097" max="4097" width="22.7109375" style="536" customWidth="1"/>
    <col min="4098" max="4098" width="15.42578125" style="536" customWidth="1"/>
    <col min="4099" max="4099" width="7.28515625" style="536" customWidth="1"/>
    <col min="4100" max="4100" width="11.42578125" style="536"/>
    <col min="4101" max="4101" width="5.7109375" style="536" customWidth="1"/>
    <col min="4102" max="4102" width="0" style="536" hidden="1" customWidth="1"/>
    <col min="4103" max="4103" width="9.5703125" style="536" customWidth="1"/>
    <col min="4104" max="4104" width="14" style="536" customWidth="1"/>
    <col min="4105" max="4105" width="16.28515625" style="536" customWidth="1"/>
    <col min="4106" max="4106" width="15.85546875" style="536" customWidth="1"/>
    <col min="4107" max="4107" width="11.7109375" style="536" customWidth="1"/>
    <col min="4108" max="4108" width="8.28515625" style="536" customWidth="1"/>
    <col min="4109" max="4109" width="16.5703125" style="536" customWidth="1"/>
    <col min="4110" max="4352" width="11.42578125" style="536"/>
    <col min="4353" max="4353" width="22.7109375" style="536" customWidth="1"/>
    <col min="4354" max="4354" width="15.42578125" style="536" customWidth="1"/>
    <col min="4355" max="4355" width="7.28515625" style="536" customWidth="1"/>
    <col min="4356" max="4356" width="11.42578125" style="536"/>
    <col min="4357" max="4357" width="5.7109375" style="536" customWidth="1"/>
    <col min="4358" max="4358" width="0" style="536" hidden="1" customWidth="1"/>
    <col min="4359" max="4359" width="9.5703125" style="536" customWidth="1"/>
    <col min="4360" max="4360" width="14" style="536" customWidth="1"/>
    <col min="4361" max="4361" width="16.28515625" style="536" customWidth="1"/>
    <col min="4362" max="4362" width="15.85546875" style="536" customWidth="1"/>
    <col min="4363" max="4363" width="11.7109375" style="536" customWidth="1"/>
    <col min="4364" max="4364" width="8.28515625" style="536" customWidth="1"/>
    <col min="4365" max="4365" width="16.5703125" style="536" customWidth="1"/>
    <col min="4366" max="4608" width="11.42578125" style="536"/>
    <col min="4609" max="4609" width="22.7109375" style="536" customWidth="1"/>
    <col min="4610" max="4610" width="15.42578125" style="536" customWidth="1"/>
    <col min="4611" max="4611" width="7.28515625" style="536" customWidth="1"/>
    <col min="4612" max="4612" width="11.42578125" style="536"/>
    <col min="4613" max="4613" width="5.7109375" style="536" customWidth="1"/>
    <col min="4614" max="4614" width="0" style="536" hidden="1" customWidth="1"/>
    <col min="4615" max="4615" width="9.5703125" style="536" customWidth="1"/>
    <col min="4616" max="4616" width="14" style="536" customWidth="1"/>
    <col min="4617" max="4617" width="16.28515625" style="536" customWidth="1"/>
    <col min="4618" max="4618" width="15.85546875" style="536" customWidth="1"/>
    <col min="4619" max="4619" width="11.7109375" style="536" customWidth="1"/>
    <col min="4620" max="4620" width="8.28515625" style="536" customWidth="1"/>
    <col min="4621" max="4621" width="16.5703125" style="536" customWidth="1"/>
    <col min="4622" max="4864" width="11.42578125" style="536"/>
    <col min="4865" max="4865" width="22.7109375" style="536" customWidth="1"/>
    <col min="4866" max="4866" width="15.42578125" style="536" customWidth="1"/>
    <col min="4867" max="4867" width="7.28515625" style="536" customWidth="1"/>
    <col min="4868" max="4868" width="11.42578125" style="536"/>
    <col min="4869" max="4869" width="5.7109375" style="536" customWidth="1"/>
    <col min="4870" max="4870" width="0" style="536" hidden="1" customWidth="1"/>
    <col min="4871" max="4871" width="9.5703125" style="536" customWidth="1"/>
    <col min="4872" max="4872" width="14" style="536" customWidth="1"/>
    <col min="4873" max="4873" width="16.28515625" style="536" customWidth="1"/>
    <col min="4874" max="4874" width="15.85546875" style="536" customWidth="1"/>
    <col min="4875" max="4875" width="11.7109375" style="536" customWidth="1"/>
    <col min="4876" max="4876" width="8.28515625" style="536" customWidth="1"/>
    <col min="4877" max="4877" width="16.5703125" style="536" customWidth="1"/>
    <col min="4878" max="5120" width="11.42578125" style="536"/>
    <col min="5121" max="5121" width="22.7109375" style="536" customWidth="1"/>
    <col min="5122" max="5122" width="15.42578125" style="536" customWidth="1"/>
    <col min="5123" max="5123" width="7.28515625" style="536" customWidth="1"/>
    <col min="5124" max="5124" width="11.42578125" style="536"/>
    <col min="5125" max="5125" width="5.7109375" style="536" customWidth="1"/>
    <col min="5126" max="5126" width="0" style="536" hidden="1" customWidth="1"/>
    <col min="5127" max="5127" width="9.5703125" style="536" customWidth="1"/>
    <col min="5128" max="5128" width="14" style="536" customWidth="1"/>
    <col min="5129" max="5129" width="16.28515625" style="536" customWidth="1"/>
    <col min="5130" max="5130" width="15.85546875" style="536" customWidth="1"/>
    <col min="5131" max="5131" width="11.7109375" style="536" customWidth="1"/>
    <col min="5132" max="5132" width="8.28515625" style="536" customWidth="1"/>
    <col min="5133" max="5133" width="16.5703125" style="536" customWidth="1"/>
    <col min="5134" max="5376" width="11.42578125" style="536"/>
    <col min="5377" max="5377" width="22.7109375" style="536" customWidth="1"/>
    <col min="5378" max="5378" width="15.42578125" style="536" customWidth="1"/>
    <col min="5379" max="5379" width="7.28515625" style="536" customWidth="1"/>
    <col min="5380" max="5380" width="11.42578125" style="536"/>
    <col min="5381" max="5381" width="5.7109375" style="536" customWidth="1"/>
    <col min="5382" max="5382" width="0" style="536" hidden="1" customWidth="1"/>
    <col min="5383" max="5383" width="9.5703125" style="536" customWidth="1"/>
    <col min="5384" max="5384" width="14" style="536" customWidth="1"/>
    <col min="5385" max="5385" width="16.28515625" style="536" customWidth="1"/>
    <col min="5386" max="5386" width="15.85546875" style="536" customWidth="1"/>
    <col min="5387" max="5387" width="11.7109375" style="536" customWidth="1"/>
    <col min="5388" max="5388" width="8.28515625" style="536" customWidth="1"/>
    <col min="5389" max="5389" width="16.5703125" style="536" customWidth="1"/>
    <col min="5390" max="5632" width="11.42578125" style="536"/>
    <col min="5633" max="5633" width="22.7109375" style="536" customWidth="1"/>
    <col min="5634" max="5634" width="15.42578125" style="536" customWidth="1"/>
    <col min="5635" max="5635" width="7.28515625" style="536" customWidth="1"/>
    <col min="5636" max="5636" width="11.42578125" style="536"/>
    <col min="5637" max="5637" width="5.7109375" style="536" customWidth="1"/>
    <col min="5638" max="5638" width="0" style="536" hidden="1" customWidth="1"/>
    <col min="5639" max="5639" width="9.5703125" style="536" customWidth="1"/>
    <col min="5640" max="5640" width="14" style="536" customWidth="1"/>
    <col min="5641" max="5641" width="16.28515625" style="536" customWidth="1"/>
    <col min="5642" max="5642" width="15.85546875" style="536" customWidth="1"/>
    <col min="5643" max="5643" width="11.7109375" style="536" customWidth="1"/>
    <col min="5644" max="5644" width="8.28515625" style="536" customWidth="1"/>
    <col min="5645" max="5645" width="16.5703125" style="536" customWidth="1"/>
    <col min="5646" max="5888" width="11.42578125" style="536"/>
    <col min="5889" max="5889" width="22.7109375" style="536" customWidth="1"/>
    <col min="5890" max="5890" width="15.42578125" style="536" customWidth="1"/>
    <col min="5891" max="5891" width="7.28515625" style="536" customWidth="1"/>
    <col min="5892" max="5892" width="11.42578125" style="536"/>
    <col min="5893" max="5893" width="5.7109375" style="536" customWidth="1"/>
    <col min="5894" max="5894" width="0" style="536" hidden="1" customWidth="1"/>
    <col min="5895" max="5895" width="9.5703125" style="536" customWidth="1"/>
    <col min="5896" max="5896" width="14" style="536" customWidth="1"/>
    <col min="5897" max="5897" width="16.28515625" style="536" customWidth="1"/>
    <col min="5898" max="5898" width="15.85546875" style="536" customWidth="1"/>
    <col min="5899" max="5899" width="11.7109375" style="536" customWidth="1"/>
    <col min="5900" max="5900" width="8.28515625" style="536" customWidth="1"/>
    <col min="5901" max="5901" width="16.5703125" style="536" customWidth="1"/>
    <col min="5902" max="6144" width="11.42578125" style="536"/>
    <col min="6145" max="6145" width="22.7109375" style="536" customWidth="1"/>
    <col min="6146" max="6146" width="15.42578125" style="536" customWidth="1"/>
    <col min="6147" max="6147" width="7.28515625" style="536" customWidth="1"/>
    <col min="6148" max="6148" width="11.42578125" style="536"/>
    <col min="6149" max="6149" width="5.7109375" style="536" customWidth="1"/>
    <col min="6150" max="6150" width="0" style="536" hidden="1" customWidth="1"/>
    <col min="6151" max="6151" width="9.5703125" style="536" customWidth="1"/>
    <col min="6152" max="6152" width="14" style="536" customWidth="1"/>
    <col min="6153" max="6153" width="16.28515625" style="536" customWidth="1"/>
    <col min="6154" max="6154" width="15.85546875" style="536" customWidth="1"/>
    <col min="6155" max="6155" width="11.7109375" style="536" customWidth="1"/>
    <col min="6156" max="6156" width="8.28515625" style="536" customWidth="1"/>
    <col min="6157" max="6157" width="16.5703125" style="536" customWidth="1"/>
    <col min="6158" max="6400" width="11.42578125" style="536"/>
    <col min="6401" max="6401" width="22.7109375" style="536" customWidth="1"/>
    <col min="6402" max="6402" width="15.42578125" style="536" customWidth="1"/>
    <col min="6403" max="6403" width="7.28515625" style="536" customWidth="1"/>
    <col min="6404" max="6404" width="11.42578125" style="536"/>
    <col min="6405" max="6405" width="5.7109375" style="536" customWidth="1"/>
    <col min="6406" max="6406" width="0" style="536" hidden="1" customWidth="1"/>
    <col min="6407" max="6407" width="9.5703125" style="536" customWidth="1"/>
    <col min="6408" max="6408" width="14" style="536" customWidth="1"/>
    <col min="6409" max="6409" width="16.28515625" style="536" customWidth="1"/>
    <col min="6410" max="6410" width="15.85546875" style="536" customWidth="1"/>
    <col min="6411" max="6411" width="11.7109375" style="536" customWidth="1"/>
    <col min="6412" max="6412" width="8.28515625" style="536" customWidth="1"/>
    <col min="6413" max="6413" width="16.5703125" style="536" customWidth="1"/>
    <col min="6414" max="6656" width="11.42578125" style="536"/>
    <col min="6657" max="6657" width="22.7109375" style="536" customWidth="1"/>
    <col min="6658" max="6658" width="15.42578125" style="536" customWidth="1"/>
    <col min="6659" max="6659" width="7.28515625" style="536" customWidth="1"/>
    <col min="6660" max="6660" width="11.42578125" style="536"/>
    <col min="6661" max="6661" width="5.7109375" style="536" customWidth="1"/>
    <col min="6662" max="6662" width="0" style="536" hidden="1" customWidth="1"/>
    <col min="6663" max="6663" width="9.5703125" style="536" customWidth="1"/>
    <col min="6664" max="6664" width="14" style="536" customWidth="1"/>
    <col min="6665" max="6665" width="16.28515625" style="536" customWidth="1"/>
    <col min="6666" max="6666" width="15.85546875" style="536" customWidth="1"/>
    <col min="6667" max="6667" width="11.7109375" style="536" customWidth="1"/>
    <col min="6668" max="6668" width="8.28515625" style="536" customWidth="1"/>
    <col min="6669" max="6669" width="16.5703125" style="536" customWidth="1"/>
    <col min="6670" max="6912" width="11.42578125" style="536"/>
    <col min="6913" max="6913" width="22.7109375" style="536" customWidth="1"/>
    <col min="6914" max="6914" width="15.42578125" style="536" customWidth="1"/>
    <col min="6915" max="6915" width="7.28515625" style="536" customWidth="1"/>
    <col min="6916" max="6916" width="11.42578125" style="536"/>
    <col min="6917" max="6917" width="5.7109375" style="536" customWidth="1"/>
    <col min="6918" max="6918" width="0" style="536" hidden="1" customWidth="1"/>
    <col min="6919" max="6919" width="9.5703125" style="536" customWidth="1"/>
    <col min="6920" max="6920" width="14" style="536" customWidth="1"/>
    <col min="6921" max="6921" width="16.28515625" style="536" customWidth="1"/>
    <col min="6922" max="6922" width="15.85546875" style="536" customWidth="1"/>
    <col min="6923" max="6923" width="11.7109375" style="536" customWidth="1"/>
    <col min="6924" max="6924" width="8.28515625" style="536" customWidth="1"/>
    <col min="6925" max="6925" width="16.5703125" style="536" customWidth="1"/>
    <col min="6926" max="7168" width="11.42578125" style="536"/>
    <col min="7169" max="7169" width="22.7109375" style="536" customWidth="1"/>
    <col min="7170" max="7170" width="15.42578125" style="536" customWidth="1"/>
    <col min="7171" max="7171" width="7.28515625" style="536" customWidth="1"/>
    <col min="7172" max="7172" width="11.42578125" style="536"/>
    <col min="7173" max="7173" width="5.7109375" style="536" customWidth="1"/>
    <col min="7174" max="7174" width="0" style="536" hidden="1" customWidth="1"/>
    <col min="7175" max="7175" width="9.5703125" style="536" customWidth="1"/>
    <col min="7176" max="7176" width="14" style="536" customWidth="1"/>
    <col min="7177" max="7177" width="16.28515625" style="536" customWidth="1"/>
    <col min="7178" max="7178" width="15.85546875" style="536" customWidth="1"/>
    <col min="7179" max="7179" width="11.7109375" style="536" customWidth="1"/>
    <col min="7180" max="7180" width="8.28515625" style="536" customWidth="1"/>
    <col min="7181" max="7181" width="16.5703125" style="536" customWidth="1"/>
    <col min="7182" max="7424" width="11.42578125" style="536"/>
    <col min="7425" max="7425" width="22.7109375" style="536" customWidth="1"/>
    <col min="7426" max="7426" width="15.42578125" style="536" customWidth="1"/>
    <col min="7427" max="7427" width="7.28515625" style="536" customWidth="1"/>
    <col min="7428" max="7428" width="11.42578125" style="536"/>
    <col min="7429" max="7429" width="5.7109375" style="536" customWidth="1"/>
    <col min="7430" max="7430" width="0" style="536" hidden="1" customWidth="1"/>
    <col min="7431" max="7431" width="9.5703125" style="536" customWidth="1"/>
    <col min="7432" max="7432" width="14" style="536" customWidth="1"/>
    <col min="7433" max="7433" width="16.28515625" style="536" customWidth="1"/>
    <col min="7434" max="7434" width="15.85546875" style="536" customWidth="1"/>
    <col min="7435" max="7435" width="11.7109375" style="536" customWidth="1"/>
    <col min="7436" max="7436" width="8.28515625" style="536" customWidth="1"/>
    <col min="7437" max="7437" width="16.5703125" style="536" customWidth="1"/>
    <col min="7438" max="7680" width="11.42578125" style="536"/>
    <col min="7681" max="7681" width="22.7109375" style="536" customWidth="1"/>
    <col min="7682" max="7682" width="15.42578125" style="536" customWidth="1"/>
    <col min="7683" max="7683" width="7.28515625" style="536" customWidth="1"/>
    <col min="7684" max="7684" width="11.42578125" style="536"/>
    <col min="7685" max="7685" width="5.7109375" style="536" customWidth="1"/>
    <col min="7686" max="7686" width="0" style="536" hidden="1" customWidth="1"/>
    <col min="7687" max="7687" width="9.5703125" style="536" customWidth="1"/>
    <col min="7688" max="7688" width="14" style="536" customWidth="1"/>
    <col min="7689" max="7689" width="16.28515625" style="536" customWidth="1"/>
    <col min="7690" max="7690" width="15.85546875" style="536" customWidth="1"/>
    <col min="7691" max="7691" width="11.7109375" style="536" customWidth="1"/>
    <col min="7692" max="7692" width="8.28515625" style="536" customWidth="1"/>
    <col min="7693" max="7693" width="16.5703125" style="536" customWidth="1"/>
    <col min="7694" max="7936" width="11.42578125" style="536"/>
    <col min="7937" max="7937" width="22.7109375" style="536" customWidth="1"/>
    <col min="7938" max="7938" width="15.42578125" style="536" customWidth="1"/>
    <col min="7939" max="7939" width="7.28515625" style="536" customWidth="1"/>
    <col min="7940" max="7940" width="11.42578125" style="536"/>
    <col min="7941" max="7941" width="5.7109375" style="536" customWidth="1"/>
    <col min="7942" max="7942" width="0" style="536" hidden="1" customWidth="1"/>
    <col min="7943" max="7943" width="9.5703125" style="536" customWidth="1"/>
    <col min="7944" max="7944" width="14" style="536" customWidth="1"/>
    <col min="7945" max="7945" width="16.28515625" style="536" customWidth="1"/>
    <col min="7946" max="7946" width="15.85546875" style="536" customWidth="1"/>
    <col min="7947" max="7947" width="11.7109375" style="536" customWidth="1"/>
    <col min="7948" max="7948" width="8.28515625" style="536" customWidth="1"/>
    <col min="7949" max="7949" width="16.5703125" style="536" customWidth="1"/>
    <col min="7950" max="8192" width="11.42578125" style="536"/>
    <col min="8193" max="8193" width="22.7109375" style="536" customWidth="1"/>
    <col min="8194" max="8194" width="15.42578125" style="536" customWidth="1"/>
    <col min="8195" max="8195" width="7.28515625" style="536" customWidth="1"/>
    <col min="8196" max="8196" width="11.42578125" style="536"/>
    <col min="8197" max="8197" width="5.7109375" style="536" customWidth="1"/>
    <col min="8198" max="8198" width="0" style="536" hidden="1" customWidth="1"/>
    <col min="8199" max="8199" width="9.5703125" style="536" customWidth="1"/>
    <col min="8200" max="8200" width="14" style="536" customWidth="1"/>
    <col min="8201" max="8201" width="16.28515625" style="536" customWidth="1"/>
    <col min="8202" max="8202" width="15.85546875" style="536" customWidth="1"/>
    <col min="8203" max="8203" width="11.7109375" style="536" customWidth="1"/>
    <col min="8204" max="8204" width="8.28515625" style="536" customWidth="1"/>
    <col min="8205" max="8205" width="16.5703125" style="536" customWidth="1"/>
    <col min="8206" max="8448" width="11.42578125" style="536"/>
    <col min="8449" max="8449" width="22.7109375" style="536" customWidth="1"/>
    <col min="8450" max="8450" width="15.42578125" style="536" customWidth="1"/>
    <col min="8451" max="8451" width="7.28515625" style="536" customWidth="1"/>
    <col min="8452" max="8452" width="11.42578125" style="536"/>
    <col min="8453" max="8453" width="5.7109375" style="536" customWidth="1"/>
    <col min="8454" max="8454" width="0" style="536" hidden="1" customWidth="1"/>
    <col min="8455" max="8455" width="9.5703125" style="536" customWidth="1"/>
    <col min="8456" max="8456" width="14" style="536" customWidth="1"/>
    <col min="8457" max="8457" width="16.28515625" style="536" customWidth="1"/>
    <col min="8458" max="8458" width="15.85546875" style="536" customWidth="1"/>
    <col min="8459" max="8459" width="11.7109375" style="536" customWidth="1"/>
    <col min="8460" max="8460" width="8.28515625" style="536" customWidth="1"/>
    <col min="8461" max="8461" width="16.5703125" style="536" customWidth="1"/>
    <col min="8462" max="8704" width="11.42578125" style="536"/>
    <col min="8705" max="8705" width="22.7109375" style="536" customWidth="1"/>
    <col min="8706" max="8706" width="15.42578125" style="536" customWidth="1"/>
    <col min="8707" max="8707" width="7.28515625" style="536" customWidth="1"/>
    <col min="8708" max="8708" width="11.42578125" style="536"/>
    <col min="8709" max="8709" width="5.7109375" style="536" customWidth="1"/>
    <col min="8710" max="8710" width="0" style="536" hidden="1" customWidth="1"/>
    <col min="8711" max="8711" width="9.5703125" style="536" customWidth="1"/>
    <col min="8712" max="8712" width="14" style="536" customWidth="1"/>
    <col min="8713" max="8713" width="16.28515625" style="536" customWidth="1"/>
    <col min="8714" max="8714" width="15.85546875" style="536" customWidth="1"/>
    <col min="8715" max="8715" width="11.7109375" style="536" customWidth="1"/>
    <col min="8716" max="8716" width="8.28515625" style="536" customWidth="1"/>
    <col min="8717" max="8717" width="16.5703125" style="536" customWidth="1"/>
    <col min="8718" max="8960" width="11.42578125" style="536"/>
    <col min="8961" max="8961" width="22.7109375" style="536" customWidth="1"/>
    <col min="8962" max="8962" width="15.42578125" style="536" customWidth="1"/>
    <col min="8963" max="8963" width="7.28515625" style="536" customWidth="1"/>
    <col min="8964" max="8964" width="11.42578125" style="536"/>
    <col min="8965" max="8965" width="5.7109375" style="536" customWidth="1"/>
    <col min="8966" max="8966" width="0" style="536" hidden="1" customWidth="1"/>
    <col min="8967" max="8967" width="9.5703125" style="536" customWidth="1"/>
    <col min="8968" max="8968" width="14" style="536" customWidth="1"/>
    <col min="8969" max="8969" width="16.28515625" style="536" customWidth="1"/>
    <col min="8970" max="8970" width="15.85546875" style="536" customWidth="1"/>
    <col min="8971" max="8971" width="11.7109375" style="536" customWidth="1"/>
    <col min="8972" max="8972" width="8.28515625" style="536" customWidth="1"/>
    <col min="8973" max="8973" width="16.5703125" style="536" customWidth="1"/>
    <col min="8974" max="9216" width="11.42578125" style="536"/>
    <col min="9217" max="9217" width="22.7109375" style="536" customWidth="1"/>
    <col min="9218" max="9218" width="15.42578125" style="536" customWidth="1"/>
    <col min="9219" max="9219" width="7.28515625" style="536" customWidth="1"/>
    <col min="9220" max="9220" width="11.42578125" style="536"/>
    <col min="9221" max="9221" width="5.7109375" style="536" customWidth="1"/>
    <col min="9222" max="9222" width="0" style="536" hidden="1" customWidth="1"/>
    <col min="9223" max="9223" width="9.5703125" style="536" customWidth="1"/>
    <col min="9224" max="9224" width="14" style="536" customWidth="1"/>
    <col min="9225" max="9225" width="16.28515625" style="536" customWidth="1"/>
    <col min="9226" max="9226" width="15.85546875" style="536" customWidth="1"/>
    <col min="9227" max="9227" width="11.7109375" style="536" customWidth="1"/>
    <col min="9228" max="9228" width="8.28515625" style="536" customWidth="1"/>
    <col min="9229" max="9229" width="16.5703125" style="536" customWidth="1"/>
    <col min="9230" max="9472" width="11.42578125" style="536"/>
    <col min="9473" max="9473" width="22.7109375" style="536" customWidth="1"/>
    <col min="9474" max="9474" width="15.42578125" style="536" customWidth="1"/>
    <col min="9475" max="9475" width="7.28515625" style="536" customWidth="1"/>
    <col min="9476" max="9476" width="11.42578125" style="536"/>
    <col min="9477" max="9477" width="5.7109375" style="536" customWidth="1"/>
    <col min="9478" max="9478" width="0" style="536" hidden="1" customWidth="1"/>
    <col min="9479" max="9479" width="9.5703125" style="536" customWidth="1"/>
    <col min="9480" max="9480" width="14" style="536" customWidth="1"/>
    <col min="9481" max="9481" width="16.28515625" style="536" customWidth="1"/>
    <col min="9482" max="9482" width="15.85546875" style="536" customWidth="1"/>
    <col min="9483" max="9483" width="11.7109375" style="536" customWidth="1"/>
    <col min="9484" max="9484" width="8.28515625" style="536" customWidth="1"/>
    <col min="9485" max="9485" width="16.5703125" style="536" customWidth="1"/>
    <col min="9486" max="9728" width="11.42578125" style="536"/>
    <col min="9729" max="9729" width="22.7109375" style="536" customWidth="1"/>
    <col min="9730" max="9730" width="15.42578125" style="536" customWidth="1"/>
    <col min="9731" max="9731" width="7.28515625" style="536" customWidth="1"/>
    <col min="9732" max="9732" width="11.42578125" style="536"/>
    <col min="9733" max="9733" width="5.7109375" style="536" customWidth="1"/>
    <col min="9734" max="9734" width="0" style="536" hidden="1" customWidth="1"/>
    <col min="9735" max="9735" width="9.5703125" style="536" customWidth="1"/>
    <col min="9736" max="9736" width="14" style="536" customWidth="1"/>
    <col min="9737" max="9737" width="16.28515625" style="536" customWidth="1"/>
    <col min="9738" max="9738" width="15.85546875" style="536" customWidth="1"/>
    <col min="9739" max="9739" width="11.7109375" style="536" customWidth="1"/>
    <col min="9740" max="9740" width="8.28515625" style="536" customWidth="1"/>
    <col min="9741" max="9741" width="16.5703125" style="536" customWidth="1"/>
    <col min="9742" max="9984" width="11.42578125" style="536"/>
    <col min="9985" max="9985" width="22.7109375" style="536" customWidth="1"/>
    <col min="9986" max="9986" width="15.42578125" style="536" customWidth="1"/>
    <col min="9987" max="9987" width="7.28515625" style="536" customWidth="1"/>
    <col min="9988" max="9988" width="11.42578125" style="536"/>
    <col min="9989" max="9989" width="5.7109375" style="536" customWidth="1"/>
    <col min="9990" max="9990" width="0" style="536" hidden="1" customWidth="1"/>
    <col min="9991" max="9991" width="9.5703125" style="536" customWidth="1"/>
    <col min="9992" max="9992" width="14" style="536" customWidth="1"/>
    <col min="9993" max="9993" width="16.28515625" style="536" customWidth="1"/>
    <col min="9994" max="9994" width="15.85546875" style="536" customWidth="1"/>
    <col min="9995" max="9995" width="11.7109375" style="536" customWidth="1"/>
    <col min="9996" max="9996" width="8.28515625" style="536" customWidth="1"/>
    <col min="9997" max="9997" width="16.5703125" style="536" customWidth="1"/>
    <col min="9998" max="10240" width="11.42578125" style="536"/>
    <col min="10241" max="10241" width="22.7109375" style="536" customWidth="1"/>
    <col min="10242" max="10242" width="15.42578125" style="536" customWidth="1"/>
    <col min="10243" max="10243" width="7.28515625" style="536" customWidth="1"/>
    <col min="10244" max="10244" width="11.42578125" style="536"/>
    <col min="10245" max="10245" width="5.7109375" style="536" customWidth="1"/>
    <col min="10246" max="10246" width="0" style="536" hidden="1" customWidth="1"/>
    <col min="10247" max="10247" width="9.5703125" style="536" customWidth="1"/>
    <col min="10248" max="10248" width="14" style="536" customWidth="1"/>
    <col min="10249" max="10249" width="16.28515625" style="536" customWidth="1"/>
    <col min="10250" max="10250" width="15.85546875" style="536" customWidth="1"/>
    <col min="10251" max="10251" width="11.7109375" style="536" customWidth="1"/>
    <col min="10252" max="10252" width="8.28515625" style="536" customWidth="1"/>
    <col min="10253" max="10253" width="16.5703125" style="536" customWidth="1"/>
    <col min="10254" max="10496" width="11.42578125" style="536"/>
    <col min="10497" max="10497" width="22.7109375" style="536" customWidth="1"/>
    <col min="10498" max="10498" width="15.42578125" style="536" customWidth="1"/>
    <col min="10499" max="10499" width="7.28515625" style="536" customWidth="1"/>
    <col min="10500" max="10500" width="11.42578125" style="536"/>
    <col min="10501" max="10501" width="5.7109375" style="536" customWidth="1"/>
    <col min="10502" max="10502" width="0" style="536" hidden="1" customWidth="1"/>
    <col min="10503" max="10503" width="9.5703125" style="536" customWidth="1"/>
    <col min="10504" max="10504" width="14" style="536" customWidth="1"/>
    <col min="10505" max="10505" width="16.28515625" style="536" customWidth="1"/>
    <col min="10506" max="10506" width="15.85546875" style="536" customWidth="1"/>
    <col min="10507" max="10507" width="11.7109375" style="536" customWidth="1"/>
    <col min="10508" max="10508" width="8.28515625" style="536" customWidth="1"/>
    <col min="10509" max="10509" width="16.5703125" style="536" customWidth="1"/>
    <col min="10510" max="10752" width="11.42578125" style="536"/>
    <col min="10753" max="10753" width="22.7109375" style="536" customWidth="1"/>
    <col min="10754" max="10754" width="15.42578125" style="536" customWidth="1"/>
    <col min="10755" max="10755" width="7.28515625" style="536" customWidth="1"/>
    <col min="10756" max="10756" width="11.42578125" style="536"/>
    <col min="10757" max="10757" width="5.7109375" style="536" customWidth="1"/>
    <col min="10758" max="10758" width="0" style="536" hidden="1" customWidth="1"/>
    <col min="10759" max="10759" width="9.5703125" style="536" customWidth="1"/>
    <col min="10760" max="10760" width="14" style="536" customWidth="1"/>
    <col min="10761" max="10761" width="16.28515625" style="536" customWidth="1"/>
    <col min="10762" max="10762" width="15.85546875" style="536" customWidth="1"/>
    <col min="10763" max="10763" width="11.7109375" style="536" customWidth="1"/>
    <col min="10764" max="10764" width="8.28515625" style="536" customWidth="1"/>
    <col min="10765" max="10765" width="16.5703125" style="536" customWidth="1"/>
    <col min="10766" max="11008" width="11.42578125" style="536"/>
    <col min="11009" max="11009" width="22.7109375" style="536" customWidth="1"/>
    <col min="11010" max="11010" width="15.42578125" style="536" customWidth="1"/>
    <col min="11011" max="11011" width="7.28515625" style="536" customWidth="1"/>
    <col min="11012" max="11012" width="11.42578125" style="536"/>
    <col min="11013" max="11013" width="5.7109375" style="536" customWidth="1"/>
    <col min="11014" max="11014" width="0" style="536" hidden="1" customWidth="1"/>
    <col min="11015" max="11015" width="9.5703125" style="536" customWidth="1"/>
    <col min="11016" max="11016" width="14" style="536" customWidth="1"/>
    <col min="11017" max="11017" width="16.28515625" style="536" customWidth="1"/>
    <col min="11018" max="11018" width="15.85546875" style="536" customWidth="1"/>
    <col min="11019" max="11019" width="11.7109375" style="536" customWidth="1"/>
    <col min="11020" max="11020" width="8.28515625" style="536" customWidth="1"/>
    <col min="11021" max="11021" width="16.5703125" style="536" customWidth="1"/>
    <col min="11022" max="11264" width="11.42578125" style="536"/>
    <col min="11265" max="11265" width="22.7109375" style="536" customWidth="1"/>
    <col min="11266" max="11266" width="15.42578125" style="536" customWidth="1"/>
    <col min="11267" max="11267" width="7.28515625" style="536" customWidth="1"/>
    <col min="11268" max="11268" width="11.42578125" style="536"/>
    <col min="11269" max="11269" width="5.7109375" style="536" customWidth="1"/>
    <col min="11270" max="11270" width="0" style="536" hidden="1" customWidth="1"/>
    <col min="11271" max="11271" width="9.5703125" style="536" customWidth="1"/>
    <col min="11272" max="11272" width="14" style="536" customWidth="1"/>
    <col min="11273" max="11273" width="16.28515625" style="536" customWidth="1"/>
    <col min="11274" max="11274" width="15.85546875" style="536" customWidth="1"/>
    <col min="11275" max="11275" width="11.7109375" style="536" customWidth="1"/>
    <col min="11276" max="11276" width="8.28515625" style="536" customWidth="1"/>
    <col min="11277" max="11277" width="16.5703125" style="536" customWidth="1"/>
    <col min="11278" max="11520" width="11.42578125" style="536"/>
    <col min="11521" max="11521" width="22.7109375" style="536" customWidth="1"/>
    <col min="11522" max="11522" width="15.42578125" style="536" customWidth="1"/>
    <col min="11523" max="11523" width="7.28515625" style="536" customWidth="1"/>
    <col min="11524" max="11524" width="11.42578125" style="536"/>
    <col min="11525" max="11525" width="5.7109375" style="536" customWidth="1"/>
    <col min="11526" max="11526" width="0" style="536" hidden="1" customWidth="1"/>
    <col min="11527" max="11527" width="9.5703125" style="536" customWidth="1"/>
    <col min="11528" max="11528" width="14" style="536" customWidth="1"/>
    <col min="11529" max="11529" width="16.28515625" style="536" customWidth="1"/>
    <col min="11530" max="11530" width="15.85546875" style="536" customWidth="1"/>
    <col min="11531" max="11531" width="11.7109375" style="536" customWidth="1"/>
    <col min="11532" max="11532" width="8.28515625" style="536" customWidth="1"/>
    <col min="11533" max="11533" width="16.5703125" style="536" customWidth="1"/>
    <col min="11534" max="11776" width="11.42578125" style="536"/>
    <col min="11777" max="11777" width="22.7109375" style="536" customWidth="1"/>
    <col min="11778" max="11778" width="15.42578125" style="536" customWidth="1"/>
    <col min="11779" max="11779" width="7.28515625" style="536" customWidth="1"/>
    <col min="11780" max="11780" width="11.42578125" style="536"/>
    <col min="11781" max="11781" width="5.7109375" style="536" customWidth="1"/>
    <col min="11782" max="11782" width="0" style="536" hidden="1" customWidth="1"/>
    <col min="11783" max="11783" width="9.5703125" style="536" customWidth="1"/>
    <col min="11784" max="11784" width="14" style="536" customWidth="1"/>
    <col min="11785" max="11785" width="16.28515625" style="536" customWidth="1"/>
    <col min="11786" max="11786" width="15.85546875" style="536" customWidth="1"/>
    <col min="11787" max="11787" width="11.7109375" style="536" customWidth="1"/>
    <col min="11788" max="11788" width="8.28515625" style="536" customWidth="1"/>
    <col min="11789" max="11789" width="16.5703125" style="536" customWidth="1"/>
    <col min="11790" max="12032" width="11.42578125" style="536"/>
    <col min="12033" max="12033" width="22.7109375" style="536" customWidth="1"/>
    <col min="12034" max="12034" width="15.42578125" style="536" customWidth="1"/>
    <col min="12035" max="12035" width="7.28515625" style="536" customWidth="1"/>
    <col min="12036" max="12036" width="11.42578125" style="536"/>
    <col min="12037" max="12037" width="5.7109375" style="536" customWidth="1"/>
    <col min="12038" max="12038" width="0" style="536" hidden="1" customWidth="1"/>
    <col min="12039" max="12039" width="9.5703125" style="536" customWidth="1"/>
    <col min="12040" max="12040" width="14" style="536" customWidth="1"/>
    <col min="12041" max="12041" width="16.28515625" style="536" customWidth="1"/>
    <col min="12042" max="12042" width="15.85546875" style="536" customWidth="1"/>
    <col min="12043" max="12043" width="11.7109375" style="536" customWidth="1"/>
    <col min="12044" max="12044" width="8.28515625" style="536" customWidth="1"/>
    <col min="12045" max="12045" width="16.5703125" style="536" customWidth="1"/>
    <col min="12046" max="12288" width="11.42578125" style="536"/>
    <col min="12289" max="12289" width="22.7109375" style="536" customWidth="1"/>
    <col min="12290" max="12290" width="15.42578125" style="536" customWidth="1"/>
    <col min="12291" max="12291" width="7.28515625" style="536" customWidth="1"/>
    <col min="12292" max="12292" width="11.42578125" style="536"/>
    <col min="12293" max="12293" width="5.7109375" style="536" customWidth="1"/>
    <col min="12294" max="12294" width="0" style="536" hidden="1" customWidth="1"/>
    <col min="12295" max="12295" width="9.5703125" style="536" customWidth="1"/>
    <col min="12296" max="12296" width="14" style="536" customWidth="1"/>
    <col min="12297" max="12297" width="16.28515625" style="536" customWidth="1"/>
    <col min="12298" max="12298" width="15.85546875" style="536" customWidth="1"/>
    <col min="12299" max="12299" width="11.7109375" style="536" customWidth="1"/>
    <col min="12300" max="12300" width="8.28515625" style="536" customWidth="1"/>
    <col min="12301" max="12301" width="16.5703125" style="536" customWidth="1"/>
    <col min="12302" max="12544" width="11.42578125" style="536"/>
    <col min="12545" max="12545" width="22.7109375" style="536" customWidth="1"/>
    <col min="12546" max="12546" width="15.42578125" style="536" customWidth="1"/>
    <col min="12547" max="12547" width="7.28515625" style="536" customWidth="1"/>
    <col min="12548" max="12548" width="11.42578125" style="536"/>
    <col min="12549" max="12549" width="5.7109375" style="536" customWidth="1"/>
    <col min="12550" max="12550" width="0" style="536" hidden="1" customWidth="1"/>
    <col min="12551" max="12551" width="9.5703125" style="536" customWidth="1"/>
    <col min="12552" max="12552" width="14" style="536" customWidth="1"/>
    <col min="12553" max="12553" width="16.28515625" style="536" customWidth="1"/>
    <col min="12554" max="12554" width="15.85546875" style="536" customWidth="1"/>
    <col min="12555" max="12555" width="11.7109375" style="536" customWidth="1"/>
    <col min="12556" max="12556" width="8.28515625" style="536" customWidth="1"/>
    <col min="12557" max="12557" width="16.5703125" style="536" customWidth="1"/>
    <col min="12558" max="12800" width="11.42578125" style="536"/>
    <col min="12801" max="12801" width="22.7109375" style="536" customWidth="1"/>
    <col min="12802" max="12802" width="15.42578125" style="536" customWidth="1"/>
    <col min="12803" max="12803" width="7.28515625" style="536" customWidth="1"/>
    <col min="12804" max="12804" width="11.42578125" style="536"/>
    <col min="12805" max="12805" width="5.7109375" style="536" customWidth="1"/>
    <col min="12806" max="12806" width="0" style="536" hidden="1" customWidth="1"/>
    <col min="12807" max="12807" width="9.5703125" style="536" customWidth="1"/>
    <col min="12808" max="12808" width="14" style="536" customWidth="1"/>
    <col min="12809" max="12809" width="16.28515625" style="536" customWidth="1"/>
    <col min="12810" max="12810" width="15.85546875" style="536" customWidth="1"/>
    <col min="12811" max="12811" width="11.7109375" style="536" customWidth="1"/>
    <col min="12812" max="12812" width="8.28515625" style="536" customWidth="1"/>
    <col min="12813" max="12813" width="16.5703125" style="536" customWidth="1"/>
    <col min="12814" max="13056" width="11.42578125" style="536"/>
    <col min="13057" max="13057" width="22.7109375" style="536" customWidth="1"/>
    <col min="13058" max="13058" width="15.42578125" style="536" customWidth="1"/>
    <col min="13059" max="13059" width="7.28515625" style="536" customWidth="1"/>
    <col min="13060" max="13060" width="11.42578125" style="536"/>
    <col min="13061" max="13061" width="5.7109375" style="536" customWidth="1"/>
    <col min="13062" max="13062" width="0" style="536" hidden="1" customWidth="1"/>
    <col min="13063" max="13063" width="9.5703125" style="536" customWidth="1"/>
    <col min="13064" max="13064" width="14" style="536" customWidth="1"/>
    <col min="13065" max="13065" width="16.28515625" style="536" customWidth="1"/>
    <col min="13066" max="13066" width="15.85546875" style="536" customWidth="1"/>
    <col min="13067" max="13067" width="11.7109375" style="536" customWidth="1"/>
    <col min="13068" max="13068" width="8.28515625" style="536" customWidth="1"/>
    <col min="13069" max="13069" width="16.5703125" style="536" customWidth="1"/>
    <col min="13070" max="13312" width="11.42578125" style="536"/>
    <col min="13313" max="13313" width="22.7109375" style="536" customWidth="1"/>
    <col min="13314" max="13314" width="15.42578125" style="536" customWidth="1"/>
    <col min="13315" max="13315" width="7.28515625" style="536" customWidth="1"/>
    <col min="13316" max="13316" width="11.42578125" style="536"/>
    <col min="13317" max="13317" width="5.7109375" style="536" customWidth="1"/>
    <col min="13318" max="13318" width="0" style="536" hidden="1" customWidth="1"/>
    <col min="13319" max="13319" width="9.5703125" style="536" customWidth="1"/>
    <col min="13320" max="13320" width="14" style="536" customWidth="1"/>
    <col min="13321" max="13321" width="16.28515625" style="536" customWidth="1"/>
    <col min="13322" max="13322" width="15.85546875" style="536" customWidth="1"/>
    <col min="13323" max="13323" width="11.7109375" style="536" customWidth="1"/>
    <col min="13324" max="13324" width="8.28515625" style="536" customWidth="1"/>
    <col min="13325" max="13325" width="16.5703125" style="536" customWidth="1"/>
    <col min="13326" max="13568" width="11.42578125" style="536"/>
    <col min="13569" max="13569" width="22.7109375" style="536" customWidth="1"/>
    <col min="13570" max="13570" width="15.42578125" style="536" customWidth="1"/>
    <col min="13571" max="13571" width="7.28515625" style="536" customWidth="1"/>
    <col min="13572" max="13572" width="11.42578125" style="536"/>
    <col min="13573" max="13573" width="5.7109375" style="536" customWidth="1"/>
    <col min="13574" max="13574" width="0" style="536" hidden="1" customWidth="1"/>
    <col min="13575" max="13575" width="9.5703125" style="536" customWidth="1"/>
    <col min="13576" max="13576" width="14" style="536" customWidth="1"/>
    <col min="13577" max="13577" width="16.28515625" style="536" customWidth="1"/>
    <col min="13578" max="13578" width="15.85546875" style="536" customWidth="1"/>
    <col min="13579" max="13579" width="11.7109375" style="536" customWidth="1"/>
    <col min="13580" max="13580" width="8.28515625" style="536" customWidth="1"/>
    <col min="13581" max="13581" width="16.5703125" style="536" customWidth="1"/>
    <col min="13582" max="13824" width="11.42578125" style="536"/>
    <col min="13825" max="13825" width="22.7109375" style="536" customWidth="1"/>
    <col min="13826" max="13826" width="15.42578125" style="536" customWidth="1"/>
    <col min="13827" max="13827" width="7.28515625" style="536" customWidth="1"/>
    <col min="13828" max="13828" width="11.42578125" style="536"/>
    <col min="13829" max="13829" width="5.7109375" style="536" customWidth="1"/>
    <col min="13830" max="13830" width="0" style="536" hidden="1" customWidth="1"/>
    <col min="13831" max="13831" width="9.5703125" style="536" customWidth="1"/>
    <col min="13832" max="13832" width="14" style="536" customWidth="1"/>
    <col min="13833" max="13833" width="16.28515625" style="536" customWidth="1"/>
    <col min="13834" max="13834" width="15.85546875" style="536" customWidth="1"/>
    <col min="13835" max="13835" width="11.7109375" style="536" customWidth="1"/>
    <col min="13836" max="13836" width="8.28515625" style="536" customWidth="1"/>
    <col min="13837" max="13837" width="16.5703125" style="536" customWidth="1"/>
    <col min="13838" max="14080" width="11.42578125" style="536"/>
    <col min="14081" max="14081" width="22.7109375" style="536" customWidth="1"/>
    <col min="14082" max="14082" width="15.42578125" style="536" customWidth="1"/>
    <col min="14083" max="14083" width="7.28515625" style="536" customWidth="1"/>
    <col min="14084" max="14084" width="11.42578125" style="536"/>
    <col min="14085" max="14085" width="5.7109375" style="536" customWidth="1"/>
    <col min="14086" max="14086" width="0" style="536" hidden="1" customWidth="1"/>
    <col min="14087" max="14087" width="9.5703125" style="536" customWidth="1"/>
    <col min="14088" max="14088" width="14" style="536" customWidth="1"/>
    <col min="14089" max="14089" width="16.28515625" style="536" customWidth="1"/>
    <col min="14090" max="14090" width="15.85546875" style="536" customWidth="1"/>
    <col min="14091" max="14091" width="11.7109375" style="536" customWidth="1"/>
    <col min="14092" max="14092" width="8.28515625" style="536" customWidth="1"/>
    <col min="14093" max="14093" width="16.5703125" style="536" customWidth="1"/>
    <col min="14094" max="14336" width="11.42578125" style="536"/>
    <col min="14337" max="14337" width="22.7109375" style="536" customWidth="1"/>
    <col min="14338" max="14338" width="15.42578125" style="536" customWidth="1"/>
    <col min="14339" max="14339" width="7.28515625" style="536" customWidth="1"/>
    <col min="14340" max="14340" width="11.42578125" style="536"/>
    <col min="14341" max="14341" width="5.7109375" style="536" customWidth="1"/>
    <col min="14342" max="14342" width="0" style="536" hidden="1" customWidth="1"/>
    <col min="14343" max="14343" width="9.5703125" style="536" customWidth="1"/>
    <col min="14344" max="14344" width="14" style="536" customWidth="1"/>
    <col min="14345" max="14345" width="16.28515625" style="536" customWidth="1"/>
    <col min="14346" max="14346" width="15.85546875" style="536" customWidth="1"/>
    <col min="14347" max="14347" width="11.7109375" style="536" customWidth="1"/>
    <col min="14348" max="14348" width="8.28515625" style="536" customWidth="1"/>
    <col min="14349" max="14349" width="16.5703125" style="536" customWidth="1"/>
    <col min="14350" max="14592" width="11.42578125" style="536"/>
    <col min="14593" max="14593" width="22.7109375" style="536" customWidth="1"/>
    <col min="14594" max="14594" width="15.42578125" style="536" customWidth="1"/>
    <col min="14595" max="14595" width="7.28515625" style="536" customWidth="1"/>
    <col min="14596" max="14596" width="11.42578125" style="536"/>
    <col min="14597" max="14597" width="5.7109375" style="536" customWidth="1"/>
    <col min="14598" max="14598" width="0" style="536" hidden="1" customWidth="1"/>
    <col min="14599" max="14599" width="9.5703125" style="536" customWidth="1"/>
    <col min="14600" max="14600" width="14" style="536" customWidth="1"/>
    <col min="14601" max="14601" width="16.28515625" style="536" customWidth="1"/>
    <col min="14602" max="14602" width="15.85546875" style="536" customWidth="1"/>
    <col min="14603" max="14603" width="11.7109375" style="536" customWidth="1"/>
    <col min="14604" max="14604" width="8.28515625" style="536" customWidth="1"/>
    <col min="14605" max="14605" width="16.5703125" style="536" customWidth="1"/>
    <col min="14606" max="14848" width="11.42578125" style="536"/>
    <col min="14849" max="14849" width="22.7109375" style="536" customWidth="1"/>
    <col min="14850" max="14850" width="15.42578125" style="536" customWidth="1"/>
    <col min="14851" max="14851" width="7.28515625" style="536" customWidth="1"/>
    <col min="14852" max="14852" width="11.42578125" style="536"/>
    <col min="14853" max="14853" width="5.7109375" style="536" customWidth="1"/>
    <col min="14854" max="14854" width="0" style="536" hidden="1" customWidth="1"/>
    <col min="14855" max="14855" width="9.5703125" style="536" customWidth="1"/>
    <col min="14856" max="14856" width="14" style="536" customWidth="1"/>
    <col min="14857" max="14857" width="16.28515625" style="536" customWidth="1"/>
    <col min="14858" max="14858" width="15.85546875" style="536" customWidth="1"/>
    <col min="14859" max="14859" width="11.7109375" style="536" customWidth="1"/>
    <col min="14860" max="14860" width="8.28515625" style="536" customWidth="1"/>
    <col min="14861" max="14861" width="16.5703125" style="536" customWidth="1"/>
    <col min="14862" max="15104" width="11.42578125" style="536"/>
    <col min="15105" max="15105" width="22.7109375" style="536" customWidth="1"/>
    <col min="15106" max="15106" width="15.42578125" style="536" customWidth="1"/>
    <col min="15107" max="15107" width="7.28515625" style="536" customWidth="1"/>
    <col min="15108" max="15108" width="11.42578125" style="536"/>
    <col min="15109" max="15109" width="5.7109375" style="536" customWidth="1"/>
    <col min="15110" max="15110" width="0" style="536" hidden="1" customWidth="1"/>
    <col min="15111" max="15111" width="9.5703125" style="536" customWidth="1"/>
    <col min="15112" max="15112" width="14" style="536" customWidth="1"/>
    <col min="15113" max="15113" width="16.28515625" style="536" customWidth="1"/>
    <col min="15114" max="15114" width="15.85546875" style="536" customWidth="1"/>
    <col min="15115" max="15115" width="11.7109375" style="536" customWidth="1"/>
    <col min="15116" max="15116" width="8.28515625" style="536" customWidth="1"/>
    <col min="15117" max="15117" width="16.5703125" style="536" customWidth="1"/>
    <col min="15118" max="15360" width="11.42578125" style="536"/>
    <col min="15361" max="15361" width="22.7109375" style="536" customWidth="1"/>
    <col min="15362" max="15362" width="15.42578125" style="536" customWidth="1"/>
    <col min="15363" max="15363" width="7.28515625" style="536" customWidth="1"/>
    <col min="15364" max="15364" width="11.42578125" style="536"/>
    <col min="15365" max="15365" width="5.7109375" style="536" customWidth="1"/>
    <col min="15366" max="15366" width="0" style="536" hidden="1" customWidth="1"/>
    <col min="15367" max="15367" width="9.5703125" style="536" customWidth="1"/>
    <col min="15368" max="15368" width="14" style="536" customWidth="1"/>
    <col min="15369" max="15369" width="16.28515625" style="536" customWidth="1"/>
    <col min="15370" max="15370" width="15.85546875" style="536" customWidth="1"/>
    <col min="15371" max="15371" width="11.7109375" style="536" customWidth="1"/>
    <col min="15372" max="15372" width="8.28515625" style="536" customWidth="1"/>
    <col min="15373" max="15373" width="16.5703125" style="536" customWidth="1"/>
    <col min="15374" max="15616" width="11.42578125" style="536"/>
    <col min="15617" max="15617" width="22.7109375" style="536" customWidth="1"/>
    <col min="15618" max="15618" width="15.42578125" style="536" customWidth="1"/>
    <col min="15619" max="15619" width="7.28515625" style="536" customWidth="1"/>
    <col min="15620" max="15620" width="11.42578125" style="536"/>
    <col min="15621" max="15621" width="5.7109375" style="536" customWidth="1"/>
    <col min="15622" max="15622" width="0" style="536" hidden="1" customWidth="1"/>
    <col min="15623" max="15623" width="9.5703125" style="536" customWidth="1"/>
    <col min="15624" max="15624" width="14" style="536" customWidth="1"/>
    <col min="15625" max="15625" width="16.28515625" style="536" customWidth="1"/>
    <col min="15626" max="15626" width="15.85546875" style="536" customWidth="1"/>
    <col min="15627" max="15627" width="11.7109375" style="536" customWidth="1"/>
    <col min="15628" max="15628" width="8.28515625" style="536" customWidth="1"/>
    <col min="15629" max="15629" width="16.5703125" style="536" customWidth="1"/>
    <col min="15630" max="15872" width="11.42578125" style="536"/>
    <col min="15873" max="15873" width="22.7109375" style="536" customWidth="1"/>
    <col min="15874" max="15874" width="15.42578125" style="536" customWidth="1"/>
    <col min="15875" max="15875" width="7.28515625" style="536" customWidth="1"/>
    <col min="15876" max="15876" width="11.42578125" style="536"/>
    <col min="15877" max="15877" width="5.7109375" style="536" customWidth="1"/>
    <col min="15878" max="15878" width="0" style="536" hidden="1" customWidth="1"/>
    <col min="15879" max="15879" width="9.5703125" style="536" customWidth="1"/>
    <col min="15880" max="15880" width="14" style="536" customWidth="1"/>
    <col min="15881" max="15881" width="16.28515625" style="536" customWidth="1"/>
    <col min="15882" max="15882" width="15.85546875" style="536" customWidth="1"/>
    <col min="15883" max="15883" width="11.7109375" style="536" customWidth="1"/>
    <col min="15884" max="15884" width="8.28515625" style="536" customWidth="1"/>
    <col min="15885" max="15885" width="16.5703125" style="536" customWidth="1"/>
    <col min="15886" max="16128" width="11.42578125" style="536"/>
    <col min="16129" max="16129" width="22.7109375" style="536" customWidth="1"/>
    <col min="16130" max="16130" width="15.42578125" style="536" customWidth="1"/>
    <col min="16131" max="16131" width="7.28515625" style="536" customWidth="1"/>
    <col min="16132" max="16132" width="11.42578125" style="536"/>
    <col min="16133" max="16133" width="5.7109375" style="536" customWidth="1"/>
    <col min="16134" max="16134" width="0" style="536" hidden="1" customWidth="1"/>
    <col min="16135" max="16135" width="9.5703125" style="536" customWidth="1"/>
    <col min="16136" max="16136" width="14" style="536" customWidth="1"/>
    <col min="16137" max="16137" width="16.28515625" style="536" customWidth="1"/>
    <col min="16138" max="16138" width="15.85546875" style="536" customWidth="1"/>
    <col min="16139" max="16139" width="11.7109375" style="536" customWidth="1"/>
    <col min="16140" max="16140" width="8.28515625" style="536" customWidth="1"/>
    <col min="16141" max="16141" width="16.5703125" style="536" customWidth="1"/>
    <col min="16142" max="16384" width="11.42578125" style="536"/>
  </cols>
  <sheetData>
    <row r="1" spans="1:13" s="493" customFormat="1">
      <c r="A1" s="788"/>
      <c r="B1" s="791"/>
      <c r="C1" s="792"/>
      <c r="D1" s="792"/>
      <c r="E1" s="792"/>
      <c r="F1" s="792"/>
      <c r="G1" s="792"/>
      <c r="H1" s="792"/>
      <c r="I1" s="793"/>
      <c r="J1" s="754" t="s">
        <v>933</v>
      </c>
      <c r="K1" s="761" t="s">
        <v>2198</v>
      </c>
      <c r="L1" s="762"/>
      <c r="M1" s="763"/>
    </row>
    <row r="2" spans="1:13" s="493" customFormat="1">
      <c r="A2" s="789"/>
      <c r="B2" s="767" t="s">
        <v>934</v>
      </c>
      <c r="C2" s="768"/>
      <c r="D2" s="768"/>
      <c r="E2" s="768"/>
      <c r="F2" s="768"/>
      <c r="G2" s="768"/>
      <c r="H2" s="768"/>
      <c r="I2" s="769"/>
      <c r="J2" s="755"/>
      <c r="K2" s="764"/>
      <c r="L2" s="765"/>
      <c r="M2" s="766"/>
    </row>
    <row r="3" spans="1:13" s="493" customFormat="1">
      <c r="A3" s="789"/>
      <c r="B3" s="770" t="s">
        <v>2199</v>
      </c>
      <c r="C3" s="771"/>
      <c r="D3" s="771"/>
      <c r="E3" s="771"/>
      <c r="F3" s="771"/>
      <c r="G3" s="771"/>
      <c r="H3" s="771"/>
      <c r="I3" s="772"/>
      <c r="J3" s="759" t="s">
        <v>935</v>
      </c>
      <c r="K3" s="774">
        <v>1</v>
      </c>
      <c r="L3" s="775"/>
      <c r="M3" s="776"/>
    </row>
    <row r="4" spans="1:13" s="493" customFormat="1">
      <c r="A4" s="789"/>
      <c r="B4" s="770" t="s">
        <v>2200</v>
      </c>
      <c r="C4" s="771"/>
      <c r="D4" s="771"/>
      <c r="E4" s="771"/>
      <c r="F4" s="771"/>
      <c r="G4" s="771"/>
      <c r="H4" s="771"/>
      <c r="I4" s="772"/>
      <c r="J4" s="773"/>
      <c r="K4" s="777"/>
      <c r="L4" s="778"/>
      <c r="M4" s="779"/>
    </row>
    <row r="5" spans="1:13" s="493" customFormat="1">
      <c r="A5" s="789"/>
      <c r="B5" s="756" t="s">
        <v>2201</v>
      </c>
      <c r="C5" s="757"/>
      <c r="D5" s="757"/>
      <c r="E5" s="757"/>
      <c r="F5" s="757"/>
      <c r="G5" s="757"/>
      <c r="H5" s="757"/>
      <c r="I5" s="758"/>
      <c r="J5" s="759" t="s">
        <v>936</v>
      </c>
      <c r="K5" s="780"/>
      <c r="L5" s="780" t="s">
        <v>937</v>
      </c>
      <c r="M5" s="782"/>
    </row>
    <row r="6" spans="1:13" s="493" customFormat="1" ht="13.5" customHeight="1" thickBot="1">
      <c r="A6" s="790"/>
      <c r="B6" s="794"/>
      <c r="C6" s="795"/>
      <c r="D6" s="795"/>
      <c r="E6" s="795"/>
      <c r="F6" s="795"/>
      <c r="G6" s="795"/>
      <c r="H6" s="795"/>
      <c r="I6" s="796"/>
      <c r="J6" s="760"/>
      <c r="K6" s="781"/>
      <c r="L6" s="781"/>
      <c r="M6" s="783"/>
    </row>
    <row r="7" spans="1:13" s="498" customFormat="1" ht="9" thickBot="1">
      <c r="A7" s="494"/>
      <c r="B7" s="495"/>
      <c r="C7" s="495"/>
      <c r="D7" s="495"/>
      <c r="E7" s="495"/>
      <c r="F7" s="495"/>
      <c r="G7" s="495"/>
      <c r="H7" s="495"/>
      <c r="I7" s="495"/>
      <c r="J7" s="495"/>
      <c r="K7" s="496"/>
      <c r="L7" s="496"/>
      <c r="M7" s="497"/>
    </row>
    <row r="8" spans="1:13" s="493" customFormat="1" ht="21.95" customHeight="1">
      <c r="A8" s="499"/>
      <c r="B8" s="500"/>
      <c r="C8" s="500"/>
      <c r="D8" s="500"/>
      <c r="E8" s="500"/>
      <c r="F8" s="500"/>
      <c r="G8" s="501"/>
      <c r="H8" s="500"/>
      <c r="I8" s="500"/>
      <c r="J8" s="502" t="s">
        <v>938</v>
      </c>
      <c r="K8" s="503"/>
      <c r="L8" s="503"/>
      <c r="M8" s="504"/>
    </row>
    <row r="9" spans="1:13" s="511" customFormat="1" ht="11.25">
      <c r="A9" s="505"/>
      <c r="B9" s="506"/>
      <c r="C9" s="506"/>
      <c r="D9" s="506"/>
      <c r="E9" s="506"/>
      <c r="F9" s="506"/>
      <c r="G9" s="507"/>
      <c r="H9" s="506"/>
      <c r="I9" s="506"/>
      <c r="J9" s="508"/>
      <c r="K9" s="509" t="s">
        <v>2202</v>
      </c>
      <c r="L9" s="509" t="s">
        <v>2203</v>
      </c>
      <c r="M9" s="510" t="s">
        <v>2204</v>
      </c>
    </row>
    <row r="10" spans="1:13" s="493" customFormat="1" ht="27.75" customHeight="1">
      <c r="A10" s="785" t="s">
        <v>2205</v>
      </c>
      <c r="B10" s="786"/>
      <c r="C10" s="786"/>
      <c r="D10" s="786"/>
      <c r="E10" s="512" t="s">
        <v>2206</v>
      </c>
      <c r="F10" s="513"/>
      <c r="H10" s="787" t="s">
        <v>2207</v>
      </c>
      <c r="I10" s="787"/>
      <c r="J10" s="514" t="s">
        <v>2206</v>
      </c>
      <c r="K10" s="515"/>
      <c r="L10" s="515"/>
      <c r="M10" s="516"/>
    </row>
    <row r="11" spans="1:13" s="493" customFormat="1" ht="24" customHeight="1">
      <c r="A11" s="517" t="s">
        <v>939</v>
      </c>
      <c r="B11" s="518"/>
      <c r="C11" s="784"/>
      <c r="D11" s="784"/>
      <c r="E11" s="519"/>
      <c r="F11" s="519"/>
      <c r="G11" s="520"/>
      <c r="I11" s="521" t="s">
        <v>940</v>
      </c>
      <c r="J11" s="518"/>
      <c r="K11" s="522"/>
      <c r="L11" s="522"/>
      <c r="M11" s="523"/>
    </row>
    <row r="12" spans="1:13" s="493" customFormat="1" ht="13.5" thickBot="1">
      <c r="A12" s="524"/>
      <c r="B12" s="525"/>
      <c r="C12" s="526"/>
      <c r="D12" s="526"/>
      <c r="E12" s="526"/>
      <c r="F12" s="526"/>
      <c r="G12" s="525"/>
      <c r="H12" s="526"/>
      <c r="I12" s="525"/>
      <c r="J12" s="526"/>
      <c r="K12" s="743"/>
      <c r="L12" s="743"/>
      <c r="M12" s="744"/>
    </row>
    <row r="13" spans="1:13" s="493" customFormat="1">
      <c r="A13" s="527"/>
      <c r="B13" s="528"/>
      <c r="C13" s="528"/>
      <c r="D13" s="528"/>
      <c r="E13" s="528"/>
      <c r="F13" s="528"/>
      <c r="G13" s="528"/>
      <c r="H13" s="528"/>
      <c r="I13" s="528"/>
      <c r="J13" s="528"/>
      <c r="K13" s="528"/>
      <c r="L13" s="528"/>
      <c r="M13" s="529"/>
    </row>
    <row r="14" spans="1:13">
      <c r="A14" s="530" t="s">
        <v>941</v>
      </c>
      <c r="B14" s="531"/>
      <c r="C14" s="532" t="s">
        <v>937</v>
      </c>
      <c r="D14" s="533"/>
      <c r="E14" s="493"/>
      <c r="F14" s="493"/>
      <c r="G14" s="534"/>
      <c r="H14" s="534"/>
      <c r="I14" s="534"/>
      <c r="J14" s="534"/>
      <c r="K14" s="534"/>
      <c r="L14" s="534"/>
      <c r="M14" s="535"/>
    </row>
    <row r="15" spans="1:13" ht="19.5" customHeight="1">
      <c r="A15" s="537" t="s">
        <v>2208</v>
      </c>
      <c r="B15" s="538"/>
      <c r="C15" s="539"/>
      <c r="D15" s="539"/>
      <c r="E15" s="539"/>
      <c r="F15" s="539"/>
      <c r="G15" s="539"/>
      <c r="H15" s="539"/>
      <c r="I15" s="539"/>
      <c r="J15" s="539"/>
      <c r="K15" s="539"/>
      <c r="L15" s="539"/>
      <c r="M15" s="535"/>
    </row>
    <row r="16" spans="1:13" ht="18" customHeight="1">
      <c r="A16" s="537"/>
      <c r="B16" s="540"/>
      <c r="C16" s="541"/>
      <c r="D16" s="539"/>
      <c r="E16" s="539"/>
      <c r="F16" s="539"/>
      <c r="G16" s="539"/>
      <c r="H16" s="539"/>
      <c r="I16" s="539"/>
      <c r="J16" s="539"/>
      <c r="K16" s="539"/>
      <c r="L16" s="539"/>
      <c r="M16" s="535"/>
    </row>
    <row r="17" spans="1:13" ht="6" customHeight="1">
      <c r="A17" s="537"/>
      <c r="B17" s="542"/>
      <c r="C17" s="543"/>
      <c r="D17" s="543"/>
      <c r="E17" s="543"/>
      <c r="F17" s="543"/>
      <c r="G17" s="543"/>
      <c r="H17" s="543"/>
      <c r="I17" s="543"/>
      <c r="J17" s="543"/>
      <c r="K17" s="543"/>
      <c r="L17" s="543"/>
      <c r="M17" s="544"/>
    </row>
    <row r="18" spans="1:13" ht="18" customHeight="1">
      <c r="A18" s="537" t="s">
        <v>2209</v>
      </c>
      <c r="B18" s="540"/>
      <c r="C18" s="539"/>
      <c r="D18" s="539"/>
      <c r="E18" s="539"/>
      <c r="F18" s="539"/>
      <c r="G18" s="539"/>
      <c r="H18" s="545"/>
      <c r="I18" s="532" t="s">
        <v>2210</v>
      </c>
      <c r="J18" s="539"/>
      <c r="K18" s="539"/>
      <c r="L18" s="539"/>
      <c r="M18" s="546"/>
    </row>
    <row r="19" spans="1:13" ht="4.5" customHeight="1">
      <c r="A19" s="537"/>
      <c r="B19" s="542"/>
      <c r="C19" s="543"/>
      <c r="D19" s="543"/>
      <c r="E19" s="543"/>
      <c r="F19" s="543"/>
      <c r="G19" s="543"/>
      <c r="H19" s="543"/>
      <c r="I19" s="543"/>
      <c r="J19" s="543"/>
      <c r="K19" s="543"/>
      <c r="L19" s="543"/>
      <c r="M19" s="544"/>
    </row>
    <row r="20" spans="1:13" ht="18.75" customHeight="1">
      <c r="A20" s="537" t="s">
        <v>2211</v>
      </c>
      <c r="B20" s="540"/>
      <c r="C20" s="522"/>
      <c r="D20" s="522"/>
      <c r="E20" s="522"/>
      <c r="F20" s="522"/>
      <c r="G20" s="522"/>
      <c r="H20" s="522"/>
      <c r="I20" s="522"/>
      <c r="J20" s="522"/>
      <c r="K20" s="522"/>
      <c r="L20" s="522"/>
      <c r="M20" s="547"/>
    </row>
    <row r="21" spans="1:13" ht="3.75" customHeight="1">
      <c r="A21" s="537"/>
      <c r="B21" s="542"/>
      <c r="C21" s="519"/>
      <c r="D21" s="519"/>
      <c r="E21" s="519"/>
      <c r="F21" s="519"/>
      <c r="G21" s="519"/>
      <c r="H21" s="519"/>
      <c r="I21" s="519"/>
      <c r="J21" s="519"/>
      <c r="K21" s="519"/>
      <c r="L21" s="519"/>
      <c r="M21" s="523"/>
    </row>
    <row r="22" spans="1:13" ht="18" customHeight="1">
      <c r="A22" s="537" t="s">
        <v>2212</v>
      </c>
      <c r="B22" s="540"/>
      <c r="C22" s="522"/>
      <c r="D22" s="522"/>
      <c r="E22" s="522"/>
      <c r="F22" s="522"/>
      <c r="G22" s="522"/>
      <c r="H22" s="522"/>
      <c r="I22" s="522"/>
      <c r="J22" s="548" t="s">
        <v>2213</v>
      </c>
      <c r="K22" s="549"/>
      <c r="L22" s="548" t="s">
        <v>937</v>
      </c>
      <c r="M22" s="550"/>
    </row>
    <row r="23" spans="1:13" ht="3.75" customHeight="1">
      <c r="A23" s="537"/>
      <c r="B23" s="542"/>
      <c r="C23" s="519"/>
      <c r="D23" s="519"/>
      <c r="E23" s="519"/>
      <c r="F23" s="519"/>
      <c r="G23" s="519"/>
      <c r="H23" s="519"/>
      <c r="I23" s="519"/>
      <c r="J23" s="519"/>
      <c r="K23" s="519"/>
      <c r="L23" s="519"/>
      <c r="M23" s="523"/>
    </row>
    <row r="24" spans="1:13" ht="19.5" customHeight="1">
      <c r="A24" s="537" t="s">
        <v>2214</v>
      </c>
      <c r="B24" s="542"/>
      <c r="C24" s="519"/>
      <c r="D24" s="519"/>
      <c r="E24" s="551"/>
      <c r="F24" s="551"/>
      <c r="G24" s="545"/>
      <c r="H24" s="522"/>
      <c r="I24" s="522"/>
      <c r="J24" s="493"/>
      <c r="K24" s="519"/>
      <c r="L24" s="519"/>
      <c r="M24" s="523"/>
    </row>
    <row r="25" spans="1:13" s="557" customFormat="1" ht="11.25">
      <c r="A25" s="552"/>
      <c r="B25" s="553"/>
      <c r="C25" s="554"/>
      <c r="D25" s="554"/>
      <c r="E25" s="745" t="s">
        <v>2202</v>
      </c>
      <c r="F25" s="745"/>
      <c r="G25" s="745"/>
      <c r="H25" s="554" t="s">
        <v>2203</v>
      </c>
      <c r="I25" s="554" t="s">
        <v>2204</v>
      </c>
      <c r="J25" s="555"/>
      <c r="K25" s="554"/>
      <c r="L25" s="554"/>
      <c r="M25" s="556"/>
    </row>
    <row r="26" spans="1:13" ht="12.75" customHeight="1">
      <c r="A26" s="558"/>
      <c r="B26" s="534"/>
      <c r="C26" s="534"/>
      <c r="D26" s="534"/>
      <c r="E26" s="534"/>
      <c r="F26" s="534"/>
      <c r="G26" s="534"/>
      <c r="H26" s="534"/>
      <c r="I26" s="534"/>
      <c r="J26" s="534"/>
      <c r="K26" s="534"/>
      <c r="L26" s="534"/>
      <c r="M26" s="535"/>
    </row>
    <row r="27" spans="1:13" ht="15">
      <c r="A27" s="746" t="s">
        <v>942</v>
      </c>
      <c r="B27" s="747"/>
      <c r="C27" s="747"/>
      <c r="D27" s="747"/>
      <c r="E27" s="747"/>
      <c r="F27" s="747"/>
      <c r="G27" s="747"/>
      <c r="H27" s="747"/>
      <c r="I27" s="747"/>
      <c r="J27" s="747"/>
      <c r="K27" s="747"/>
      <c r="L27" s="747"/>
      <c r="M27" s="748"/>
    </row>
    <row r="28" spans="1:13" ht="13.5" thickBot="1">
      <c r="A28" s="559"/>
      <c r="B28" s="560"/>
      <c r="C28" s="560"/>
      <c r="D28" s="560"/>
      <c r="E28" s="560"/>
      <c r="F28" s="560"/>
      <c r="G28" s="560"/>
      <c r="H28" s="560"/>
      <c r="I28" s="560"/>
      <c r="J28" s="560"/>
      <c r="K28" s="560"/>
      <c r="L28" s="560"/>
      <c r="M28" s="561"/>
    </row>
    <row r="29" spans="1:13" ht="25.5">
      <c r="A29" s="562" t="s">
        <v>943</v>
      </c>
      <c r="B29" s="749" t="s">
        <v>944</v>
      </c>
      <c r="C29" s="750"/>
      <c r="D29" s="750"/>
      <c r="E29" s="750"/>
      <c r="F29" s="750"/>
      <c r="G29" s="750"/>
      <c r="H29" s="750"/>
      <c r="I29" s="751"/>
      <c r="J29" s="563" t="s">
        <v>2215</v>
      </c>
      <c r="K29" s="752" t="s">
        <v>945</v>
      </c>
      <c r="L29" s="753"/>
      <c r="M29" s="562" t="s">
        <v>946</v>
      </c>
    </row>
    <row r="30" spans="1:13" ht="13.5" thickBot="1">
      <c r="A30" s="564"/>
      <c r="B30" s="565"/>
      <c r="C30" s="566"/>
      <c r="D30" s="566"/>
      <c r="E30" s="566"/>
      <c r="F30" s="566"/>
      <c r="G30" s="566"/>
      <c r="H30" s="566"/>
      <c r="I30" s="566"/>
      <c r="J30" s="567"/>
      <c r="K30" s="736"/>
      <c r="L30" s="737"/>
      <c r="M30" s="568"/>
    </row>
    <row r="31" spans="1:13">
      <c r="A31" s="559"/>
      <c r="B31" s="560"/>
      <c r="C31" s="560"/>
      <c r="D31" s="560"/>
      <c r="E31" s="560"/>
      <c r="F31" s="560"/>
      <c r="G31" s="560"/>
      <c r="H31" s="560"/>
      <c r="I31" s="560"/>
      <c r="J31" s="560"/>
      <c r="K31" s="560"/>
      <c r="L31" s="560"/>
      <c r="M31" s="561"/>
    </row>
    <row r="32" spans="1:13">
      <c r="A32" s="569" t="s">
        <v>947</v>
      </c>
      <c r="B32" s="570"/>
      <c r="C32" s="570"/>
      <c r="D32" s="570"/>
      <c r="E32" s="570"/>
      <c r="F32" s="570"/>
      <c r="G32" s="570"/>
      <c r="H32" s="570"/>
      <c r="I32" s="570"/>
      <c r="J32" s="570"/>
      <c r="K32" s="570"/>
      <c r="L32" s="570"/>
      <c r="M32" s="571"/>
    </row>
    <row r="33" spans="1:13" s="574" customFormat="1" ht="3.75" customHeight="1" thickBot="1">
      <c r="A33" s="572"/>
      <c r="B33" s="560"/>
      <c r="C33" s="560"/>
      <c r="D33" s="560"/>
      <c r="E33" s="560"/>
      <c r="F33" s="560"/>
      <c r="G33" s="560"/>
      <c r="H33" s="573"/>
      <c r="I33" s="573"/>
      <c r="J33" s="560"/>
      <c r="K33" s="560"/>
      <c r="L33" s="560"/>
      <c r="M33" s="561"/>
    </row>
    <row r="34" spans="1:13" s="577" customFormat="1" ht="12">
      <c r="A34" s="714" t="s">
        <v>944</v>
      </c>
      <c r="B34" s="715"/>
      <c r="C34" s="715"/>
      <c r="D34" s="715"/>
      <c r="E34" s="715"/>
      <c r="F34" s="715"/>
      <c r="G34" s="734"/>
      <c r="H34" s="738" t="s">
        <v>948</v>
      </c>
      <c r="I34" s="739"/>
      <c r="J34" s="575" t="s">
        <v>949</v>
      </c>
      <c r="K34" s="735" t="s">
        <v>950</v>
      </c>
      <c r="L34" s="734"/>
      <c r="M34" s="576" t="s">
        <v>951</v>
      </c>
    </row>
    <row r="35" spans="1:13" s="577" customFormat="1" ht="12">
      <c r="A35" s="740"/>
      <c r="B35" s="741"/>
      <c r="C35" s="741"/>
      <c r="D35" s="741"/>
      <c r="E35" s="741"/>
      <c r="F35" s="741"/>
      <c r="G35" s="719"/>
      <c r="H35" s="742"/>
      <c r="I35" s="720"/>
      <c r="J35" s="578"/>
      <c r="K35" s="718"/>
      <c r="L35" s="719"/>
      <c r="M35" s="579"/>
    </row>
    <row r="36" spans="1:13" s="577" customFormat="1" thickBot="1">
      <c r="A36" s="731"/>
      <c r="B36" s="732"/>
      <c r="C36" s="732"/>
      <c r="D36" s="732"/>
      <c r="E36" s="732"/>
      <c r="F36" s="732"/>
      <c r="G36" s="713"/>
      <c r="H36" s="733"/>
      <c r="I36" s="721"/>
      <c r="J36" s="580"/>
      <c r="K36" s="712"/>
      <c r="L36" s="713"/>
      <c r="M36" s="581"/>
    </row>
    <row r="37" spans="1:13" s="577" customFormat="1" thickBot="1">
      <c r="A37" s="707" t="s">
        <v>953</v>
      </c>
      <c r="B37" s="708"/>
      <c r="C37" s="708"/>
      <c r="D37" s="708"/>
      <c r="E37" s="708"/>
      <c r="F37" s="708"/>
      <c r="G37" s="708"/>
      <c r="H37" s="708"/>
      <c r="I37" s="708"/>
      <c r="J37" s="708"/>
      <c r="K37" s="708"/>
      <c r="L37" s="709"/>
      <c r="M37" s="582">
        <v>0</v>
      </c>
    </row>
    <row r="38" spans="1:13" s="577" customFormat="1" ht="12">
      <c r="A38" s="583"/>
      <c r="B38" s="584"/>
      <c r="C38" s="584"/>
      <c r="D38" s="584"/>
      <c r="E38" s="584"/>
      <c r="F38" s="584"/>
      <c r="G38" s="584"/>
      <c r="H38" s="584"/>
      <c r="I38" s="584"/>
      <c r="J38" s="584"/>
      <c r="K38" s="584"/>
      <c r="L38" s="584"/>
      <c r="M38" s="585"/>
    </row>
    <row r="39" spans="1:13">
      <c r="A39" s="586" t="s">
        <v>954</v>
      </c>
      <c r="B39" s="587"/>
      <c r="C39" s="587"/>
      <c r="D39" s="587"/>
      <c r="E39" s="587"/>
      <c r="F39" s="587"/>
      <c r="G39" s="587"/>
      <c r="H39" s="587"/>
      <c r="I39" s="587"/>
      <c r="J39" s="587"/>
      <c r="K39" s="587"/>
      <c r="L39" s="587"/>
      <c r="M39" s="588"/>
    </row>
    <row r="40" spans="1:13" s="577" customFormat="1" ht="3.75" customHeight="1" thickBot="1">
      <c r="A40" s="589"/>
      <c r="B40" s="590"/>
      <c r="C40" s="590"/>
      <c r="D40" s="590"/>
      <c r="E40" s="590"/>
      <c r="F40" s="590"/>
      <c r="G40" s="590"/>
      <c r="H40" s="590"/>
      <c r="I40" s="584"/>
      <c r="J40" s="584"/>
      <c r="K40" s="584"/>
      <c r="L40" s="584"/>
      <c r="M40" s="585"/>
    </row>
    <row r="41" spans="1:13" s="577" customFormat="1" ht="12">
      <c r="A41" s="714" t="s">
        <v>944</v>
      </c>
      <c r="B41" s="715"/>
      <c r="C41" s="715"/>
      <c r="D41" s="715"/>
      <c r="E41" s="715"/>
      <c r="F41" s="715"/>
      <c r="G41" s="715"/>
      <c r="H41" s="734"/>
      <c r="I41" s="591" t="s">
        <v>945</v>
      </c>
      <c r="J41" s="575" t="s">
        <v>946</v>
      </c>
      <c r="K41" s="735" t="s">
        <v>955</v>
      </c>
      <c r="L41" s="734"/>
      <c r="M41" s="576" t="s">
        <v>951</v>
      </c>
    </row>
    <row r="42" spans="1:13" s="577" customFormat="1" ht="12">
      <c r="A42" s="701"/>
      <c r="B42" s="702"/>
      <c r="C42" s="702"/>
      <c r="D42" s="702"/>
      <c r="E42" s="702"/>
      <c r="F42" s="702"/>
      <c r="G42" s="702"/>
      <c r="H42" s="720"/>
      <c r="I42" s="592"/>
      <c r="J42" s="578"/>
      <c r="K42" s="718"/>
      <c r="L42" s="719"/>
      <c r="M42" s="579"/>
    </row>
    <row r="43" spans="1:13" s="577" customFormat="1" thickBot="1">
      <c r="A43" s="710"/>
      <c r="B43" s="711"/>
      <c r="C43" s="711"/>
      <c r="D43" s="711"/>
      <c r="E43" s="711"/>
      <c r="F43" s="711"/>
      <c r="G43" s="711"/>
      <c r="H43" s="721"/>
      <c r="I43" s="593"/>
      <c r="J43" s="594"/>
      <c r="K43" s="712"/>
      <c r="L43" s="713"/>
      <c r="M43" s="595"/>
    </row>
    <row r="44" spans="1:13" s="577" customFormat="1" thickBot="1">
      <c r="A44" s="707" t="s">
        <v>953</v>
      </c>
      <c r="B44" s="708"/>
      <c r="C44" s="708"/>
      <c r="D44" s="708"/>
      <c r="E44" s="708"/>
      <c r="F44" s="708"/>
      <c r="G44" s="708"/>
      <c r="H44" s="708"/>
      <c r="I44" s="708"/>
      <c r="J44" s="708"/>
      <c r="K44" s="708"/>
      <c r="L44" s="709"/>
      <c r="M44" s="582">
        <v>0</v>
      </c>
    </row>
    <row r="45" spans="1:13" s="577" customFormat="1" ht="12">
      <c r="A45" s="596"/>
      <c r="B45" s="584"/>
      <c r="C45" s="584"/>
      <c r="D45" s="584"/>
      <c r="E45" s="584"/>
      <c r="F45" s="584"/>
      <c r="G45" s="584"/>
      <c r="H45" s="584"/>
      <c r="I45" s="584"/>
      <c r="J45" s="584"/>
      <c r="K45" s="584"/>
      <c r="L45" s="584"/>
      <c r="M45" s="585"/>
    </row>
    <row r="46" spans="1:13" s="577" customFormat="1">
      <c r="A46" s="586" t="s">
        <v>956</v>
      </c>
      <c r="B46" s="592"/>
      <c r="C46" s="592"/>
      <c r="D46" s="592"/>
      <c r="E46" s="592"/>
      <c r="F46" s="592"/>
      <c r="G46" s="592"/>
      <c r="H46" s="592"/>
      <c r="I46" s="592"/>
      <c r="J46" s="592"/>
      <c r="K46" s="592"/>
      <c r="L46" s="592"/>
      <c r="M46" s="597"/>
    </row>
    <row r="47" spans="1:13" s="577" customFormat="1" ht="3.75" customHeight="1" thickBot="1">
      <c r="A47" s="596"/>
      <c r="B47" s="584"/>
      <c r="C47" s="584"/>
      <c r="D47" s="584"/>
      <c r="E47" s="584"/>
      <c r="F47" s="584"/>
      <c r="G47" s="584"/>
      <c r="H47" s="584"/>
      <c r="I47" s="584"/>
      <c r="J47" s="584"/>
      <c r="K47" s="584"/>
      <c r="L47" s="584"/>
      <c r="M47" s="585"/>
    </row>
    <row r="48" spans="1:13" s="577" customFormat="1" ht="36" customHeight="1">
      <c r="A48" s="722" t="s">
        <v>957</v>
      </c>
      <c r="B48" s="723"/>
      <c r="C48" s="723"/>
      <c r="D48" s="723"/>
      <c r="E48" s="724"/>
      <c r="F48" s="598"/>
      <c r="G48" s="599" t="s">
        <v>945</v>
      </c>
      <c r="H48" s="600" t="s">
        <v>958</v>
      </c>
      <c r="I48" s="601" t="s">
        <v>2233</v>
      </c>
      <c r="J48" s="600" t="s">
        <v>2234</v>
      </c>
      <c r="K48" s="725" t="s">
        <v>961</v>
      </c>
      <c r="L48" s="724"/>
      <c r="M48" s="602" t="s">
        <v>951</v>
      </c>
    </row>
    <row r="49" spans="1:13" s="577" customFormat="1" ht="12">
      <c r="A49" s="603"/>
      <c r="B49" s="604"/>
      <c r="C49" s="604"/>
      <c r="D49" s="604"/>
      <c r="E49" s="604"/>
      <c r="F49" s="604"/>
      <c r="G49" s="605"/>
      <c r="H49" s="578"/>
      <c r="I49" s="592"/>
      <c r="J49" s="578"/>
      <c r="K49" s="718"/>
      <c r="L49" s="719"/>
      <c r="M49" s="579"/>
    </row>
    <row r="50" spans="1:13" s="577" customFormat="1" thickBot="1">
      <c r="A50" s="606"/>
      <c r="B50" s="607"/>
      <c r="C50" s="607"/>
      <c r="D50" s="607"/>
      <c r="E50" s="607"/>
      <c r="F50" s="607"/>
      <c r="G50" s="608"/>
      <c r="H50" s="580"/>
      <c r="I50" s="590"/>
      <c r="J50" s="580"/>
      <c r="K50" s="712"/>
      <c r="L50" s="713"/>
      <c r="M50" s="581"/>
    </row>
    <row r="51" spans="1:13" s="577" customFormat="1" thickBot="1">
      <c r="A51" s="726" t="s">
        <v>953</v>
      </c>
      <c r="B51" s="727"/>
      <c r="C51" s="727"/>
      <c r="D51" s="727"/>
      <c r="E51" s="727"/>
      <c r="F51" s="727"/>
      <c r="G51" s="727"/>
      <c r="H51" s="727"/>
      <c r="I51" s="727"/>
      <c r="J51" s="727"/>
      <c r="K51" s="727"/>
      <c r="L51" s="728"/>
      <c r="M51" s="609">
        <v>0</v>
      </c>
    </row>
    <row r="52" spans="1:13" s="577" customFormat="1" ht="12">
      <c r="A52" s="596"/>
      <c r="B52" s="584"/>
      <c r="C52" s="584"/>
      <c r="D52" s="584"/>
      <c r="E52" s="584"/>
      <c r="F52" s="584"/>
      <c r="G52" s="584"/>
      <c r="H52" s="584"/>
      <c r="I52" s="584"/>
      <c r="J52" s="584"/>
      <c r="K52" s="584"/>
      <c r="L52" s="584"/>
      <c r="M52" s="585"/>
    </row>
    <row r="53" spans="1:13">
      <c r="A53" s="586" t="s">
        <v>962</v>
      </c>
      <c r="B53" s="587"/>
      <c r="C53" s="587"/>
      <c r="D53" s="587"/>
      <c r="E53" s="587"/>
      <c r="F53" s="587"/>
      <c r="G53" s="587"/>
      <c r="H53" s="587"/>
      <c r="I53" s="587"/>
      <c r="J53" s="587"/>
      <c r="K53" s="587"/>
      <c r="L53" s="587"/>
      <c r="M53" s="588"/>
    </row>
    <row r="54" spans="1:13" s="577" customFormat="1" ht="3.75" customHeight="1" thickBot="1">
      <c r="A54" s="596"/>
      <c r="B54" s="584"/>
      <c r="C54" s="584"/>
      <c r="D54" s="584"/>
      <c r="E54" s="584"/>
      <c r="F54" s="584"/>
      <c r="G54" s="584"/>
      <c r="H54" s="584"/>
      <c r="I54" s="584"/>
      <c r="J54" s="584"/>
      <c r="K54" s="584"/>
      <c r="L54" s="584"/>
      <c r="M54" s="585"/>
    </row>
    <row r="55" spans="1:13" s="577" customFormat="1" ht="25.5" customHeight="1">
      <c r="A55" s="722" t="s">
        <v>944</v>
      </c>
      <c r="B55" s="723"/>
      <c r="C55" s="723"/>
      <c r="D55" s="723"/>
      <c r="E55" s="723"/>
      <c r="F55" s="723"/>
      <c r="G55" s="724"/>
      <c r="H55" s="599" t="s">
        <v>964</v>
      </c>
      <c r="I55" s="601" t="s">
        <v>965</v>
      </c>
      <c r="J55" s="600" t="s">
        <v>966</v>
      </c>
      <c r="K55" s="729" t="s">
        <v>950</v>
      </c>
      <c r="L55" s="730"/>
      <c r="M55" s="610" t="s">
        <v>951</v>
      </c>
    </row>
    <row r="56" spans="1:13" s="577" customFormat="1" ht="12">
      <c r="A56" s="701"/>
      <c r="B56" s="702"/>
      <c r="C56" s="702"/>
      <c r="D56" s="702"/>
      <c r="E56" s="702"/>
      <c r="F56" s="702"/>
      <c r="G56" s="702"/>
      <c r="H56" s="578"/>
      <c r="I56" s="592"/>
      <c r="J56" s="578"/>
      <c r="K56" s="718"/>
      <c r="L56" s="719"/>
      <c r="M56" s="579"/>
    </row>
    <row r="57" spans="1:13" s="577" customFormat="1" thickBot="1">
      <c r="A57" s="710"/>
      <c r="B57" s="711"/>
      <c r="C57" s="711"/>
      <c r="D57" s="711"/>
      <c r="E57" s="711"/>
      <c r="F57" s="711"/>
      <c r="G57" s="711"/>
      <c r="H57" s="580"/>
      <c r="I57" s="590"/>
      <c r="J57" s="580"/>
      <c r="K57" s="712"/>
      <c r="L57" s="713"/>
      <c r="M57" s="581"/>
    </row>
    <row r="58" spans="1:13" s="577" customFormat="1" thickBot="1">
      <c r="A58" s="707" t="s">
        <v>953</v>
      </c>
      <c r="B58" s="708"/>
      <c r="C58" s="708"/>
      <c r="D58" s="708"/>
      <c r="E58" s="708"/>
      <c r="F58" s="708"/>
      <c r="G58" s="708"/>
      <c r="H58" s="708"/>
      <c r="I58" s="708"/>
      <c r="J58" s="708"/>
      <c r="K58" s="708"/>
      <c r="L58" s="709"/>
      <c r="M58" s="582">
        <v>0</v>
      </c>
    </row>
    <row r="59" spans="1:13" s="577" customFormat="1" ht="8.25" customHeight="1" thickBot="1">
      <c r="A59" s="596"/>
      <c r="B59" s="584"/>
      <c r="C59" s="584"/>
      <c r="D59" s="584"/>
      <c r="E59" s="584"/>
      <c r="F59" s="584"/>
      <c r="G59" s="584"/>
      <c r="H59" s="584"/>
      <c r="I59" s="584"/>
      <c r="J59" s="584"/>
      <c r="K59" s="584"/>
      <c r="L59" s="584"/>
      <c r="M59" s="585"/>
    </row>
    <row r="60" spans="1:13" s="577" customFormat="1" thickBot="1">
      <c r="A60" s="707" t="s">
        <v>967</v>
      </c>
      <c r="B60" s="708"/>
      <c r="C60" s="708"/>
      <c r="D60" s="708"/>
      <c r="E60" s="708"/>
      <c r="F60" s="708"/>
      <c r="G60" s="708"/>
      <c r="H60" s="708"/>
      <c r="I60" s="708"/>
      <c r="J60" s="708"/>
      <c r="K60" s="708"/>
      <c r="L60" s="709"/>
      <c r="M60" s="582">
        <v>0</v>
      </c>
    </row>
    <row r="61" spans="1:13" s="577" customFormat="1" ht="9" customHeight="1">
      <c r="A61" s="596"/>
      <c r="B61" s="584"/>
      <c r="C61" s="584"/>
      <c r="D61" s="584"/>
      <c r="E61" s="584"/>
      <c r="F61" s="584"/>
      <c r="G61" s="584"/>
      <c r="H61" s="584"/>
      <c r="I61" s="584"/>
      <c r="J61" s="584"/>
      <c r="K61" s="584"/>
      <c r="L61" s="584"/>
      <c r="M61" s="585"/>
    </row>
    <row r="62" spans="1:13">
      <c r="A62" s="586" t="s">
        <v>968</v>
      </c>
      <c r="B62" s="587"/>
      <c r="C62" s="587"/>
      <c r="D62" s="587"/>
      <c r="E62" s="587"/>
      <c r="F62" s="587"/>
      <c r="G62" s="587"/>
      <c r="H62" s="587"/>
      <c r="I62" s="587"/>
      <c r="J62" s="587"/>
      <c r="K62" s="587"/>
      <c r="L62" s="587"/>
      <c r="M62" s="588"/>
    </row>
    <row r="63" spans="1:13" s="577" customFormat="1" ht="3.75" customHeight="1" thickBot="1">
      <c r="A63" s="596"/>
      <c r="B63" s="584"/>
      <c r="C63" s="584"/>
      <c r="D63" s="584"/>
      <c r="E63" s="584"/>
      <c r="F63" s="584"/>
      <c r="G63" s="584"/>
      <c r="H63" s="584"/>
      <c r="I63" s="584"/>
      <c r="J63" s="584"/>
      <c r="K63" s="584"/>
      <c r="L63" s="584"/>
      <c r="M63" s="585"/>
    </row>
    <row r="64" spans="1:13" s="577" customFormat="1" ht="12">
      <c r="A64" s="714" t="s">
        <v>944</v>
      </c>
      <c r="B64" s="715"/>
      <c r="C64" s="715"/>
      <c r="D64" s="715"/>
      <c r="E64" s="715"/>
      <c r="F64" s="715"/>
      <c r="G64" s="715"/>
      <c r="H64" s="611"/>
      <c r="I64" s="612"/>
      <c r="J64" s="613" t="s">
        <v>970</v>
      </c>
      <c r="K64" s="716" t="s">
        <v>971</v>
      </c>
      <c r="L64" s="717"/>
      <c r="M64" s="614"/>
    </row>
    <row r="65" spans="1:13" s="577" customFormat="1" ht="12">
      <c r="A65" s="701" t="s">
        <v>2235</v>
      </c>
      <c r="B65" s="702"/>
      <c r="C65" s="702"/>
      <c r="D65" s="702"/>
      <c r="E65" s="702"/>
      <c r="F65" s="702"/>
      <c r="G65" s="702"/>
      <c r="H65" s="615"/>
      <c r="I65" s="616"/>
      <c r="J65" s="617"/>
      <c r="K65" s="703"/>
      <c r="L65" s="704"/>
      <c r="M65" s="618"/>
    </row>
    <row r="66" spans="1:13" s="577" customFormat="1" ht="12">
      <c r="A66" s="619" t="s">
        <v>973</v>
      </c>
      <c r="B66" s="620"/>
      <c r="C66" s="620"/>
      <c r="D66" s="620"/>
      <c r="E66" s="620"/>
      <c r="F66" s="620"/>
      <c r="G66" s="620"/>
      <c r="H66" s="615"/>
      <c r="I66" s="616"/>
      <c r="J66" s="617"/>
      <c r="K66" s="703"/>
      <c r="L66" s="704"/>
      <c r="M66" s="618"/>
    </row>
    <row r="67" spans="1:13" s="577" customFormat="1" thickBot="1">
      <c r="A67" s="606" t="s">
        <v>974</v>
      </c>
      <c r="B67" s="607"/>
      <c r="C67" s="607"/>
      <c r="D67" s="607"/>
      <c r="E67" s="607"/>
      <c r="F67" s="607"/>
      <c r="G67" s="607"/>
      <c r="H67" s="621"/>
      <c r="I67" s="622"/>
      <c r="J67" s="617"/>
      <c r="K67" s="705"/>
      <c r="L67" s="706"/>
      <c r="M67" s="618"/>
    </row>
    <row r="68" spans="1:13" s="577" customFormat="1" thickBot="1">
      <c r="A68" s="707" t="s">
        <v>953</v>
      </c>
      <c r="B68" s="708"/>
      <c r="C68" s="708"/>
      <c r="D68" s="708"/>
      <c r="E68" s="708"/>
      <c r="F68" s="708"/>
      <c r="G68" s="708"/>
      <c r="H68" s="708"/>
      <c r="I68" s="708"/>
      <c r="J68" s="708"/>
      <c r="K68" s="708"/>
      <c r="L68" s="709"/>
      <c r="M68" s="582">
        <v>0</v>
      </c>
    </row>
    <row r="69" spans="1:13" s="577" customFormat="1" ht="7.5" customHeight="1" thickBot="1">
      <c r="A69" s="596"/>
      <c r="B69" s="584"/>
      <c r="C69" s="584"/>
      <c r="D69" s="584"/>
      <c r="E69" s="584"/>
      <c r="F69" s="584"/>
      <c r="G69" s="584"/>
      <c r="H69" s="584"/>
      <c r="I69" s="584"/>
      <c r="J69" s="584"/>
      <c r="K69" s="584"/>
      <c r="L69" s="584"/>
      <c r="M69" s="585"/>
    </row>
    <row r="70" spans="1:13" s="577" customFormat="1" thickBot="1">
      <c r="A70" s="707" t="s">
        <v>2236</v>
      </c>
      <c r="B70" s="708"/>
      <c r="C70" s="708"/>
      <c r="D70" s="708"/>
      <c r="E70" s="708"/>
      <c r="F70" s="708"/>
      <c r="G70" s="708"/>
      <c r="H70" s="708"/>
      <c r="I70" s="708"/>
      <c r="J70" s="708"/>
      <c r="K70" s="708"/>
      <c r="L70" s="709"/>
      <c r="M70" s="582">
        <f>ROUND(M60+M68,0)</f>
        <v>0</v>
      </c>
    </row>
    <row r="71" spans="1:13">
      <c r="A71" s="527"/>
      <c r="B71" s="528"/>
      <c r="C71" s="528"/>
      <c r="D71" s="528"/>
      <c r="E71" s="528"/>
      <c r="F71" s="528"/>
      <c r="G71" s="528"/>
      <c r="H71" s="528"/>
      <c r="I71" s="528"/>
      <c r="J71" s="528"/>
      <c r="K71" s="528"/>
      <c r="L71" s="528"/>
      <c r="M71" s="529"/>
    </row>
    <row r="72" spans="1:13">
      <c r="A72" s="558"/>
      <c r="B72" s="493"/>
      <c r="C72" s="493"/>
      <c r="D72" s="493"/>
      <c r="E72" s="493"/>
      <c r="F72" s="493"/>
      <c r="G72" s="493"/>
      <c r="H72" s="493"/>
      <c r="I72" s="493"/>
      <c r="J72" s="493"/>
      <c r="K72" s="493"/>
      <c r="L72" s="493"/>
      <c r="M72" s="535"/>
    </row>
    <row r="73" spans="1:13">
      <c r="A73" s="558"/>
      <c r="B73" s="493"/>
      <c r="C73" s="493"/>
      <c r="D73" s="493"/>
      <c r="E73" s="493"/>
      <c r="F73" s="493"/>
      <c r="G73" s="493"/>
      <c r="H73" s="493"/>
      <c r="I73" s="493"/>
      <c r="J73" s="493"/>
      <c r="K73" s="493"/>
      <c r="L73" s="493"/>
      <c r="M73" s="535"/>
    </row>
    <row r="74" spans="1:13">
      <c r="A74" s="558"/>
      <c r="B74" s="493"/>
      <c r="C74" s="493"/>
      <c r="D74" s="493"/>
      <c r="E74" s="493"/>
      <c r="F74" s="493"/>
      <c r="G74" s="493"/>
      <c r="H74" s="493"/>
      <c r="I74" s="493"/>
      <c r="J74" s="493"/>
      <c r="K74" s="493"/>
      <c r="L74" s="493"/>
      <c r="M74" s="535"/>
    </row>
    <row r="75" spans="1:13" s="577" customFormat="1" ht="12">
      <c r="A75" s="623"/>
      <c r="B75" s="624"/>
      <c r="C75" s="624"/>
      <c r="D75" s="625" t="s">
        <v>976</v>
      </c>
      <c r="E75" s="625"/>
      <c r="F75" s="625"/>
      <c r="G75" s="625"/>
      <c r="H75" s="625"/>
      <c r="I75" s="625"/>
      <c r="J75" s="624"/>
      <c r="K75" s="624"/>
      <c r="L75" s="624"/>
      <c r="M75" s="626"/>
    </row>
    <row r="76" spans="1:13" s="577" customFormat="1" ht="12">
      <c r="A76" s="623"/>
      <c r="B76" s="624"/>
      <c r="C76" s="624"/>
      <c r="D76" s="624" t="s">
        <v>977</v>
      </c>
      <c r="E76" s="624"/>
      <c r="F76" s="624"/>
      <c r="G76" s="624"/>
      <c r="H76" s="624"/>
      <c r="I76" s="624"/>
      <c r="J76" s="624"/>
      <c r="K76" s="624"/>
      <c r="L76" s="624"/>
      <c r="M76" s="626"/>
    </row>
    <row r="77" spans="1:13">
      <c r="A77" s="558"/>
      <c r="B77" s="493"/>
      <c r="C77" s="493"/>
      <c r="D77" s="493" t="s">
        <v>978</v>
      </c>
      <c r="E77" s="493"/>
      <c r="F77" s="493"/>
      <c r="G77" s="493"/>
      <c r="H77" s="493"/>
      <c r="I77" s="493"/>
      <c r="J77" s="493"/>
      <c r="K77" s="493"/>
      <c r="L77" s="493"/>
      <c r="M77" s="535"/>
    </row>
    <row r="78" spans="1:13">
      <c r="A78" s="558"/>
      <c r="B78" s="493"/>
      <c r="C78" s="493"/>
      <c r="D78" s="493" t="s">
        <v>979</v>
      </c>
      <c r="E78" s="493"/>
      <c r="F78" s="493"/>
      <c r="G78" s="493"/>
      <c r="H78" s="493"/>
      <c r="I78" s="493"/>
      <c r="J78" s="493"/>
      <c r="K78" s="493"/>
      <c r="L78" s="493"/>
      <c r="M78" s="535"/>
    </row>
    <row r="79" spans="1:13" ht="13.5" thickBot="1">
      <c r="A79" s="558"/>
      <c r="B79" s="493"/>
      <c r="C79" s="493"/>
      <c r="D79" s="493"/>
      <c r="E79" s="493" t="s">
        <v>980</v>
      </c>
      <c r="F79" s="493"/>
      <c r="G79" s="493"/>
      <c r="H79" s="493"/>
      <c r="I79" s="493"/>
      <c r="J79" s="493"/>
      <c r="K79" s="493"/>
      <c r="L79" s="493"/>
      <c r="M79" s="535"/>
    </row>
    <row r="80" spans="1:13">
      <c r="A80" s="627" t="s">
        <v>2216</v>
      </c>
      <c r="B80" s="628"/>
      <c r="C80" s="628"/>
      <c r="D80" s="628"/>
      <c r="E80" s="628"/>
      <c r="F80" s="628"/>
      <c r="G80" s="628"/>
      <c r="H80" s="628"/>
      <c r="I80" s="628"/>
      <c r="J80" s="628"/>
      <c r="K80" s="628"/>
      <c r="L80" s="628"/>
      <c r="M80" s="629"/>
    </row>
    <row r="81" spans="1:13">
      <c r="A81" s="630"/>
      <c r="B81" s="631"/>
      <c r="C81" s="631"/>
      <c r="D81" s="631"/>
      <c r="E81" s="631"/>
      <c r="F81" s="631"/>
      <c r="G81" s="631"/>
      <c r="H81" s="631"/>
      <c r="I81" s="631"/>
      <c r="J81" s="631"/>
      <c r="K81" s="631"/>
      <c r="L81" s="631"/>
      <c r="M81" s="632"/>
    </row>
    <row r="82" spans="1:13">
      <c r="A82" s="630"/>
      <c r="B82" s="631"/>
      <c r="C82" s="631"/>
      <c r="D82" s="631"/>
      <c r="E82" s="631"/>
      <c r="F82" s="631"/>
      <c r="G82" s="631"/>
      <c r="H82" s="631"/>
      <c r="I82" s="631"/>
      <c r="J82" s="631"/>
      <c r="K82" s="631"/>
      <c r="L82" s="631"/>
      <c r="M82" s="632"/>
    </row>
    <row r="83" spans="1:13">
      <c r="A83" s="630"/>
      <c r="B83" s="631"/>
      <c r="C83" s="631"/>
      <c r="D83" s="631"/>
      <c r="E83" s="631"/>
      <c r="F83" s="631"/>
      <c r="G83" s="631"/>
      <c r="H83" s="631"/>
      <c r="I83" s="631"/>
      <c r="J83" s="631"/>
      <c r="K83" s="631"/>
      <c r="L83" s="631"/>
      <c r="M83" s="632"/>
    </row>
    <row r="84" spans="1:13" ht="13.5" thickBot="1">
      <c r="A84" s="633"/>
      <c r="B84" s="634"/>
      <c r="C84" s="634"/>
      <c r="D84" s="634"/>
      <c r="E84" s="634"/>
      <c r="F84" s="634"/>
      <c r="G84" s="634"/>
      <c r="H84" s="634"/>
      <c r="I84" s="634"/>
      <c r="J84" s="634"/>
      <c r="K84" s="634"/>
      <c r="L84" s="634"/>
      <c r="M84" s="635"/>
    </row>
    <row r="85" spans="1:13">
      <c r="A85" s="636"/>
      <c r="B85" s="637"/>
      <c r="C85" s="637"/>
      <c r="D85" s="637"/>
      <c r="E85" s="637"/>
      <c r="F85" s="637"/>
      <c r="G85" s="637"/>
      <c r="H85" s="637"/>
      <c r="I85" s="637"/>
      <c r="J85" s="637"/>
      <c r="K85" s="637"/>
      <c r="L85" s="637"/>
      <c r="M85" s="638"/>
    </row>
    <row r="86" spans="1:13">
      <c r="A86" s="517" t="s">
        <v>2217</v>
      </c>
      <c r="B86" s="519"/>
      <c r="C86" s="519"/>
      <c r="D86" s="519"/>
      <c r="E86" s="519"/>
      <c r="F86" s="519"/>
      <c r="G86" s="519"/>
      <c r="H86" s="519"/>
      <c r="I86" s="519"/>
      <c r="J86" s="519"/>
      <c r="K86" s="519"/>
      <c r="L86" s="519"/>
      <c r="M86" s="523"/>
    </row>
    <row r="87" spans="1:13" ht="17.25" customHeight="1">
      <c r="A87" s="691" t="s">
        <v>2218</v>
      </c>
      <c r="B87" s="692"/>
      <c r="C87" s="692"/>
      <c r="D87" s="692"/>
      <c r="E87" s="692"/>
      <c r="F87" s="692"/>
      <c r="G87" s="692"/>
      <c r="H87" s="692"/>
      <c r="I87" s="692"/>
      <c r="J87" s="692"/>
      <c r="K87" s="692"/>
      <c r="L87" s="692"/>
      <c r="M87" s="693"/>
    </row>
    <row r="88" spans="1:13" ht="17.25" customHeight="1">
      <c r="A88" s="691"/>
      <c r="B88" s="692"/>
      <c r="C88" s="692"/>
      <c r="D88" s="692"/>
      <c r="E88" s="692"/>
      <c r="F88" s="692"/>
      <c r="G88" s="692"/>
      <c r="H88" s="692"/>
      <c r="I88" s="692"/>
      <c r="J88" s="692"/>
      <c r="K88" s="692"/>
      <c r="L88" s="692"/>
      <c r="M88" s="693"/>
    </row>
    <row r="89" spans="1:13" ht="18.75" customHeight="1">
      <c r="A89" s="694" t="s">
        <v>2219</v>
      </c>
      <c r="B89" s="695"/>
      <c r="C89" s="695"/>
      <c r="D89" s="695"/>
      <c r="E89" s="695"/>
      <c r="F89" s="695"/>
      <c r="G89" s="695"/>
      <c r="H89" s="695"/>
      <c r="I89" s="695"/>
      <c r="J89" s="695"/>
      <c r="K89" s="695"/>
      <c r="L89" s="695"/>
      <c r="M89" s="696"/>
    </row>
    <row r="90" spans="1:13" ht="21.75" customHeight="1">
      <c r="A90" s="694"/>
      <c r="B90" s="695"/>
      <c r="C90" s="695"/>
      <c r="D90" s="695"/>
      <c r="E90" s="695"/>
      <c r="F90" s="695"/>
      <c r="G90" s="695"/>
      <c r="H90" s="695"/>
      <c r="I90" s="695"/>
      <c r="J90" s="695"/>
      <c r="K90" s="695"/>
      <c r="L90" s="695"/>
      <c r="M90" s="696"/>
    </row>
    <row r="91" spans="1:13">
      <c r="A91" s="639"/>
      <c r="B91" s="640"/>
      <c r="C91" s="640"/>
      <c r="D91" s="640"/>
      <c r="E91" s="640"/>
      <c r="F91" s="640"/>
      <c r="G91" s="640"/>
      <c r="H91" s="640"/>
      <c r="I91" s="640"/>
      <c r="J91" s="640"/>
      <c r="K91" s="640"/>
      <c r="L91" s="640"/>
      <c r="M91" s="641"/>
    </row>
    <row r="92" spans="1:13">
      <c r="A92" s="639"/>
      <c r="B92" s="640"/>
      <c r="C92" s="640"/>
      <c r="D92" s="640"/>
      <c r="E92" s="640"/>
      <c r="F92" s="640"/>
      <c r="G92" s="640"/>
      <c r="H92" s="640"/>
      <c r="I92" s="640"/>
      <c r="J92" s="640"/>
      <c r="K92" s="640"/>
      <c r="L92" s="640"/>
      <c r="M92" s="641"/>
    </row>
    <row r="93" spans="1:13">
      <c r="A93" s="639"/>
      <c r="B93" s="640"/>
      <c r="C93" s="640"/>
      <c r="D93" s="640"/>
      <c r="E93" s="640"/>
      <c r="F93" s="640"/>
      <c r="G93" s="640"/>
      <c r="H93" s="640"/>
      <c r="I93" s="640"/>
      <c r="J93" s="640"/>
      <c r="K93" s="640"/>
      <c r="L93" s="640"/>
      <c r="M93" s="641"/>
    </row>
    <row r="94" spans="1:13">
      <c r="A94" s="517"/>
      <c r="B94" s="519"/>
      <c r="C94" s="519"/>
      <c r="D94" s="519"/>
      <c r="E94" s="519"/>
      <c r="F94" s="519"/>
      <c r="G94" s="519"/>
      <c r="H94" s="519"/>
      <c r="I94" s="519"/>
      <c r="J94" s="519"/>
      <c r="K94" s="519"/>
      <c r="L94" s="519"/>
      <c r="M94" s="523"/>
    </row>
    <row r="95" spans="1:13" s="577" customFormat="1" ht="12">
      <c r="A95" s="623"/>
      <c r="B95" s="624"/>
      <c r="C95" s="624"/>
      <c r="D95" s="624" t="s">
        <v>976</v>
      </c>
      <c r="E95" s="625"/>
      <c r="F95" s="624"/>
      <c r="G95" s="624"/>
      <c r="H95" s="624"/>
      <c r="I95" s="624"/>
      <c r="J95" s="624"/>
      <c r="K95" s="624"/>
      <c r="L95" s="624"/>
      <c r="M95" s="626"/>
    </row>
    <row r="96" spans="1:13" s="577" customFormat="1" ht="12">
      <c r="A96" s="623"/>
      <c r="B96" s="624"/>
      <c r="C96" s="624"/>
      <c r="D96" s="642" t="s">
        <v>977</v>
      </c>
      <c r="E96" s="624"/>
      <c r="F96" s="624"/>
      <c r="G96" s="642"/>
      <c r="H96" s="642"/>
      <c r="I96" s="642"/>
      <c r="J96" s="624"/>
      <c r="K96" s="624"/>
      <c r="L96" s="624"/>
      <c r="M96" s="626"/>
    </row>
    <row r="97" spans="1:13">
      <c r="A97" s="558"/>
      <c r="B97" s="493"/>
      <c r="C97" s="493"/>
      <c r="D97" s="643" t="s">
        <v>981</v>
      </c>
      <c r="E97" s="493"/>
      <c r="F97" s="493"/>
      <c r="G97" s="643"/>
      <c r="H97" s="643"/>
      <c r="I97" s="643"/>
      <c r="J97" s="493"/>
      <c r="K97" s="493"/>
      <c r="L97" s="493"/>
      <c r="M97" s="535"/>
    </row>
    <row r="98" spans="1:13">
      <c r="A98" s="644"/>
      <c r="B98" s="519"/>
      <c r="C98" s="519"/>
      <c r="D98" s="493" t="s">
        <v>979</v>
      </c>
      <c r="E98" s="493"/>
      <c r="F98" s="493"/>
      <c r="G98" s="493"/>
      <c r="H98" s="493"/>
      <c r="I98" s="493"/>
      <c r="J98" s="519"/>
      <c r="K98" s="519"/>
      <c r="L98" s="519"/>
      <c r="M98" s="523"/>
    </row>
    <row r="99" spans="1:13" ht="13.5" customHeight="1">
      <c r="A99" s="644"/>
      <c r="B99" s="519"/>
      <c r="C99" s="519"/>
      <c r="D99" s="519"/>
      <c r="E99" s="493"/>
      <c r="F99" s="493"/>
      <c r="G99" s="493"/>
      <c r="H99" s="493"/>
      <c r="I99" s="493"/>
      <c r="J99" s="519"/>
      <c r="K99" s="519"/>
      <c r="L99" s="519"/>
      <c r="M99" s="523"/>
    </row>
    <row r="100" spans="1:13">
      <c r="A100" s="645" t="s">
        <v>2220</v>
      </c>
      <c r="B100" s="646"/>
      <c r="C100" s="646"/>
      <c r="D100" s="493"/>
      <c r="E100" s="493"/>
      <c r="F100" s="493"/>
      <c r="G100" s="493"/>
      <c r="H100" s="493"/>
      <c r="I100" s="697"/>
      <c r="J100" s="697"/>
      <c r="K100" s="697"/>
      <c r="L100" s="697"/>
      <c r="M100" s="698"/>
    </row>
    <row r="101" spans="1:13" ht="13.5" thickBot="1">
      <c r="A101" s="647" t="s">
        <v>2221</v>
      </c>
      <c r="B101" s="648"/>
      <c r="C101" s="648"/>
      <c r="D101" s="649"/>
      <c r="E101" s="649"/>
      <c r="F101" s="649"/>
      <c r="G101" s="649"/>
      <c r="H101" s="649"/>
      <c r="I101" s="699"/>
      <c r="J101" s="699"/>
      <c r="K101" s="699"/>
      <c r="L101" s="699"/>
      <c r="M101" s="700"/>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7.2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5.25">
      <c r="B10" s="901" t="s">
        <v>2205</v>
      </c>
      <c r="C10" s="902"/>
      <c r="D10" s="902"/>
      <c r="E10" s="902"/>
      <c r="F10" s="362" t="s">
        <v>2206</v>
      </c>
      <c r="G10" s="82"/>
      <c r="H10" s="363"/>
      <c r="I10" s="903" t="s">
        <v>2207</v>
      </c>
      <c r="J10" s="903"/>
      <c r="K10" s="364" t="s">
        <v>2206</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4"/>
      <c r="E12" s="374"/>
      <c r="F12" s="374"/>
      <c r="G12" s="374"/>
      <c r="H12" s="373"/>
      <c r="I12" s="374"/>
      <c r="J12" s="373"/>
      <c r="K12" s="374"/>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30"/>
      <c r="E25" s="330"/>
      <c r="F25" s="904" t="s">
        <v>2222</v>
      </c>
      <c r="G25" s="905"/>
      <c r="H25" s="905"/>
      <c r="I25" s="330" t="s">
        <v>2203</v>
      </c>
      <c r="J25" s="330" t="s">
        <v>2204</v>
      </c>
      <c r="K25" s="268"/>
      <c r="L25" s="330"/>
      <c r="M25" s="330"/>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179" t="s">
        <v>983</v>
      </c>
      <c r="C31" s="84" t="s">
        <v>1220</v>
      </c>
      <c r="D31" s="85"/>
      <c r="E31" s="85"/>
      <c r="F31" s="85"/>
      <c r="G31" s="85"/>
      <c r="H31" s="85"/>
      <c r="I31" s="85"/>
      <c r="J31" s="86"/>
      <c r="K31" s="312"/>
      <c r="L31" s="310" t="s">
        <v>984</v>
      </c>
      <c r="M31" s="207"/>
      <c r="N31" s="87"/>
    </row>
    <row r="32" spans="1:14" ht="5.25" customHeight="1">
      <c r="B32" s="17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VLOOKUP(A36,EQUIPOS!A6:D161,4,FALSE)</f>
        <v>135449.84320129151</v>
      </c>
      <c r="L36" s="274"/>
      <c r="M36" s="275">
        <v>0.15</v>
      </c>
      <c r="N36" s="276">
        <f>K36/M36</f>
        <v>902998.95467527676</v>
      </c>
    </row>
    <row r="37" spans="1:14">
      <c r="A37" t="s">
        <v>150</v>
      </c>
      <c r="B37" s="836" t="str">
        <f>VLOOKUP(A37,EQUIPOS!A7:D154,3,FALSE)</f>
        <v>Cargador : Potencia en el volante 125 hp, Clasificación de RPM del motor 2300.</v>
      </c>
      <c r="C37" s="837"/>
      <c r="D37" s="837"/>
      <c r="E37" s="837"/>
      <c r="F37" s="837"/>
      <c r="G37" s="837"/>
      <c r="H37" s="838"/>
      <c r="I37" s="271"/>
      <c r="J37" s="272"/>
      <c r="K37" s="273">
        <f>VLOOKUP(A37,EQUIPOS!A7:D162,4,FALSE)</f>
        <v>104781.95417458401</v>
      </c>
      <c r="L37" s="274"/>
      <c r="M37" s="275">
        <v>0.15</v>
      </c>
      <c r="N37" s="276">
        <f>K37/M37</f>
        <v>698546.36116389348</v>
      </c>
    </row>
    <row r="38" spans="1:14">
      <c r="A38" t="s">
        <v>273</v>
      </c>
      <c r="B38" s="836" t="str">
        <f>VLOOKUP(A38,EQUIPOS!A8:D154,3,FALSE)</f>
        <v>Motosierra, 93.6 cm3 - 7.1 HP, 45-90 cm - 7.9 kg</v>
      </c>
      <c r="C38" s="837"/>
      <c r="D38" s="837"/>
      <c r="E38" s="837"/>
      <c r="F38" s="837"/>
      <c r="G38" s="837"/>
      <c r="H38" s="838"/>
      <c r="I38" s="271"/>
      <c r="J38" s="272"/>
      <c r="K38" s="273">
        <f>VLOOKUP(A38,EQUIPOS!A8:D163,4,FALSE)</f>
        <v>7456.3860853601536</v>
      </c>
      <c r="L38" s="274"/>
      <c r="M38" s="275">
        <v>0.15</v>
      </c>
      <c r="N38" s="277">
        <f>K38/M38</f>
        <v>49709.24056906769</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9021.8333333333339</v>
      </c>
    </row>
    <row r="43" spans="1:14" ht="15.75" thickBot="1">
      <c r="B43" s="823" t="s">
        <v>953</v>
      </c>
      <c r="C43" s="824"/>
      <c r="D43" s="824"/>
      <c r="E43" s="824"/>
      <c r="F43" s="824"/>
      <c r="G43" s="824"/>
      <c r="H43" s="824"/>
      <c r="I43" s="824"/>
      <c r="J43" s="824"/>
      <c r="K43" s="824"/>
      <c r="L43" s="824"/>
      <c r="M43" s="825"/>
      <c r="N43" s="102">
        <f>SUM(N36:N42)</f>
        <v>1660276.3897415712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797" t="s">
        <v>957</v>
      </c>
      <c r="C58" s="798"/>
      <c r="D58" s="798"/>
      <c r="E58" s="798"/>
      <c r="F58" s="798"/>
      <c r="G58" s="799"/>
      <c r="H58" s="76" t="s">
        <v>945</v>
      </c>
      <c r="I58" s="77" t="s">
        <v>958</v>
      </c>
      <c r="J58" s="78" t="s">
        <v>959</v>
      </c>
      <c r="K58" s="76" t="s">
        <v>960</v>
      </c>
      <c r="L58" s="826" t="s">
        <v>961</v>
      </c>
      <c r="M58" s="799"/>
      <c r="N58" s="79" t="s">
        <v>951</v>
      </c>
    </row>
    <row r="59" spans="1:14">
      <c r="A59" t="s">
        <v>1221</v>
      </c>
      <c r="B59" s="49" t="str">
        <f>VLOOKUP(A59,TRANSPORTE!A5:D94,3,FALSE)</f>
        <v>Transporte de material desmontado</v>
      </c>
      <c r="C59" s="321"/>
      <c r="D59" s="321"/>
      <c r="E59" s="321"/>
      <c r="F59" s="321"/>
      <c r="G59" s="321"/>
      <c r="H59" s="315" t="str">
        <f>VLOOKUP(A59,TRANSPORTE!A6:D120,2,FALSE)</f>
        <v>tkm</v>
      </c>
      <c r="I59" s="283">
        <v>35</v>
      </c>
      <c r="J59" s="290">
        <v>1</v>
      </c>
      <c r="K59" s="283">
        <f>I59*J59</f>
        <v>35</v>
      </c>
      <c r="L59" s="827">
        <v>983.54</v>
      </c>
      <c r="M59" s="828"/>
      <c r="N59" s="291">
        <f>K59*L59</f>
        <v>34423.9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51"/>
      <c r="J64" s="51"/>
      <c r="K64" s="51"/>
      <c r="L64" s="812"/>
      <c r="M64" s="813"/>
      <c r="N64" s="300"/>
    </row>
    <row r="65" spans="1:15" ht="15.75" thickBot="1">
      <c r="B65" s="829" t="s">
        <v>953</v>
      </c>
      <c r="C65" s="830"/>
      <c r="D65" s="830"/>
      <c r="E65" s="830"/>
      <c r="F65" s="830"/>
      <c r="G65" s="830"/>
      <c r="H65" s="830"/>
      <c r="I65" s="830"/>
      <c r="J65" s="830"/>
      <c r="K65" s="830"/>
      <c r="L65" s="830"/>
      <c r="M65" s="831"/>
      <c r="N65" s="305">
        <f>N59+N60+N61+N62+N63</f>
        <v>34423.9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1.2</v>
      </c>
      <c r="N70" s="300">
        <f>K70/M70</f>
        <v>180436.66666666669</v>
      </c>
      <c r="O70" s="109"/>
    </row>
    <row r="71" spans="1:15">
      <c r="B71" s="52"/>
      <c r="C71" s="50"/>
      <c r="D71" s="50"/>
      <c r="E71" s="50"/>
      <c r="F71" s="50"/>
      <c r="G71" s="50"/>
      <c r="H71" s="50"/>
      <c r="I71" s="283"/>
      <c r="J71" s="301"/>
      <c r="K71" s="302"/>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51"/>
      <c r="J75" s="51"/>
      <c r="K75" s="51"/>
      <c r="L75" s="812"/>
      <c r="M75" s="813"/>
      <c r="N75" s="300"/>
    </row>
    <row r="76" spans="1:15" ht="15.75" thickBot="1">
      <c r="B76" s="823" t="s">
        <v>953</v>
      </c>
      <c r="C76" s="824"/>
      <c r="D76" s="824"/>
      <c r="E76" s="824"/>
      <c r="F76" s="824"/>
      <c r="G76" s="824"/>
      <c r="H76" s="824"/>
      <c r="I76" s="830"/>
      <c r="J76" s="830"/>
      <c r="K76" s="830"/>
      <c r="L76" s="830"/>
      <c r="M76" s="831"/>
      <c r="N76" s="305">
        <f>N70+N71+N72+N73+N74</f>
        <v>180436.66666666669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1875136.9564082378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375027.39128164761</v>
      </c>
      <c r="M83" s="858"/>
      <c r="N83" s="54"/>
    </row>
    <row r="84" spans="1:14">
      <c r="B84" s="92" t="s">
        <v>973</v>
      </c>
      <c r="C84" s="93"/>
      <c r="D84" s="93"/>
      <c r="E84" s="93"/>
      <c r="F84" s="93"/>
      <c r="G84" s="93"/>
      <c r="H84" s="93"/>
      <c r="I84" s="90"/>
      <c r="J84" s="91"/>
      <c r="K84" s="308">
        <v>0.05</v>
      </c>
      <c r="L84" s="857">
        <f>N78*K84</f>
        <v>93756.847820411902</v>
      </c>
      <c r="M84" s="858"/>
      <c r="N84" s="54"/>
    </row>
    <row r="85" spans="1:14" ht="15.75" thickBot="1">
      <c r="B85" s="94" t="s">
        <v>974</v>
      </c>
      <c r="C85" s="95"/>
      <c r="D85" s="95"/>
      <c r="E85" s="95"/>
      <c r="F85" s="95"/>
      <c r="G85" s="95"/>
      <c r="H85" s="95"/>
      <c r="I85" s="96"/>
      <c r="J85" s="97"/>
      <c r="K85" s="309">
        <v>0.05</v>
      </c>
      <c r="L85" s="859">
        <f>N78*K85</f>
        <v>93756.847820411902</v>
      </c>
      <c r="M85" s="860"/>
      <c r="N85" s="54"/>
    </row>
    <row r="86" spans="1:14" ht="15.75" thickBot="1">
      <c r="B86" s="823" t="s">
        <v>953</v>
      </c>
      <c r="C86" s="824"/>
      <c r="D86" s="824"/>
      <c r="E86" s="824"/>
      <c r="F86" s="824"/>
      <c r="G86" s="824"/>
      <c r="H86" s="824"/>
      <c r="I86" s="824"/>
      <c r="J86" s="824"/>
      <c r="K86" s="824"/>
      <c r="L86" s="824"/>
      <c r="M86" s="825"/>
      <c r="N86" s="55">
        <f>L83+L84+L85</f>
        <v>562541.08692247141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2437678.0433307094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4"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8.7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6">
      <c r="B10" s="901" t="s">
        <v>2205</v>
      </c>
      <c r="C10" s="902"/>
      <c r="D10" s="902"/>
      <c r="E10" s="902"/>
      <c r="F10" s="395" t="s">
        <v>2206</v>
      </c>
      <c r="G10" s="82"/>
      <c r="H10" s="363"/>
      <c r="I10" s="903" t="s">
        <v>2207</v>
      </c>
      <c r="J10" s="903"/>
      <c r="K10" s="396" t="s">
        <v>2206</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985</v>
      </c>
      <c r="C31" s="84" t="s">
        <v>1169</v>
      </c>
      <c r="D31" s="85"/>
      <c r="E31" s="85"/>
      <c r="F31" s="85"/>
      <c r="G31" s="85"/>
      <c r="H31" s="85"/>
      <c r="I31" s="85"/>
      <c r="J31" s="86"/>
      <c r="K31" s="312"/>
      <c r="L31" s="310" t="s">
        <v>984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249</v>
      </c>
      <c r="B36" s="836" t="str">
        <f>VLOOKUP(A36,EQUIPOS!A6:D154,3,FALSE)</f>
        <v>Guadañadora, Cilindraje 41.5 cm3, Longitud del mango 1450 mm, Peso 7.4 kg</v>
      </c>
      <c r="C36" s="837"/>
      <c r="D36" s="837"/>
      <c r="E36" s="837"/>
      <c r="F36" s="837"/>
      <c r="G36" s="837"/>
      <c r="H36" s="838"/>
      <c r="I36" s="271"/>
      <c r="J36" s="272"/>
      <c r="K36" s="273">
        <f>VLOOKUP(A36,EQUIPOS!A6:D161,4,FALSE)</f>
        <v>3723.0817278422924</v>
      </c>
      <c r="L36" s="274"/>
      <c r="M36" s="275">
        <v>0.36</v>
      </c>
      <c r="N36" s="276">
        <f>K36/M36</f>
        <v>10341.893688450813</v>
      </c>
    </row>
    <row r="37" spans="1:14">
      <c r="A37" t="s">
        <v>273</v>
      </c>
      <c r="B37" s="836" t="str">
        <f>VLOOKUP(A37,EQUIPOS!A7:D154,3,FALSE)</f>
        <v>Motosierra, 93.6 cm3 - 7.1 HP, 45-90 cm - 7.9 kg</v>
      </c>
      <c r="C37" s="837"/>
      <c r="D37" s="837"/>
      <c r="E37" s="837"/>
      <c r="F37" s="837"/>
      <c r="G37" s="837"/>
      <c r="H37" s="838"/>
      <c r="I37" s="271"/>
      <c r="J37" s="272"/>
      <c r="K37" s="273">
        <f>VLOOKUP(A37,EQUIPOS!A7:D162,4,FALSE)</f>
        <v>7456.3860853601536</v>
      </c>
      <c r="L37" s="274"/>
      <c r="M37" s="275">
        <v>0.10299999999999999</v>
      </c>
      <c r="N37" s="276">
        <f>K37/M37</f>
        <v>72392.097916118</v>
      </c>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1879.5486111111113</v>
      </c>
    </row>
    <row r="43" spans="1:14" ht="15.75" thickBot="1">
      <c r="B43" s="823" t="s">
        <v>953</v>
      </c>
      <c r="C43" s="824"/>
      <c r="D43" s="824"/>
      <c r="E43" s="824"/>
      <c r="F43" s="824"/>
      <c r="G43" s="824"/>
      <c r="H43" s="824"/>
      <c r="I43" s="824"/>
      <c r="J43" s="824"/>
      <c r="K43" s="824"/>
      <c r="L43" s="824"/>
      <c r="M43" s="825"/>
      <c r="N43" s="102">
        <f>SUM(N36:N42)</f>
        <v>84613.540215679925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1221</v>
      </c>
      <c r="B59" s="49" t="str">
        <f>VLOOKUP(A59,TRANSPORTE!A5:D94,3,FALSE)</f>
        <v>Transporte de material desmontado</v>
      </c>
      <c r="C59" s="321"/>
      <c r="D59" s="321"/>
      <c r="E59" s="321"/>
      <c r="F59" s="321"/>
      <c r="G59" s="321"/>
      <c r="H59" s="315" t="str">
        <f>VLOOKUP(A59,TRANSPORTE!A6:D120,2,FALSE)</f>
        <v>tkm</v>
      </c>
      <c r="I59" s="283">
        <v>50</v>
      </c>
      <c r="J59" s="290">
        <v>1</v>
      </c>
      <c r="K59" s="283">
        <f>I59*J59</f>
        <v>50</v>
      </c>
      <c r="L59" s="827">
        <f>'900.2'!N78</f>
        <v>1548.8832841771473</v>
      </c>
      <c r="M59" s="828"/>
      <c r="N59" s="291">
        <f>K59*L59</f>
        <v>77444.164208857372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77444.164208857372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2.88</v>
      </c>
      <c r="N70" s="300">
        <f>K70/M70</f>
        <v>37590.972222222226</v>
      </c>
      <c r="O70" s="109"/>
    </row>
    <row r="71" spans="1:15">
      <c r="B71" s="52"/>
      <c r="C71" s="50"/>
      <c r="D71" s="50"/>
      <c r="E71" s="50"/>
      <c r="F71" s="50"/>
      <c r="G71" s="50"/>
      <c r="H71" s="50"/>
      <c r="I71" s="283"/>
      <c r="J71" s="301"/>
      <c r="K71" s="302"/>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37590.972222222226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199648.67664675953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39929.735329351912</v>
      </c>
      <c r="M83" s="858"/>
      <c r="N83" s="54"/>
    </row>
    <row r="84" spans="1:14">
      <c r="B84" s="92" t="s">
        <v>973</v>
      </c>
      <c r="C84" s="93"/>
      <c r="D84" s="93"/>
      <c r="E84" s="93"/>
      <c r="F84" s="93"/>
      <c r="G84" s="93"/>
      <c r="H84" s="93"/>
      <c r="I84" s="90"/>
      <c r="J84" s="91"/>
      <c r="K84" s="308">
        <v>0.05</v>
      </c>
      <c r="L84" s="857">
        <f>N78*K84</f>
        <v>9982.4338323379779</v>
      </c>
      <c r="M84" s="858"/>
      <c r="N84" s="54"/>
    </row>
    <row r="85" spans="1:14" ht="15.75" thickBot="1">
      <c r="B85" s="94" t="s">
        <v>974</v>
      </c>
      <c r="C85" s="95"/>
      <c r="D85" s="95"/>
      <c r="E85" s="95"/>
      <c r="F85" s="95"/>
      <c r="G85" s="95"/>
      <c r="H85" s="95"/>
      <c r="I85" s="96"/>
      <c r="J85" s="97"/>
      <c r="K85" s="309">
        <v>0.05</v>
      </c>
      <c r="L85" s="859">
        <f>N78*K85</f>
        <v>9982.4338323379779</v>
      </c>
      <c r="M85" s="860"/>
      <c r="N85" s="54"/>
    </row>
    <row r="86" spans="1:14" ht="15.75" thickBot="1">
      <c r="B86" s="823" t="s">
        <v>953</v>
      </c>
      <c r="C86" s="824"/>
      <c r="D86" s="824"/>
      <c r="E86" s="824"/>
      <c r="F86" s="824"/>
      <c r="G86" s="824"/>
      <c r="H86" s="824"/>
      <c r="I86" s="824"/>
      <c r="J86" s="824"/>
      <c r="K86" s="824"/>
      <c r="L86" s="824"/>
      <c r="M86" s="825"/>
      <c r="N86" s="55">
        <f>L83+L84+L85</f>
        <v>59894.602994027868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259543.2796407874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9.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986</v>
      </c>
      <c r="C31" s="84" t="s">
        <v>1170</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104781.95417458401</v>
      </c>
      <c r="L36" s="274"/>
      <c r="M36" s="275">
        <v>2.375</v>
      </c>
      <c r="N36" s="276">
        <f>K36/M36</f>
        <v>44118.717547193264</v>
      </c>
    </row>
    <row r="37" spans="1:14">
      <c r="A37" t="s">
        <v>180</v>
      </c>
      <c r="B37" s="836" t="str">
        <f>VLOOKUP(A37,EQUIPOS!A7:D154,3,FALSE)</f>
        <v>Compresor 120 HP, con martillo.</v>
      </c>
      <c r="C37" s="837"/>
      <c r="D37" s="837"/>
      <c r="E37" s="837"/>
      <c r="F37" s="837"/>
      <c r="G37" s="837"/>
      <c r="H37" s="838"/>
      <c r="I37" s="271"/>
      <c r="J37" s="272"/>
      <c r="K37" s="273">
        <f>VLOOKUP(A37,EQUIPOS!A7:D162,4,FALSE)</f>
        <v>76669.722566768789</v>
      </c>
      <c r="L37" s="274"/>
      <c r="M37" s="275">
        <v>2.375</v>
      </c>
      <c r="N37" s="276">
        <f>K37/M37</f>
        <v>32281.988449165805</v>
      </c>
    </row>
    <row r="38" spans="1:14">
      <c r="A38" t="s">
        <v>195</v>
      </c>
      <c r="B38" s="836" t="str">
        <f>VLOOKUP(A38,EQUIPOS!A7:D154,3,FALSE)</f>
        <v xml:space="preserve">Equipo de oxicorte, Capacidad de corte: hasta 6´´ (152mm) </v>
      </c>
      <c r="C38" s="837"/>
      <c r="D38" s="837"/>
      <c r="E38" s="837"/>
      <c r="F38" s="837"/>
      <c r="G38" s="837"/>
      <c r="H38" s="838"/>
      <c r="I38" s="271"/>
      <c r="J38" s="272"/>
      <c r="K38" s="273">
        <f>VLOOKUP(A38,EQUIPOS!A7:D162,4,FALSE)</f>
        <v>16536.125763200693</v>
      </c>
      <c r="L38" s="274"/>
      <c r="M38" s="275">
        <v>2.375</v>
      </c>
      <c r="N38" s="277">
        <f>K38/M38</f>
        <v>6962.5792687160811</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1416.2065453389896</v>
      </c>
    </row>
    <row r="43" spans="1:14" ht="15.75" thickBot="1">
      <c r="B43" s="823" t="s">
        <v>953</v>
      </c>
      <c r="C43" s="824"/>
      <c r="D43" s="824"/>
      <c r="E43" s="824"/>
      <c r="F43" s="824"/>
      <c r="G43" s="824"/>
      <c r="H43" s="824"/>
      <c r="I43" s="824"/>
      <c r="J43" s="824"/>
      <c r="K43" s="824"/>
      <c r="L43" s="824"/>
      <c r="M43" s="825"/>
      <c r="N43" s="102">
        <f>SUM(N36:N42)</f>
        <v>84779.491810414154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1548.8832841771473</v>
      </c>
      <c r="M59" s="828"/>
      <c r="N59" s="291">
        <f>K59*L59</f>
        <v>1548.8832841771473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1548.8832841771473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19</v>
      </c>
      <c r="N70" s="300">
        <f>K70/M70</f>
        <v>8547</v>
      </c>
      <c r="O70" s="109"/>
    </row>
    <row r="71" spans="1:15">
      <c r="A71" t="s">
        <v>30</v>
      </c>
      <c r="B71" s="52" t="str">
        <f>VLOOKUP(A71,'MANO DE OBRA'!A8:D68,3,FALSE)</f>
        <v>Oficial</v>
      </c>
      <c r="C71" s="50"/>
      <c r="D71" s="50"/>
      <c r="E71" s="50"/>
      <c r="F71" s="50"/>
      <c r="G71" s="50"/>
      <c r="H71" s="50"/>
      <c r="I71" s="296">
        <f>K71/J71*100</f>
        <v>57668.23979157189</v>
      </c>
      <c r="J71" s="297">
        <v>185</v>
      </c>
      <c r="K71" s="302">
        <f>VLOOKUP(A71,'MANO DE OBRA'!A8:D99,4,FALSE)</f>
        <v>106686.24361440798</v>
      </c>
      <c r="L71" s="53"/>
      <c r="M71" s="299">
        <v>19</v>
      </c>
      <c r="N71" s="300">
        <f>K71/M71</f>
        <v>5615.0654533898942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14162.065453389894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85">
        <f>N43+N54+N65+N76</f>
        <v>100490.4405479812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20098.08810959624</v>
      </c>
      <c r="M83" s="858"/>
      <c r="N83" s="54"/>
    </row>
    <row r="84" spans="1:14">
      <c r="B84" s="92" t="s">
        <v>973</v>
      </c>
      <c r="C84" s="93"/>
      <c r="D84" s="93"/>
      <c r="E84" s="93"/>
      <c r="F84" s="93"/>
      <c r="G84" s="93"/>
      <c r="H84" s="93"/>
      <c r="I84" s="90"/>
      <c r="J84" s="91"/>
      <c r="K84" s="308">
        <v>0.05</v>
      </c>
      <c r="L84" s="857">
        <f>N78*K84</f>
        <v>5024.5220273990599</v>
      </c>
      <c r="M84" s="858"/>
      <c r="N84" s="54"/>
    </row>
    <row r="85" spans="1:14" ht="15.75" thickBot="1">
      <c r="B85" s="94" t="s">
        <v>974</v>
      </c>
      <c r="C85" s="95"/>
      <c r="D85" s="95"/>
      <c r="E85" s="95"/>
      <c r="F85" s="95"/>
      <c r="G85" s="95"/>
      <c r="H85" s="95"/>
      <c r="I85" s="96"/>
      <c r="J85" s="97"/>
      <c r="K85" s="309">
        <v>0.05</v>
      </c>
      <c r="L85" s="859">
        <f>N78*K85</f>
        <v>5024.5220273990599</v>
      </c>
      <c r="M85" s="860"/>
      <c r="N85" s="54"/>
    </row>
    <row r="86" spans="1:14" ht="15.75" thickBot="1">
      <c r="B86" s="823" t="s">
        <v>953</v>
      </c>
      <c r="C86" s="824"/>
      <c r="D86" s="824"/>
      <c r="E86" s="824"/>
      <c r="F86" s="824"/>
      <c r="G86" s="824"/>
      <c r="H86" s="824"/>
      <c r="I86" s="824"/>
      <c r="J86" s="824"/>
      <c r="K86" s="824"/>
      <c r="L86" s="824"/>
      <c r="M86" s="825"/>
      <c r="N86" s="55">
        <f>L83+L84+L85</f>
        <v>30147.132164394359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55">
        <f>N78+N86</f>
        <v>130637.57271237555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c r="B106" s="861"/>
      <c r="C106" s="862"/>
      <c r="D106" s="862"/>
      <c r="E106" s="862"/>
      <c r="F106" s="862"/>
      <c r="G106" s="862"/>
      <c r="H106" s="862"/>
      <c r="I106" s="862"/>
      <c r="J106" s="862"/>
      <c r="K106" s="862"/>
      <c r="L106" s="862"/>
      <c r="M106" s="862"/>
      <c r="N106" s="863"/>
    </row>
    <row r="107" spans="2:14" ht="27.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9.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6">
      <c r="B10" s="901" t="s">
        <v>2205</v>
      </c>
      <c r="C10" s="902"/>
      <c r="D10" s="902"/>
      <c r="E10" s="902"/>
      <c r="F10" s="395" t="s">
        <v>2206</v>
      </c>
      <c r="G10" s="82"/>
      <c r="H10" s="363"/>
      <c r="I10" s="903" t="s">
        <v>2207</v>
      </c>
      <c r="J10" s="903"/>
      <c r="K10" s="396" t="s">
        <v>2206</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988</v>
      </c>
      <c r="C31" s="84" t="s">
        <v>1171</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312</v>
      </c>
      <c r="B36" s="836" t="str">
        <f>VLOOKUP(A36,EQUIPOS!A6:D154,3,FALSE)</f>
        <v>Retroexcavadora sobre oruga, potencia 138 HP, balde de 1,5 m3.</v>
      </c>
      <c r="C36" s="837"/>
      <c r="D36" s="837"/>
      <c r="E36" s="837"/>
      <c r="F36" s="837"/>
      <c r="G36" s="837"/>
      <c r="H36" s="838"/>
      <c r="I36" s="271"/>
      <c r="J36" s="272"/>
      <c r="K36" s="273">
        <f>VLOOKUP(A36,EQUIPOS!A6:D161,4,FALSE)</f>
        <v>138005.50062018383</v>
      </c>
      <c r="L36" s="274"/>
      <c r="M36" s="275">
        <v>2.5</v>
      </c>
      <c r="N36" s="276">
        <f>K36/M36</f>
        <v>55202.200248073532</v>
      </c>
    </row>
    <row r="37" spans="1:14">
      <c r="A37" t="s">
        <v>180</v>
      </c>
      <c r="B37" s="836" t="str">
        <f>VLOOKUP(A37,EQUIPOS!A7:D154,3,FALSE)</f>
        <v>Compresor 120 HP, con martillo.</v>
      </c>
      <c r="C37" s="837"/>
      <c r="D37" s="837"/>
      <c r="E37" s="837"/>
      <c r="F37" s="837"/>
      <c r="G37" s="837"/>
      <c r="H37" s="838"/>
      <c r="I37" s="271"/>
      <c r="J37" s="272"/>
      <c r="K37" s="273">
        <f>VLOOKUP(A37,EQUIPOS!A7:D162,4,FALSE)</f>
        <v>76669.722566768789</v>
      </c>
      <c r="L37" s="274"/>
      <c r="M37" s="275">
        <v>2.5</v>
      </c>
      <c r="N37" s="276">
        <f>K37/M37</f>
        <v>30667.889026707515</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16536.125763200693</v>
      </c>
      <c r="L38" s="274"/>
      <c r="M38" s="275">
        <v>2.5</v>
      </c>
      <c r="N38" s="276">
        <f>K38/M38</f>
        <v>6614.4503052802775</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269.07924361440797</v>
      </c>
    </row>
    <row r="43" spans="1:14" ht="15.75" thickBot="1">
      <c r="B43" s="823" t="s">
        <v>953</v>
      </c>
      <c r="C43" s="824"/>
      <c r="D43" s="824"/>
      <c r="E43" s="824"/>
      <c r="F43" s="824"/>
      <c r="G43" s="824"/>
      <c r="H43" s="824"/>
      <c r="I43" s="824"/>
      <c r="J43" s="824"/>
      <c r="K43" s="824"/>
      <c r="L43" s="824"/>
      <c r="M43" s="825"/>
      <c r="N43" s="102">
        <f>SUM(N36:N42)</f>
        <v>92753.61882367573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1548.8832841771473</v>
      </c>
      <c r="M59" s="828"/>
      <c r="N59" s="291">
        <f>K59*L59</f>
        <v>1548.8832841771473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1548.8832841771473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20</v>
      </c>
      <c r="N70" s="300">
        <f>K70/M70</f>
        <v>8119.65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13453.962180720398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107756.46428857328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21551.292857714656</v>
      </c>
      <c r="M83" s="858"/>
      <c r="N83" s="54"/>
    </row>
    <row r="84" spans="1:14">
      <c r="B84" s="92" t="s">
        <v>973</v>
      </c>
      <c r="C84" s="93"/>
      <c r="D84" s="93"/>
      <c r="E84" s="93"/>
      <c r="F84" s="93"/>
      <c r="G84" s="93"/>
      <c r="H84" s="93"/>
      <c r="I84" s="90"/>
      <c r="J84" s="91"/>
      <c r="K84" s="308">
        <v>0.05</v>
      </c>
      <c r="L84" s="857">
        <f>N78*K84</f>
        <v>5387.823214428664</v>
      </c>
      <c r="M84" s="858"/>
      <c r="N84" s="54"/>
    </row>
    <row r="85" spans="1:14" ht="15.75" thickBot="1">
      <c r="B85" s="94" t="s">
        <v>974</v>
      </c>
      <c r="C85" s="95"/>
      <c r="D85" s="95"/>
      <c r="E85" s="95"/>
      <c r="F85" s="95"/>
      <c r="G85" s="95"/>
      <c r="H85" s="95"/>
      <c r="I85" s="96"/>
      <c r="J85" s="97"/>
      <c r="K85" s="309">
        <v>0.05</v>
      </c>
      <c r="L85" s="859">
        <f>N78*K85</f>
        <v>5387.823214428664</v>
      </c>
      <c r="M85" s="860"/>
      <c r="N85" s="54"/>
    </row>
    <row r="86" spans="1:14" ht="15.75" thickBot="1">
      <c r="B86" s="823" t="s">
        <v>953</v>
      </c>
      <c r="C86" s="824"/>
      <c r="D86" s="824"/>
      <c r="E86" s="824"/>
      <c r="F86" s="824"/>
      <c r="G86" s="824"/>
      <c r="H86" s="824"/>
      <c r="I86" s="824"/>
      <c r="J86" s="824"/>
      <c r="K86" s="824"/>
      <c r="L86" s="824"/>
      <c r="M86" s="825"/>
      <c r="N86" s="55">
        <f>L83+L84+L85</f>
        <v>32326.939286571982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140083.40357514526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8.7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6">
      <c r="B10" s="901" t="s">
        <v>2205</v>
      </c>
      <c r="C10" s="902"/>
      <c r="D10" s="902"/>
      <c r="E10" s="902"/>
      <c r="F10" s="395" t="s">
        <v>2206</v>
      </c>
      <c r="G10" s="82"/>
      <c r="H10" s="363"/>
      <c r="I10" s="903" t="s">
        <v>2207</v>
      </c>
      <c r="J10" s="903"/>
      <c r="K10" s="396" t="s">
        <v>2206</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989</v>
      </c>
      <c r="C31" s="84" t="s">
        <v>1172</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104781.95417458401</v>
      </c>
      <c r="L36" s="274"/>
      <c r="M36" s="275">
        <v>9.25</v>
      </c>
      <c r="N36" s="276">
        <f>K36/M36</f>
        <v>11327.778829684758</v>
      </c>
    </row>
    <row r="37" spans="1:14">
      <c r="A37" t="s">
        <v>180</v>
      </c>
      <c r="B37" s="836" t="str">
        <f>VLOOKUP(A37,EQUIPOS!A7:D154,3,FALSE)</f>
        <v>Compresor 120 HP, con martillo.</v>
      </c>
      <c r="C37" s="837"/>
      <c r="D37" s="837"/>
      <c r="E37" s="837"/>
      <c r="F37" s="837"/>
      <c r="G37" s="837"/>
      <c r="H37" s="838"/>
      <c r="I37" s="271"/>
      <c r="J37" s="272"/>
      <c r="K37" s="273">
        <f>VLOOKUP(A37,EQUIPOS!A7:D162,4,FALSE)</f>
        <v>76669.722566768789</v>
      </c>
      <c r="L37" s="274"/>
      <c r="M37" s="275">
        <v>9.25</v>
      </c>
      <c r="N37" s="276">
        <f>K37/M37</f>
        <v>8288.618655866896</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58.094119895785944</v>
      </c>
    </row>
    <row r="43" spans="1:14" ht="15.75" thickBot="1">
      <c r="B43" s="823" t="s">
        <v>953</v>
      </c>
      <c r="C43" s="824"/>
      <c r="D43" s="824"/>
      <c r="E43" s="824"/>
      <c r="F43" s="824"/>
      <c r="G43" s="824"/>
      <c r="H43" s="824"/>
      <c r="I43" s="824"/>
      <c r="J43" s="824"/>
      <c r="K43" s="824"/>
      <c r="L43" s="824"/>
      <c r="M43" s="825"/>
      <c r="N43" s="102">
        <f>SUM(N36:N42)</f>
        <v>19674.491605447438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1548.8832841771473</v>
      </c>
      <c r="M59" s="828"/>
      <c r="N59" s="291">
        <f>K59*L59</f>
        <v>1548.8832841771473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1548.8832841771473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74</v>
      </c>
      <c r="N70" s="300">
        <f>K70/M70</f>
        <v>1463</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74</v>
      </c>
      <c r="N71" s="300">
        <f>K71/M71</f>
        <v>1441.7059947892972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2904.7059947892972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24128.080884413881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4825.616176882776</v>
      </c>
      <c r="M83" s="858"/>
      <c r="N83" s="54"/>
    </row>
    <row r="84" spans="1:14">
      <c r="B84" s="92" t="s">
        <v>973</v>
      </c>
      <c r="C84" s="93"/>
      <c r="D84" s="93"/>
      <c r="E84" s="93"/>
      <c r="F84" s="93"/>
      <c r="G84" s="93"/>
      <c r="H84" s="93"/>
      <c r="I84" s="90"/>
      <c r="J84" s="91"/>
      <c r="K84" s="308">
        <v>0.05</v>
      </c>
      <c r="L84" s="857">
        <f>N78*K84</f>
        <v>1206.404044220694</v>
      </c>
      <c r="M84" s="858"/>
      <c r="N84" s="54"/>
    </row>
    <row r="85" spans="1:14" ht="15.75" thickBot="1">
      <c r="B85" s="94" t="s">
        <v>974</v>
      </c>
      <c r="C85" s="95"/>
      <c r="D85" s="95"/>
      <c r="E85" s="95"/>
      <c r="F85" s="95"/>
      <c r="G85" s="95"/>
      <c r="H85" s="95"/>
      <c r="I85" s="96"/>
      <c r="J85" s="97"/>
      <c r="K85" s="309">
        <v>0.05</v>
      </c>
      <c r="L85" s="859">
        <f>N78*K85</f>
        <v>1206.404044220694</v>
      </c>
      <c r="M85" s="860"/>
      <c r="N85" s="54"/>
    </row>
    <row r="86" spans="1:14" ht="15.75" thickBot="1">
      <c r="B86" s="823" t="s">
        <v>953</v>
      </c>
      <c r="C86" s="824"/>
      <c r="D86" s="824"/>
      <c r="E86" s="824"/>
      <c r="F86" s="824"/>
      <c r="G86" s="824"/>
      <c r="H86" s="824"/>
      <c r="I86" s="824"/>
      <c r="J86" s="824"/>
      <c r="K86" s="824"/>
      <c r="L86" s="824"/>
      <c r="M86" s="825"/>
      <c r="N86" s="55">
        <f>L83+L84+L85</f>
        <v>7238.4242653241645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31366.505149738045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990</v>
      </c>
      <c r="C31" s="84" t="s">
        <v>1173</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180</v>
      </c>
      <c r="B36" s="836" t="str">
        <f>VLOOKUP(A36,EQUIPOS!A6:D154,3,FALSE)</f>
        <v>Compresor 120 HP, con martillo.</v>
      </c>
      <c r="C36" s="837"/>
      <c r="D36" s="837"/>
      <c r="E36" s="837"/>
      <c r="F36" s="837"/>
      <c r="G36" s="837"/>
      <c r="H36" s="838"/>
      <c r="I36" s="271"/>
      <c r="J36" s="272"/>
      <c r="K36" s="273">
        <f>VLOOKUP(A36,EQUIPOS!A6:D161,4,FALSE)</f>
        <v>76669.722566768789</v>
      </c>
      <c r="L36" s="274"/>
      <c r="M36" s="275">
        <v>2.5</v>
      </c>
      <c r="N36" s="276">
        <f>K36/M36</f>
        <v>30667.889026707515</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1082.6200000000001</v>
      </c>
    </row>
    <row r="43" spans="1:14" ht="15.75" thickBot="1">
      <c r="B43" s="823" t="s">
        <v>953</v>
      </c>
      <c r="C43" s="824"/>
      <c r="D43" s="824"/>
      <c r="E43" s="824"/>
      <c r="F43" s="824"/>
      <c r="G43" s="824"/>
      <c r="H43" s="824"/>
      <c r="I43" s="824"/>
      <c r="J43" s="824"/>
      <c r="K43" s="824"/>
      <c r="L43" s="824"/>
      <c r="M43" s="825"/>
      <c r="N43" s="102">
        <f>SUM(N36:N42)</f>
        <v>31750.509026707514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1548.8832841771473</v>
      </c>
      <c r="M59" s="828"/>
      <c r="N59" s="291">
        <f>K59*L59</f>
        <v>1548.8832841771473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1548.8832841771473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20</v>
      </c>
      <c r="N70" s="300">
        <f>K70/M70</f>
        <v>10826.2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10826.2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44125.592310884662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8825.1184621769335</v>
      </c>
      <c r="M83" s="858"/>
      <c r="N83" s="54"/>
    </row>
    <row r="84" spans="1:14">
      <c r="B84" s="92" t="s">
        <v>973</v>
      </c>
      <c r="C84" s="93"/>
      <c r="D84" s="93"/>
      <c r="E84" s="93"/>
      <c r="F84" s="93"/>
      <c r="G84" s="93"/>
      <c r="H84" s="93"/>
      <c r="I84" s="90"/>
      <c r="J84" s="91"/>
      <c r="K84" s="308">
        <v>0.05</v>
      </c>
      <c r="L84" s="857">
        <f>N78*K84</f>
        <v>2206.2796155442334</v>
      </c>
      <c r="M84" s="858"/>
      <c r="N84" s="54"/>
    </row>
    <row r="85" spans="1:14" ht="15.75" thickBot="1">
      <c r="B85" s="94" t="s">
        <v>974</v>
      </c>
      <c r="C85" s="95"/>
      <c r="D85" s="95"/>
      <c r="E85" s="95"/>
      <c r="F85" s="95"/>
      <c r="G85" s="95"/>
      <c r="H85" s="95"/>
      <c r="I85" s="96"/>
      <c r="J85" s="97"/>
      <c r="K85" s="309">
        <v>0.05</v>
      </c>
      <c r="L85" s="859">
        <f>N78*K85</f>
        <v>2206.2796155442334</v>
      </c>
      <c r="M85" s="860"/>
      <c r="N85" s="54"/>
    </row>
    <row r="86" spans="1:14" ht="15.75" thickBot="1">
      <c r="B86" s="823" t="s">
        <v>953</v>
      </c>
      <c r="C86" s="824"/>
      <c r="D86" s="824"/>
      <c r="E86" s="824"/>
      <c r="F86" s="824"/>
      <c r="G86" s="824"/>
      <c r="H86" s="824"/>
      <c r="I86" s="824"/>
      <c r="J86" s="824"/>
      <c r="K86" s="824"/>
      <c r="L86" s="824"/>
      <c r="M86" s="825"/>
      <c r="N86" s="55">
        <f>L83+L84+L85</f>
        <v>13237.677693265401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57363.270004150065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991</v>
      </c>
      <c r="C31" s="84" t="s">
        <v>1170</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104781.95417458401</v>
      </c>
      <c r="L36" s="274"/>
      <c r="M36" s="275">
        <v>2.375</v>
      </c>
      <c r="N36" s="276">
        <f>K36/M36</f>
        <v>44118.717547193264</v>
      </c>
    </row>
    <row r="37" spans="1:14">
      <c r="A37" t="s">
        <v>180</v>
      </c>
      <c r="B37" s="836" t="str">
        <f>VLOOKUP(A37,EQUIPOS!A7:D154,3,FALSE)</f>
        <v>Compresor 120 HP, con martillo.</v>
      </c>
      <c r="C37" s="837"/>
      <c r="D37" s="837"/>
      <c r="E37" s="837"/>
      <c r="F37" s="837"/>
      <c r="G37" s="837"/>
      <c r="H37" s="838"/>
      <c r="I37" s="271"/>
      <c r="J37" s="272"/>
      <c r="K37" s="273">
        <f>VLOOKUP(A37,EQUIPOS!A7:D162,4,FALSE)</f>
        <v>76669.722566768789</v>
      </c>
      <c r="L37" s="274"/>
      <c r="M37" s="275">
        <v>2.375</v>
      </c>
      <c r="N37" s="276">
        <f>K37/M37</f>
        <v>32281.988449165805</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16536.125763200693</v>
      </c>
      <c r="L38" s="274"/>
      <c r="M38" s="275">
        <v>2.375</v>
      </c>
      <c r="N38" s="276">
        <f>K38/M38</f>
        <v>6962.5792687160811</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1416.2065453389896</v>
      </c>
    </row>
    <row r="43" spans="1:14" ht="15.75" thickBot="1">
      <c r="B43" s="823" t="s">
        <v>953</v>
      </c>
      <c r="C43" s="824"/>
      <c r="D43" s="824"/>
      <c r="E43" s="824"/>
      <c r="F43" s="824"/>
      <c r="G43" s="824"/>
      <c r="H43" s="824"/>
      <c r="I43" s="824"/>
      <c r="J43" s="824"/>
      <c r="K43" s="824"/>
      <c r="L43" s="824"/>
      <c r="M43" s="825"/>
      <c r="N43" s="102">
        <f>SUM(N36:N42)</f>
        <v>84779.491810414154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1548.8832841771473</v>
      </c>
      <c r="M59" s="828"/>
      <c r="N59" s="291">
        <f>K59*L59</f>
        <v>1548.8832841771473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1548.8832841771473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19</v>
      </c>
      <c r="N70" s="300">
        <f>K70/M70</f>
        <v>8547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19</v>
      </c>
      <c r="N71" s="300">
        <f>K71/M71</f>
        <v>5615.0654533898942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N70+N71+N72+N73+N74</f>
        <v>14162.065453389894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100490.4405479812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20098.08810959624</v>
      </c>
      <c r="M83" s="858"/>
      <c r="N83" s="54"/>
    </row>
    <row r="84" spans="1:14">
      <c r="B84" s="92" t="s">
        <v>973</v>
      </c>
      <c r="C84" s="93"/>
      <c r="D84" s="93"/>
      <c r="E84" s="93"/>
      <c r="F84" s="93"/>
      <c r="G84" s="93"/>
      <c r="H84" s="93"/>
      <c r="I84" s="90"/>
      <c r="J84" s="91"/>
      <c r="K84" s="308">
        <v>0.05</v>
      </c>
      <c r="L84" s="857">
        <f>N78*K84</f>
        <v>5024.5220273990599</v>
      </c>
      <c r="M84" s="858"/>
      <c r="N84" s="54"/>
    </row>
    <row r="85" spans="1:14" ht="15.75" thickBot="1">
      <c r="B85" s="94" t="s">
        <v>974</v>
      </c>
      <c r="C85" s="95"/>
      <c r="D85" s="95"/>
      <c r="E85" s="95"/>
      <c r="F85" s="95"/>
      <c r="G85" s="95"/>
      <c r="H85" s="95"/>
      <c r="I85" s="96"/>
      <c r="J85" s="97"/>
      <c r="K85" s="309">
        <v>0.05</v>
      </c>
      <c r="L85" s="859">
        <f>N78*K85</f>
        <v>5024.5220273990599</v>
      </c>
      <c r="M85" s="860"/>
      <c r="N85" s="54"/>
    </row>
    <row r="86" spans="1:14" ht="15.75" thickBot="1">
      <c r="B86" s="823" t="s">
        <v>953</v>
      </c>
      <c r="C86" s="824"/>
      <c r="D86" s="824"/>
      <c r="E86" s="824"/>
      <c r="F86" s="824"/>
      <c r="G86" s="824"/>
      <c r="H86" s="824"/>
      <c r="I86" s="824"/>
      <c r="J86" s="824"/>
      <c r="K86" s="824"/>
      <c r="L86" s="824"/>
      <c r="M86" s="825"/>
      <c r="N86" s="55">
        <f>L83+L84+L85</f>
        <v>30147.132164394359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130637.57271237555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992</v>
      </c>
      <c r="C31" s="84" t="s">
        <v>1171</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312</v>
      </c>
      <c r="B36" s="836" t="str">
        <f>VLOOKUP(A36,EQUIPOS!A6:D154,3,FALSE)</f>
        <v>Retroexcavadora sobre oruga, potencia 138 HP, balde de 1,5 m3.</v>
      </c>
      <c r="C36" s="837"/>
      <c r="D36" s="837"/>
      <c r="E36" s="837"/>
      <c r="F36" s="837"/>
      <c r="G36" s="837"/>
      <c r="H36" s="838"/>
      <c r="I36" s="271"/>
      <c r="J36" s="272"/>
      <c r="K36" s="273">
        <f>VLOOKUP(A36,EQUIPOS!A6:D161,4,FALSE)</f>
        <v>138005.50062018383</v>
      </c>
      <c r="L36" s="274"/>
      <c r="M36" s="275">
        <v>2.5</v>
      </c>
      <c r="N36" s="276">
        <f>K36/M36</f>
        <v>55202.200248073532</v>
      </c>
    </row>
    <row r="37" spans="1:14">
      <c r="A37" t="s">
        <v>180</v>
      </c>
      <c r="B37" s="836" t="str">
        <f>VLOOKUP(A37,EQUIPOS!A7:D154,3,FALSE)</f>
        <v>Compresor 120 HP, con martillo.</v>
      </c>
      <c r="C37" s="837"/>
      <c r="D37" s="837"/>
      <c r="E37" s="837"/>
      <c r="F37" s="837"/>
      <c r="G37" s="837"/>
      <c r="H37" s="838"/>
      <c r="I37" s="271"/>
      <c r="J37" s="272"/>
      <c r="K37" s="273">
        <f>VLOOKUP(A37,EQUIPOS!A7:D162,4,FALSE)</f>
        <v>76669.722566768789</v>
      </c>
      <c r="L37" s="274"/>
      <c r="M37" s="275">
        <v>2.5</v>
      </c>
      <c r="N37" s="276">
        <f>K37/M37</f>
        <v>30667.889026707515</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16536.125763200693</v>
      </c>
      <c r="L38" s="274"/>
      <c r="M38" s="275">
        <v>2.5</v>
      </c>
      <c r="N38" s="276">
        <f>K38/M38</f>
        <v>6614.4503052802775</v>
      </c>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269.07924361440797</v>
      </c>
    </row>
    <row r="43" spans="1:14" ht="15.75" thickBot="1">
      <c r="B43" s="823" t="s">
        <v>953</v>
      </c>
      <c r="C43" s="824"/>
      <c r="D43" s="824"/>
      <c r="E43" s="824"/>
      <c r="F43" s="824"/>
      <c r="G43" s="824"/>
      <c r="H43" s="824"/>
      <c r="I43" s="824"/>
      <c r="J43" s="824"/>
      <c r="K43" s="824"/>
      <c r="L43" s="824"/>
      <c r="M43" s="825"/>
      <c r="N43" s="102">
        <f>SUM(N36:N42)</f>
        <v>92753.61882367573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1548.8832841771473</v>
      </c>
      <c r="M59" s="828"/>
      <c r="N59" s="291">
        <f>K59*L59</f>
        <v>1548.8832841771473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1548.8832841771473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20</v>
      </c>
      <c r="N70" s="300">
        <f>K70/M70</f>
        <v>8119.65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13453.962180720398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107756.46428857328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21551.292857714656</v>
      </c>
      <c r="M83" s="858"/>
      <c r="N83" s="54"/>
    </row>
    <row r="84" spans="1:14">
      <c r="B84" s="92" t="s">
        <v>973</v>
      </c>
      <c r="C84" s="93"/>
      <c r="D84" s="93"/>
      <c r="E84" s="93"/>
      <c r="F84" s="93"/>
      <c r="G84" s="93"/>
      <c r="H84" s="93"/>
      <c r="I84" s="90"/>
      <c r="J84" s="91"/>
      <c r="K84" s="308">
        <v>0.05</v>
      </c>
      <c r="L84" s="857">
        <f>N78*K84</f>
        <v>5387.823214428664</v>
      </c>
      <c r="M84" s="858"/>
      <c r="N84" s="54"/>
    </row>
    <row r="85" spans="1:14" ht="15.75" thickBot="1">
      <c r="B85" s="94" t="s">
        <v>974</v>
      </c>
      <c r="C85" s="95"/>
      <c r="D85" s="95"/>
      <c r="E85" s="95"/>
      <c r="F85" s="95"/>
      <c r="G85" s="95"/>
      <c r="H85" s="95"/>
      <c r="I85" s="96"/>
      <c r="J85" s="97"/>
      <c r="K85" s="309">
        <v>0.05</v>
      </c>
      <c r="L85" s="859">
        <f>N78*K85</f>
        <v>5387.823214428664</v>
      </c>
      <c r="M85" s="860"/>
      <c r="N85" s="54"/>
    </row>
    <row r="86" spans="1:14" ht="15.75" thickBot="1">
      <c r="B86" s="823" t="s">
        <v>953</v>
      </c>
      <c r="C86" s="824"/>
      <c r="D86" s="824"/>
      <c r="E86" s="824"/>
      <c r="F86" s="824"/>
      <c r="G86" s="824"/>
      <c r="H86" s="824"/>
      <c r="I86" s="824"/>
      <c r="J86" s="824"/>
      <c r="K86" s="824"/>
      <c r="L86" s="824"/>
      <c r="M86" s="825"/>
      <c r="N86" s="55">
        <f>L83+L84+L85</f>
        <v>32326.939286571982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140083.40357514526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993</v>
      </c>
      <c r="C31" s="84" t="s">
        <v>1171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312</v>
      </c>
      <c r="B36" s="836" t="str">
        <f>VLOOKUP(A36,EQUIPOS!A6:D154,3,FALSE)</f>
        <v>Retroexcavadora sobre oruga, potencia 138 HP, balde de 1,5 m3.</v>
      </c>
      <c r="C36" s="837"/>
      <c r="D36" s="837"/>
      <c r="E36" s="837"/>
      <c r="F36" s="837"/>
      <c r="G36" s="837"/>
      <c r="H36" s="838"/>
      <c r="I36" s="271"/>
      <c r="J36" s="272"/>
      <c r="K36" s="273">
        <f>VLOOKUP(A36,EQUIPOS!A6:D161,4,FALSE)</f>
        <v>138005.50062018383</v>
      </c>
      <c r="L36" s="274"/>
      <c r="M36" s="275">
        <v>2.5</v>
      </c>
      <c r="N36" s="276">
        <f>K36/M36</f>
        <v>55202.200248073532</v>
      </c>
    </row>
    <row r="37" spans="1:14">
      <c r="A37" t="s">
        <v>180</v>
      </c>
      <c r="B37" s="836" t="str">
        <f>VLOOKUP(A37,EQUIPOS!A7:D154,3,FALSE)</f>
        <v>Compresor 120 HP, con martillo.</v>
      </c>
      <c r="C37" s="837"/>
      <c r="D37" s="837"/>
      <c r="E37" s="837"/>
      <c r="F37" s="837"/>
      <c r="G37" s="837"/>
      <c r="H37" s="838"/>
      <c r="I37" s="271"/>
      <c r="J37" s="272"/>
      <c r="K37" s="273">
        <f>VLOOKUP(A37,EQUIPOS!A7:D162,4,FALSE)</f>
        <v>76669.722566768789</v>
      </c>
      <c r="L37" s="274"/>
      <c r="M37" s="275">
        <v>2.5</v>
      </c>
      <c r="N37" s="276">
        <f>K37/M37</f>
        <v>30667.889026707515</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16536.125763200693</v>
      </c>
      <c r="L38" s="274"/>
      <c r="M38" s="275">
        <v>2.5</v>
      </c>
      <c r="N38" s="276">
        <f>K38/M38</f>
        <v>6614.4503052802775</v>
      </c>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214.948243614408</v>
      </c>
    </row>
    <row r="43" spans="1:14" ht="15.75" thickBot="1">
      <c r="B43" s="823" t="s">
        <v>953</v>
      </c>
      <c r="C43" s="824"/>
      <c r="D43" s="824"/>
      <c r="E43" s="824"/>
      <c r="F43" s="824"/>
      <c r="G43" s="824"/>
      <c r="H43" s="824"/>
      <c r="I43" s="824"/>
      <c r="J43" s="824"/>
      <c r="K43" s="824"/>
      <c r="L43" s="824"/>
      <c r="M43" s="825"/>
      <c r="N43" s="102">
        <f>SUM(N36:N42)</f>
        <v>92699.487823675721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1.4</v>
      </c>
      <c r="J59" s="290">
        <v>1</v>
      </c>
      <c r="K59" s="283">
        <f>I59*J59</f>
        <v>1.4</v>
      </c>
      <c r="L59" s="827">
        <f>'900.2'!N78</f>
        <v>1548.8832841771473</v>
      </c>
      <c r="M59" s="828"/>
      <c r="N59" s="291">
        <f>K59*L59</f>
        <v>2168.4365978480059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2168.4365978480059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20</v>
      </c>
      <c r="N70" s="300">
        <f>K70/M70</f>
        <v>5413.1</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10747.412180720399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105615.33660224412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21123.067320448827</v>
      </c>
      <c r="M83" s="858"/>
      <c r="N83" s="54"/>
    </row>
    <row r="84" spans="1:14">
      <c r="B84" s="92" t="s">
        <v>973</v>
      </c>
      <c r="C84" s="93"/>
      <c r="D84" s="93"/>
      <c r="E84" s="93"/>
      <c r="F84" s="93"/>
      <c r="G84" s="93"/>
      <c r="H84" s="93"/>
      <c r="I84" s="90"/>
      <c r="J84" s="91"/>
      <c r="K84" s="308">
        <v>0.05</v>
      </c>
      <c r="L84" s="857">
        <f>N78*K84</f>
        <v>5280.7668301122067</v>
      </c>
      <c r="M84" s="858"/>
      <c r="N84" s="54"/>
    </row>
    <row r="85" spans="1:14" ht="15.75" thickBot="1">
      <c r="B85" s="94" t="s">
        <v>974</v>
      </c>
      <c r="C85" s="95"/>
      <c r="D85" s="95"/>
      <c r="E85" s="95"/>
      <c r="F85" s="95"/>
      <c r="G85" s="95"/>
      <c r="H85" s="95"/>
      <c r="I85" s="96"/>
      <c r="J85" s="97"/>
      <c r="K85" s="309">
        <v>0.05</v>
      </c>
      <c r="L85" s="859">
        <f>N78*K85</f>
        <v>5280.7668301122067</v>
      </c>
      <c r="M85" s="860"/>
      <c r="N85" s="54"/>
    </row>
    <row r="86" spans="1:14" ht="15.75" thickBot="1">
      <c r="B86" s="823" t="s">
        <v>953</v>
      </c>
      <c r="C86" s="824"/>
      <c r="D86" s="824"/>
      <c r="E86" s="824"/>
      <c r="F86" s="824"/>
      <c r="G86" s="824"/>
      <c r="H86" s="824"/>
      <c r="I86" s="824"/>
      <c r="J86" s="824"/>
      <c r="K86" s="824"/>
      <c r="L86" s="824"/>
      <c r="M86" s="825"/>
      <c r="N86" s="55">
        <f>L83+L84+L85</f>
        <v>31684.60098067324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137299.93758291737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994</v>
      </c>
      <c r="C31" s="84" t="s">
        <v>1174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104781.95417458401</v>
      </c>
      <c r="L36" s="274"/>
      <c r="M36" s="275">
        <v>22</v>
      </c>
      <c r="N36" s="276">
        <f>K36/M36</f>
        <v>4762.816098844728</v>
      </c>
    </row>
    <row r="37" spans="1:14">
      <c r="A37" t="s">
        <v>180</v>
      </c>
      <c r="B37" s="836" t="str">
        <f>VLOOKUP(A37,EQUIPOS!A7:D154,3,FALSE)</f>
        <v>Compresor 120 HP, con martillo.</v>
      </c>
      <c r="C37" s="837"/>
      <c r="D37" s="837"/>
      <c r="E37" s="837"/>
      <c r="F37" s="837"/>
      <c r="G37" s="837"/>
      <c r="H37" s="838"/>
      <c r="I37" s="271"/>
      <c r="J37" s="272"/>
      <c r="K37" s="273">
        <f>VLOOKUP(A37,EQUIPOS!A7:D162,4,FALSE)</f>
        <v>76669.722566768789</v>
      </c>
      <c r="L37" s="274"/>
      <c r="M37" s="275">
        <v>22</v>
      </c>
      <c r="N37" s="276">
        <f>K37/M37</f>
        <v>3484.9873893985814</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24.425936774364544</v>
      </c>
    </row>
    <row r="43" spans="1:14" ht="15.75" thickBot="1">
      <c r="B43" s="823" t="s">
        <v>953</v>
      </c>
      <c r="C43" s="824"/>
      <c r="D43" s="824"/>
      <c r="E43" s="824"/>
      <c r="F43" s="824"/>
      <c r="G43" s="824"/>
      <c r="H43" s="824"/>
      <c r="I43" s="824"/>
      <c r="J43" s="824"/>
      <c r="K43" s="824"/>
      <c r="L43" s="824"/>
      <c r="M43" s="825"/>
      <c r="N43" s="102">
        <f>SUM(N36:N42)</f>
        <v>8272.2294250176747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0.42</v>
      </c>
      <c r="J59" s="290">
        <v>1</v>
      </c>
      <c r="K59" s="283">
        <f>I59*J59</f>
        <v>0.42</v>
      </c>
      <c r="L59" s="827">
        <f>'900.2'!N78</f>
        <v>1548.8832841771473</v>
      </c>
      <c r="M59" s="828"/>
      <c r="N59" s="291">
        <f>K59*L59</f>
        <v>650.53097935440189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650.53097935440189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176</v>
      </c>
      <c r="N70" s="300">
        <f>K70/M70</f>
        <v>615.125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176</v>
      </c>
      <c r="N71" s="300">
        <f>K71/M71</f>
        <v>606.17183871822715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1221.2968387182273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10144.057243090305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2028.8114486180611</v>
      </c>
      <c r="M83" s="858"/>
      <c r="N83" s="54"/>
    </row>
    <row r="84" spans="1:14">
      <c r="B84" s="92" t="s">
        <v>973</v>
      </c>
      <c r="C84" s="93"/>
      <c r="D84" s="93"/>
      <c r="E84" s="93"/>
      <c r="F84" s="93"/>
      <c r="G84" s="93"/>
      <c r="H84" s="93"/>
      <c r="I84" s="90"/>
      <c r="J84" s="91"/>
      <c r="K84" s="308">
        <v>0.05</v>
      </c>
      <c r="L84" s="857">
        <f>N78*K84</f>
        <v>507.20286215451529</v>
      </c>
      <c r="M84" s="858"/>
      <c r="N84" s="54"/>
    </row>
    <row r="85" spans="1:14" ht="15.75" thickBot="1">
      <c r="B85" s="94" t="s">
        <v>974</v>
      </c>
      <c r="C85" s="95"/>
      <c r="D85" s="95"/>
      <c r="E85" s="95"/>
      <c r="F85" s="95"/>
      <c r="G85" s="95"/>
      <c r="H85" s="95"/>
      <c r="I85" s="96"/>
      <c r="J85" s="97"/>
      <c r="K85" s="309">
        <v>0.05</v>
      </c>
      <c r="L85" s="859">
        <f>N78*K85</f>
        <v>507.20286215451529</v>
      </c>
      <c r="M85" s="860"/>
      <c r="N85" s="54"/>
    </row>
    <row r="86" spans="1:14" ht="15.75" thickBot="1">
      <c r="B86" s="823" t="s">
        <v>953</v>
      </c>
      <c r="C86" s="824"/>
      <c r="D86" s="824"/>
      <c r="E86" s="824"/>
      <c r="F86" s="824"/>
      <c r="G86" s="824"/>
      <c r="H86" s="824"/>
      <c r="I86" s="824"/>
      <c r="J86" s="824"/>
      <c r="K86" s="824"/>
      <c r="L86" s="824"/>
      <c r="M86" s="825"/>
      <c r="N86" s="55">
        <f>L83+L84+L85</f>
        <v>3043.2171729270913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13187.274416017397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995</v>
      </c>
      <c r="C31" s="84" t="s">
        <v>1175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104781.95417458401</v>
      </c>
      <c r="L36" s="274"/>
      <c r="M36" s="275">
        <v>22</v>
      </c>
      <c r="N36" s="276">
        <f>K36/M36</f>
        <v>4762.816098844728</v>
      </c>
    </row>
    <row r="37" spans="1:14">
      <c r="A37" t="s">
        <v>180</v>
      </c>
      <c r="B37" s="836" t="str">
        <f>VLOOKUP(A37,EQUIPOS!A7:D154,3,FALSE)</f>
        <v>Compresor 120 HP, con martillo.</v>
      </c>
      <c r="C37" s="837"/>
      <c r="D37" s="837"/>
      <c r="E37" s="837"/>
      <c r="F37" s="837"/>
      <c r="G37" s="837"/>
      <c r="H37" s="838"/>
      <c r="I37" s="271"/>
      <c r="J37" s="272"/>
      <c r="K37" s="273">
        <f>VLOOKUP(A37,EQUIPOS!A7:D162,4,FALSE)</f>
        <v>76669.722566768789</v>
      </c>
      <c r="L37" s="274"/>
      <c r="M37" s="275">
        <v>22</v>
      </c>
      <c r="N37" s="276">
        <f>K37/M37</f>
        <v>3484.9873893985814</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24.425936774364544</v>
      </c>
    </row>
    <row r="43" spans="1:14" ht="15.75" thickBot="1">
      <c r="B43" s="823" t="s">
        <v>953</v>
      </c>
      <c r="C43" s="824"/>
      <c r="D43" s="824"/>
      <c r="E43" s="824"/>
      <c r="F43" s="824"/>
      <c r="G43" s="824"/>
      <c r="H43" s="824"/>
      <c r="I43" s="824"/>
      <c r="J43" s="824"/>
      <c r="K43" s="824"/>
      <c r="L43" s="824"/>
      <c r="M43" s="825"/>
      <c r="N43" s="102">
        <f>SUM(N36:N42)</f>
        <v>8272.2294250176747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0.21</v>
      </c>
      <c r="J59" s="290">
        <v>1</v>
      </c>
      <c r="K59" s="283">
        <f>I59*J59</f>
        <v>0.21</v>
      </c>
      <c r="L59" s="827">
        <f>'900.2'!N78</f>
        <v>1548.8832841771473</v>
      </c>
      <c r="M59" s="828"/>
      <c r="N59" s="291">
        <f>K59*L59</f>
        <v>325.26548967720095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325.26548967720095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176</v>
      </c>
      <c r="N70" s="300">
        <f>K70/M70</f>
        <v>615.125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176</v>
      </c>
      <c r="N71" s="300">
        <f>K71/M71</f>
        <v>606.17183871822715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1221.2968387182273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9818.7917534131011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1963.7583506826204</v>
      </c>
      <c r="M83" s="858"/>
      <c r="N83" s="54"/>
    </row>
    <row r="84" spans="1:14">
      <c r="B84" s="92" t="s">
        <v>973</v>
      </c>
      <c r="C84" s="93"/>
      <c r="D84" s="93"/>
      <c r="E84" s="93"/>
      <c r="F84" s="93"/>
      <c r="G84" s="93"/>
      <c r="H84" s="93"/>
      <c r="I84" s="90"/>
      <c r="J84" s="91"/>
      <c r="K84" s="308">
        <v>0.05</v>
      </c>
      <c r="L84" s="857">
        <f>N78*K84</f>
        <v>490.9395876706551</v>
      </c>
      <c r="M84" s="858"/>
      <c r="N84" s="54"/>
    </row>
    <row r="85" spans="1:14" ht="15.75" thickBot="1">
      <c r="B85" s="94" t="s">
        <v>974</v>
      </c>
      <c r="C85" s="95"/>
      <c r="D85" s="95"/>
      <c r="E85" s="95"/>
      <c r="F85" s="95"/>
      <c r="G85" s="95"/>
      <c r="H85" s="95"/>
      <c r="I85" s="96"/>
      <c r="J85" s="97"/>
      <c r="K85" s="309">
        <v>0.05</v>
      </c>
      <c r="L85" s="859">
        <f>N78*K85</f>
        <v>490.9395876706551</v>
      </c>
      <c r="M85" s="860"/>
      <c r="N85" s="54"/>
    </row>
    <row r="86" spans="1:14" ht="15.75" thickBot="1">
      <c r="B86" s="823" t="s">
        <v>953</v>
      </c>
      <c r="C86" s="824"/>
      <c r="D86" s="824"/>
      <c r="E86" s="824"/>
      <c r="F86" s="824"/>
      <c r="G86" s="824"/>
      <c r="H86" s="824"/>
      <c r="I86" s="824"/>
      <c r="J86" s="824"/>
      <c r="K86" s="824"/>
      <c r="L86" s="824"/>
      <c r="M86" s="825"/>
      <c r="N86" s="55">
        <f>L83+L84+L85</f>
        <v>2945.6375260239301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12764.42927943703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996</v>
      </c>
      <c r="C31" s="84" t="s">
        <v>1176</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180</v>
      </c>
      <c r="B36" s="836" t="str">
        <f>VLOOKUP(A36,EQUIPOS!A6:D154,3,FALSE)</f>
        <v>Compresor 120 HP, con martillo.</v>
      </c>
      <c r="C36" s="837"/>
      <c r="D36" s="837"/>
      <c r="E36" s="837"/>
      <c r="F36" s="837"/>
      <c r="G36" s="837"/>
      <c r="H36" s="838"/>
      <c r="I36" s="271"/>
      <c r="J36" s="272"/>
      <c r="K36" s="273">
        <f>VLOOKUP(A36,EQUIPOS!A6:D161,4,FALSE)</f>
        <v>76669.722566768789</v>
      </c>
      <c r="L36" s="274"/>
      <c r="M36" s="275">
        <v>20</v>
      </c>
      <c r="N36" s="276">
        <f>K36/M36</f>
        <v>3833.4861283384394</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67.663750000000007</v>
      </c>
    </row>
    <row r="43" spans="1:14" ht="15.75" thickBot="1">
      <c r="B43" s="823" t="s">
        <v>953</v>
      </c>
      <c r="C43" s="824"/>
      <c r="D43" s="824"/>
      <c r="E43" s="824"/>
      <c r="F43" s="824"/>
      <c r="G43" s="824"/>
      <c r="H43" s="824"/>
      <c r="I43" s="824"/>
      <c r="J43" s="824"/>
      <c r="K43" s="824"/>
      <c r="L43" s="824"/>
      <c r="M43" s="825"/>
      <c r="N43" s="102">
        <f>SUM(N36:N42)</f>
        <v>3901.1498783384395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0.08</v>
      </c>
      <c r="J59" s="290">
        <v>1</v>
      </c>
      <c r="K59" s="283">
        <f>I59*J59</f>
        <v>0.08</v>
      </c>
      <c r="L59" s="827">
        <f>'900.2'!N78</f>
        <v>1548.8832841771473</v>
      </c>
      <c r="M59" s="828"/>
      <c r="N59" s="291">
        <f>K59*L59</f>
        <v>123.91066273417178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123.91066273417178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160</v>
      </c>
      <c r="N70" s="300">
        <f>K70/M70</f>
        <v>676.63750000000005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676.63750000000005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4701.698041072611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940.33960821452229</v>
      </c>
      <c r="M83" s="858"/>
      <c r="N83" s="54"/>
    </row>
    <row r="84" spans="1:14">
      <c r="B84" s="92" t="s">
        <v>973</v>
      </c>
      <c r="C84" s="93"/>
      <c r="D84" s="93"/>
      <c r="E84" s="93"/>
      <c r="F84" s="93"/>
      <c r="G84" s="93"/>
      <c r="H84" s="93"/>
      <c r="I84" s="90"/>
      <c r="J84" s="91"/>
      <c r="K84" s="308">
        <v>0.05</v>
      </c>
      <c r="L84" s="857">
        <f>N78*K84</f>
        <v>235.08490205363057</v>
      </c>
      <c r="M84" s="858"/>
      <c r="N84" s="54"/>
    </row>
    <row r="85" spans="1:14" ht="15.75" thickBot="1">
      <c r="B85" s="94" t="s">
        <v>974</v>
      </c>
      <c r="C85" s="95"/>
      <c r="D85" s="95"/>
      <c r="E85" s="95"/>
      <c r="F85" s="95"/>
      <c r="G85" s="95"/>
      <c r="H85" s="95"/>
      <c r="I85" s="96"/>
      <c r="J85" s="97"/>
      <c r="K85" s="309">
        <v>0.05</v>
      </c>
      <c r="L85" s="859">
        <f>N78*K85</f>
        <v>235.08490205363057</v>
      </c>
      <c r="M85" s="860"/>
      <c r="N85" s="54"/>
    </row>
    <row r="86" spans="1:14" ht="15.75" thickBot="1">
      <c r="B86" s="823" t="s">
        <v>953</v>
      </c>
      <c r="C86" s="824"/>
      <c r="D86" s="824"/>
      <c r="E86" s="824"/>
      <c r="F86" s="824"/>
      <c r="G86" s="824"/>
      <c r="H86" s="824"/>
      <c r="I86" s="824"/>
      <c r="J86" s="824"/>
      <c r="K86" s="824"/>
      <c r="L86" s="824"/>
      <c r="M86" s="825"/>
      <c r="N86" s="55">
        <f>L83+L84+L85</f>
        <v>1410.5094123217837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6112.2074533943942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997</v>
      </c>
      <c r="C31" s="84" t="s">
        <v>1177</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195</v>
      </c>
      <c r="B36" s="836" t="str">
        <f>VLOOKUP(A36,EQUIPOS!A6:D154,3,FALSE)</f>
        <v xml:space="preserve">Equipo de oxicorte, Capacidad de corte: hasta 6´´ (152mm) </v>
      </c>
      <c r="C36" s="837"/>
      <c r="D36" s="837"/>
      <c r="E36" s="837"/>
      <c r="F36" s="837"/>
      <c r="G36" s="837"/>
      <c r="H36" s="838"/>
      <c r="I36" s="271"/>
      <c r="J36" s="272"/>
      <c r="K36" s="273">
        <f>VLOOKUP(A36,EQUIPOS!A6:D161,4,FALSE)</f>
        <v>16536.125763200693</v>
      </c>
      <c r="L36" s="274"/>
      <c r="M36" s="275">
        <v>321</v>
      </c>
      <c r="N36" s="276">
        <f>K36/M36</f>
        <v>51.514410477260725</v>
      </c>
    </row>
    <row r="37" spans="1:14">
      <c r="A37" t="s">
        <v>248</v>
      </c>
      <c r="B37" s="836" t="str">
        <f>VLOOKUP(A37,EQUIPOS!A7:D154,3,FALSE)</f>
        <v>Grúa telescópica de 50 Ton.</v>
      </c>
      <c r="C37" s="837"/>
      <c r="D37" s="837"/>
      <c r="E37" s="837"/>
      <c r="F37" s="837"/>
      <c r="G37" s="837"/>
      <c r="H37" s="838"/>
      <c r="I37" s="271"/>
      <c r="J37" s="272"/>
      <c r="K37" s="273">
        <f>VLOOKUP(A37,EQUIPOS!A7:D162,4,FALSE)</f>
        <v>259549.50067379861</v>
      </c>
      <c r="L37" s="274"/>
      <c r="M37" s="275">
        <v>321</v>
      </c>
      <c r="N37" s="276">
        <f>K37/M37</f>
        <v>808.56542265980875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16.863239875389407</v>
      </c>
    </row>
    <row r="43" spans="1:14" ht="15.75" thickBot="1">
      <c r="B43" s="823" t="s">
        <v>953</v>
      </c>
      <c r="C43" s="824"/>
      <c r="D43" s="824"/>
      <c r="E43" s="824"/>
      <c r="F43" s="824"/>
      <c r="G43" s="824"/>
      <c r="H43" s="824"/>
      <c r="I43" s="824"/>
      <c r="J43" s="824"/>
      <c r="K43" s="824"/>
      <c r="L43" s="824"/>
      <c r="M43" s="825"/>
      <c r="N43" s="102">
        <f>SUM(N36:N42)</f>
        <v>876.94307301245885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1222</v>
      </c>
      <c r="B59" s="49" t="str">
        <f>VLOOKUP(A59,TRANSPORTE!A5:D117,3,FALSE)</f>
        <v>Transporte de acero</v>
      </c>
      <c r="C59" s="321"/>
      <c r="D59" s="321"/>
      <c r="E59" s="321"/>
      <c r="F59" s="321"/>
      <c r="G59" s="321"/>
      <c r="H59" s="315" t="str">
        <f>VLOOKUP(A59,TRANSPORTE!A6:D120,2,FALSE)</f>
        <v>tkm</v>
      </c>
      <c r="I59" s="283">
        <v>1</v>
      </c>
      <c r="J59" s="290">
        <v>1</v>
      </c>
      <c r="K59" s="283">
        <f>I59*J59</f>
        <v>1</v>
      </c>
      <c r="L59" s="827">
        <f>VLOOKUP(A59,TRANSPORTE!A5:D120,4,FALSE)</f>
        <v>0</v>
      </c>
      <c r="M59" s="828"/>
      <c r="N59" s="291">
        <f>K59*L59</f>
        <v>0</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0</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19</v>
      </c>
      <c r="B70" s="52" t="str">
        <f>VLOOKUP(A70,'MANO DE OBRA'!A8:D68,3,FALSE)</f>
        <v>Obrero (8)</v>
      </c>
      <c r="C70" s="50"/>
      <c r="D70" s="50"/>
      <c r="E70" s="50"/>
      <c r="F70" s="50"/>
      <c r="G70" s="50"/>
      <c r="H70" s="50"/>
      <c r="I70" s="296">
        <f>K70/J70*100</f>
        <v>234080.00000000003</v>
      </c>
      <c r="J70" s="297">
        <v>185</v>
      </c>
      <c r="K70" s="298">
        <f>VLOOKUP(A70,'MANO DE OBRA'!A8:D99,4,FALSE)</f>
        <v>433048</v>
      </c>
      <c r="L70" s="53"/>
      <c r="M70" s="299">
        <v>2568</v>
      </c>
      <c r="N70" s="300">
        <f>K70/M70</f>
        <v>168.63239875389408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168.63239875389408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1045.5754717663528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209.11509435327059</v>
      </c>
      <c r="M83" s="858"/>
      <c r="N83" s="54"/>
    </row>
    <row r="84" spans="1:14">
      <c r="B84" s="92" t="s">
        <v>973</v>
      </c>
      <c r="C84" s="93"/>
      <c r="D84" s="93"/>
      <c r="E84" s="93"/>
      <c r="F84" s="93"/>
      <c r="G84" s="93"/>
      <c r="H84" s="93"/>
      <c r="I84" s="90"/>
      <c r="J84" s="91"/>
      <c r="K84" s="308">
        <v>0.05</v>
      </c>
      <c r="L84" s="857">
        <f>N78*K84</f>
        <v>52.278773588317648</v>
      </c>
      <c r="M84" s="858"/>
      <c r="N84" s="54"/>
    </row>
    <row r="85" spans="1:14" ht="15.75" thickBot="1">
      <c r="B85" s="94" t="s">
        <v>974</v>
      </c>
      <c r="C85" s="95"/>
      <c r="D85" s="95"/>
      <c r="E85" s="95"/>
      <c r="F85" s="95"/>
      <c r="G85" s="95"/>
      <c r="H85" s="95"/>
      <c r="I85" s="96"/>
      <c r="J85" s="97"/>
      <c r="K85" s="309">
        <v>0.05</v>
      </c>
      <c r="L85" s="859">
        <f>N78*K85</f>
        <v>52.278773588317648</v>
      </c>
      <c r="M85" s="860"/>
      <c r="N85" s="54"/>
    </row>
    <row r="86" spans="1:14" ht="15.75" thickBot="1">
      <c r="B86" s="823" t="s">
        <v>953</v>
      </c>
      <c r="C86" s="824"/>
      <c r="D86" s="824"/>
      <c r="E86" s="824"/>
      <c r="F86" s="824"/>
      <c r="G86" s="824"/>
      <c r="H86" s="824"/>
      <c r="I86" s="824"/>
      <c r="J86" s="824"/>
      <c r="K86" s="824"/>
      <c r="L86" s="824"/>
      <c r="M86" s="825"/>
      <c r="N86" s="55">
        <f>L83+L84+L85</f>
        <v>313.67264152990595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1359.2481132962589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999</v>
      </c>
      <c r="C31" s="84" t="s">
        <v>1178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273</v>
      </c>
      <c r="B36" s="836" t="str">
        <f>VLOOKUP(A36,EQUIPOS!A6:D154,3,FALSE)</f>
        <v>Motosierra, 93.6 cm3 - 7.1 HP, 45-90 cm - 7.9 kg</v>
      </c>
      <c r="C36" s="837"/>
      <c r="D36" s="837"/>
      <c r="E36" s="837"/>
      <c r="F36" s="837"/>
      <c r="G36" s="837"/>
      <c r="H36" s="838"/>
      <c r="I36" s="271"/>
      <c r="J36" s="272"/>
      <c r="K36" s="273">
        <f>VLOOKUP(A36,EQUIPOS!A6:D161,4,FALSE)</f>
        <v>7456.3860853601536</v>
      </c>
      <c r="L36" s="274"/>
      <c r="M36" s="275">
        <v>3</v>
      </c>
      <c r="N36" s="276">
        <f>K36/M36</f>
        <v>2485.4620284533844</v>
      </c>
    </row>
    <row r="37" spans="1:14">
      <c r="A37" s="209" t="s">
        <v>312</v>
      </c>
      <c r="B37" s="836" t="str">
        <f>VLOOKUP(A37,EQUIPOS!A7:D154,3,FALSE)</f>
        <v>Retroexcavadora sobre oruga, potencia 138 HP, balde de 1,5 m3.</v>
      </c>
      <c r="C37" s="837"/>
      <c r="D37" s="837"/>
      <c r="E37" s="837"/>
      <c r="F37" s="837"/>
      <c r="G37" s="837"/>
      <c r="H37" s="838"/>
      <c r="I37" s="271"/>
      <c r="J37" s="272"/>
      <c r="K37" s="273">
        <f>VLOOKUP(A37,EQUIPOS!A7:D162,4,FALSE)</f>
        <v>138005.50062018383</v>
      </c>
      <c r="L37" s="274"/>
      <c r="M37" s="275">
        <v>3</v>
      </c>
      <c r="N37" s="276">
        <f>K37/M37</f>
        <v>46001.833540061278</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673.35467419668339</v>
      </c>
    </row>
    <row r="43" spans="1:14" ht="15.75" thickBot="1">
      <c r="B43" s="823" t="s">
        <v>953</v>
      </c>
      <c r="C43" s="824"/>
      <c r="D43" s="824"/>
      <c r="E43" s="824"/>
      <c r="F43" s="824"/>
      <c r="G43" s="824"/>
      <c r="H43" s="824"/>
      <c r="I43" s="824"/>
      <c r="J43" s="824"/>
      <c r="K43" s="824"/>
      <c r="L43" s="824"/>
      <c r="M43" s="825"/>
      <c r="N43" s="102">
        <f>SUM(N36:N42)</f>
        <v>49160.650242711345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6</v>
      </c>
      <c r="J59" s="290">
        <v>1</v>
      </c>
      <c r="K59" s="283">
        <f>I59*J59</f>
        <v>6</v>
      </c>
      <c r="L59" s="827">
        <f>VLOOKUP(A59,TRANSPORTE!A5:D94,4,FALSE)</f>
        <v>675.78202389247281</v>
      </c>
      <c r="M59" s="828"/>
      <c r="N59" s="291">
        <f>K59*L59</f>
        <v>4054.6921433548368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4054.6921433548368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v>
      </c>
      <c r="N70" s="300">
        <f>K70/M70</f>
        <v>4445.260150600333</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24</v>
      </c>
      <c r="N71" s="300">
        <f>K71/M71</f>
        <v>9021.8333333333339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13467.093483933666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66682.435869999841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13336.487173999969</v>
      </c>
      <c r="M83" s="858"/>
      <c r="N83" s="54"/>
    </row>
    <row r="84" spans="1:14">
      <c r="B84" s="92" t="s">
        <v>973</v>
      </c>
      <c r="C84" s="93"/>
      <c r="D84" s="93"/>
      <c r="E84" s="93"/>
      <c r="F84" s="93"/>
      <c r="G84" s="93"/>
      <c r="H84" s="93"/>
      <c r="I84" s="90"/>
      <c r="J84" s="91"/>
      <c r="K84" s="308">
        <v>0.05</v>
      </c>
      <c r="L84" s="857">
        <f>N78*K84</f>
        <v>3334.1217934999922</v>
      </c>
      <c r="M84" s="858"/>
      <c r="N84" s="54"/>
    </row>
    <row r="85" spans="1:14" ht="15.75" thickBot="1">
      <c r="B85" s="94" t="s">
        <v>974</v>
      </c>
      <c r="C85" s="95"/>
      <c r="D85" s="95"/>
      <c r="E85" s="95"/>
      <c r="F85" s="95"/>
      <c r="G85" s="95"/>
      <c r="H85" s="95"/>
      <c r="I85" s="96"/>
      <c r="J85" s="97"/>
      <c r="K85" s="309">
        <v>0.05</v>
      </c>
      <c r="L85" s="859">
        <f>N78*K85</f>
        <v>3334.1217934999922</v>
      </c>
      <c r="M85" s="860"/>
      <c r="N85" s="54"/>
    </row>
    <row r="86" spans="1:14" ht="15.75" thickBot="1">
      <c r="B86" s="823" t="s">
        <v>953</v>
      </c>
      <c r="C86" s="824"/>
      <c r="D86" s="824"/>
      <c r="E86" s="824"/>
      <c r="F86" s="824"/>
      <c r="G86" s="824"/>
      <c r="H86" s="824"/>
      <c r="I86" s="824"/>
      <c r="J86" s="824"/>
      <c r="K86" s="824"/>
      <c r="L86" s="824"/>
      <c r="M86" s="825"/>
      <c r="N86" s="55">
        <f>L83+L84+L85</f>
        <v>20004.730760999952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86687.166630999796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7.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1000</v>
      </c>
      <c r="C31" s="84" t="s">
        <v>2229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195</v>
      </c>
      <c r="B36" s="836" t="str">
        <f>VLOOKUP(A36,EQUIPOS!A6:D154,3,FALSE)</f>
        <v xml:space="preserve">Equipo de oxicorte, Capacidad de corte: hasta 6´´ (152mm) </v>
      </c>
      <c r="C36" s="837"/>
      <c r="D36" s="837"/>
      <c r="E36" s="837"/>
      <c r="F36" s="837"/>
      <c r="G36" s="837"/>
      <c r="H36" s="838"/>
      <c r="I36" s="271"/>
      <c r="J36" s="272"/>
      <c r="K36" s="273">
        <f>VLOOKUP(A36,EQUIPOS!A6:D161,4,FALSE)</f>
        <v>16536.125763200693</v>
      </c>
      <c r="L36" s="274"/>
      <c r="M36" s="275">
        <v>4</v>
      </c>
      <c r="N36" s="276">
        <f>K36/M36</f>
        <v>4134.0314408001732</v>
      </c>
    </row>
    <row r="37" spans="1:14">
      <c r="A37" s="111" t="s">
        <v>248</v>
      </c>
      <c r="B37" s="836" t="str">
        <f>VLOOKUP(A37,EQUIPOS!A7:D154,3,FALSE)</f>
        <v>Grúa telescópica de 50 Ton.</v>
      </c>
      <c r="C37" s="837"/>
      <c r="D37" s="837"/>
      <c r="E37" s="837"/>
      <c r="F37" s="837"/>
      <c r="G37" s="837"/>
      <c r="H37" s="838"/>
      <c r="I37" s="271"/>
      <c r="J37" s="272"/>
      <c r="K37" s="273">
        <f>VLOOKUP(A37,EQUIPOS!A7:D162,4,FALSE)</f>
        <v>259549.50067379861</v>
      </c>
      <c r="L37" s="274"/>
      <c r="M37" s="275">
        <v>4</v>
      </c>
      <c r="N37" s="276">
        <f>K37/M37</f>
        <v>64887.375168449653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1010.0320112950249</v>
      </c>
    </row>
    <row r="43" spans="1:14" ht="15.75" thickBot="1">
      <c r="B43" s="823" t="s">
        <v>953</v>
      </c>
      <c r="C43" s="824"/>
      <c r="D43" s="824"/>
      <c r="E43" s="824"/>
      <c r="F43" s="824"/>
      <c r="G43" s="824"/>
      <c r="H43" s="824"/>
      <c r="I43" s="824"/>
      <c r="J43" s="824"/>
      <c r="K43" s="824"/>
      <c r="L43" s="824"/>
      <c r="M43" s="825"/>
      <c r="N43" s="102">
        <f>SUM(N36:N42)</f>
        <v>70031.438620544854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s="209" t="s">
        <v>1325</v>
      </c>
      <c r="B59" s="49" t="str">
        <f>VLOOKUP(A59,TRANSPORTE!A5:D117,3,FALSE)</f>
        <v xml:space="preserve">Transporte de estructuras metálicas </v>
      </c>
      <c r="C59" s="321"/>
      <c r="D59" s="321"/>
      <c r="E59" s="321"/>
      <c r="F59" s="321"/>
      <c r="G59" s="321"/>
      <c r="H59" s="315" t="str">
        <f>VLOOKUP(A59,TRANSPORTE!A6:D120,2,FALSE)</f>
        <v>kgk</v>
      </c>
      <c r="I59" s="283">
        <v>1</v>
      </c>
      <c r="J59" s="290">
        <v>1</v>
      </c>
      <c r="K59" s="283">
        <f>I59*J59</f>
        <v>1</v>
      </c>
      <c r="L59" s="827">
        <f>VLOOKUP(A59,TRANSPORTE!A5:D117,4,FALSE)</f>
        <v>0</v>
      </c>
      <c r="M59" s="828"/>
      <c r="N59" s="291">
        <f>K59*L59</f>
        <v>0</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0</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v>
      </c>
      <c r="N70" s="300">
        <f>K70/M70</f>
        <v>3333.9451129502495</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32</v>
      </c>
      <c r="N71" s="300">
        <f>K71/M71</f>
        <v>6766.375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10100.320112950249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80131.758733495109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16026.351746699023</v>
      </c>
      <c r="M83" s="858"/>
      <c r="N83" s="54"/>
    </row>
    <row r="84" spans="1:14">
      <c r="B84" s="92" t="s">
        <v>973</v>
      </c>
      <c r="C84" s="93"/>
      <c r="D84" s="93"/>
      <c r="E84" s="93"/>
      <c r="F84" s="93"/>
      <c r="G84" s="93"/>
      <c r="H84" s="93"/>
      <c r="I84" s="90"/>
      <c r="J84" s="91"/>
      <c r="K84" s="308">
        <v>0.05</v>
      </c>
      <c r="L84" s="857">
        <f>N78*K84</f>
        <v>4006.5879366747558</v>
      </c>
      <c r="M84" s="858"/>
      <c r="N84" s="54"/>
    </row>
    <row r="85" spans="1:14" ht="15.75" thickBot="1">
      <c r="B85" s="94" t="s">
        <v>974</v>
      </c>
      <c r="C85" s="95"/>
      <c r="D85" s="95"/>
      <c r="E85" s="95"/>
      <c r="F85" s="95"/>
      <c r="G85" s="95"/>
      <c r="H85" s="95"/>
      <c r="I85" s="96"/>
      <c r="J85" s="97"/>
      <c r="K85" s="309">
        <v>0.05</v>
      </c>
      <c r="L85" s="859">
        <f>N78*K85</f>
        <v>4006.5879366747558</v>
      </c>
      <c r="M85" s="860"/>
      <c r="N85" s="54"/>
    </row>
    <row r="86" spans="1:14" ht="15.75" thickBot="1">
      <c r="B86" s="823" t="s">
        <v>953</v>
      </c>
      <c r="C86" s="824"/>
      <c r="D86" s="824"/>
      <c r="E86" s="824"/>
      <c r="F86" s="824"/>
      <c r="G86" s="824"/>
      <c r="H86" s="824"/>
      <c r="I86" s="824"/>
      <c r="J86" s="824"/>
      <c r="K86" s="824"/>
      <c r="L86" s="824"/>
      <c r="M86" s="825"/>
      <c r="N86" s="55">
        <f>L83+L84+L85</f>
        <v>24039.527620048531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104171.28635354363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1001</v>
      </c>
      <c r="C31" s="84" t="s">
        <v>1180</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307</v>
      </c>
      <c r="B36" s="836" t="str">
        <f>VLOOKUP(A36,EQUIPOS!A6:D154,3,FALSE)</f>
        <v>Retroexcavadora, Potencia en el Volante 78 HP 2200 RPM</v>
      </c>
      <c r="C36" s="837"/>
      <c r="D36" s="837"/>
      <c r="E36" s="837"/>
      <c r="F36" s="837"/>
      <c r="G36" s="837"/>
      <c r="H36" s="838"/>
      <c r="I36" s="271"/>
      <c r="J36" s="272"/>
      <c r="K36" s="273">
        <f>VLOOKUP(A36,EQUIPOS!A6:D161,4,FALSE)</f>
        <v>114672.34838569719</v>
      </c>
      <c r="L36" s="274"/>
      <c r="M36" s="275">
        <v>5</v>
      </c>
      <c r="N36" s="276">
        <f>K36/M36</f>
        <v>22934.469677139437</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107.474121807204</v>
      </c>
    </row>
    <row r="43" spans="1:14" ht="15.75" thickBot="1">
      <c r="B43" s="823" t="s">
        <v>953</v>
      </c>
      <c r="C43" s="824"/>
      <c r="D43" s="824"/>
      <c r="E43" s="824"/>
      <c r="F43" s="824"/>
      <c r="G43" s="824"/>
      <c r="H43" s="824"/>
      <c r="I43" s="824"/>
      <c r="J43" s="824"/>
      <c r="K43" s="824"/>
      <c r="L43" s="824"/>
      <c r="M43" s="825"/>
      <c r="N43" s="102">
        <f>SUM(N36:N42)</f>
        <v>23041.943798946642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0.70199999999999996</v>
      </c>
      <c r="J59" s="290">
        <v>1</v>
      </c>
      <c r="K59" s="283">
        <f>I59*J59</f>
        <v>0.70199999999999996</v>
      </c>
      <c r="L59" s="827">
        <f>VLOOKUP(A59,TRANSPORTE!A5:D94,4,FALSE)</f>
        <v>675.78202389247281</v>
      </c>
      <c r="M59" s="828"/>
      <c r="N59" s="291">
        <f>K59*L59</f>
        <v>474.39898077251587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474.39898077251587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40</v>
      </c>
      <c r="N70" s="300">
        <f>K70/M70</f>
        <v>2667.1560903601994</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40</v>
      </c>
      <c r="N71" s="300">
        <f>K71/M71</f>
        <v>2706.55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5373.7060903601996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28890.048870079358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5778.0097740158717</v>
      </c>
      <c r="M83" s="858"/>
      <c r="N83" s="54"/>
    </row>
    <row r="84" spans="1:14">
      <c r="B84" s="92" t="s">
        <v>973</v>
      </c>
      <c r="C84" s="93"/>
      <c r="D84" s="93"/>
      <c r="E84" s="93"/>
      <c r="F84" s="93"/>
      <c r="G84" s="93"/>
      <c r="H84" s="93"/>
      <c r="I84" s="90"/>
      <c r="J84" s="91"/>
      <c r="K84" s="308">
        <v>0.05</v>
      </c>
      <c r="L84" s="857">
        <f>N78*K84</f>
        <v>1444.5024435039679</v>
      </c>
      <c r="M84" s="858"/>
      <c r="N84" s="54"/>
    </row>
    <row r="85" spans="1:14" ht="15.75" thickBot="1">
      <c r="B85" s="94" t="s">
        <v>974</v>
      </c>
      <c r="C85" s="95"/>
      <c r="D85" s="95"/>
      <c r="E85" s="95"/>
      <c r="F85" s="95"/>
      <c r="G85" s="95"/>
      <c r="H85" s="95"/>
      <c r="I85" s="96"/>
      <c r="J85" s="97"/>
      <c r="K85" s="309">
        <v>0.05</v>
      </c>
      <c r="L85" s="859">
        <f>N78*K85</f>
        <v>1444.5024435039679</v>
      </c>
      <c r="M85" s="860"/>
      <c r="N85" s="54"/>
    </row>
    <row r="86" spans="1:14" ht="15.75" thickBot="1">
      <c r="B86" s="823" t="s">
        <v>953</v>
      </c>
      <c r="C86" s="824"/>
      <c r="D86" s="824"/>
      <c r="E86" s="824"/>
      <c r="F86" s="824"/>
      <c r="G86" s="824"/>
      <c r="H86" s="824"/>
      <c r="I86" s="824"/>
      <c r="J86" s="824"/>
      <c r="K86" s="824"/>
      <c r="L86" s="824"/>
      <c r="M86" s="825"/>
      <c r="N86" s="55">
        <f>L83+L84+L85</f>
        <v>8667.014661023808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37557.063531103166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1002</v>
      </c>
      <c r="C31" s="84" t="s">
        <v>1181</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307</v>
      </c>
      <c r="B36" s="836" t="str">
        <f>VLOOKUP(A36,EQUIPOS!A6:D154,3,FALSE)</f>
        <v>Retroexcavadora, Potencia en el Volante 78 HP 2200 RPM</v>
      </c>
      <c r="C36" s="837"/>
      <c r="D36" s="837"/>
      <c r="E36" s="837"/>
      <c r="F36" s="837"/>
      <c r="G36" s="837"/>
      <c r="H36" s="838"/>
      <c r="I36" s="271"/>
      <c r="J36" s="272"/>
      <c r="K36" s="273">
        <f>VLOOKUP(A36,EQUIPOS!A6:D161,4,FALSE)</f>
        <v>114672.34838569719</v>
      </c>
      <c r="L36" s="274"/>
      <c r="M36" s="275">
        <v>4</v>
      </c>
      <c r="N36" s="276">
        <f>K36/M36</f>
        <v>28668.087096424297</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67.663750000000007</v>
      </c>
    </row>
    <row r="43" spans="1:14" ht="15.75" thickBot="1">
      <c r="B43" s="823" t="s">
        <v>953</v>
      </c>
      <c r="C43" s="824"/>
      <c r="D43" s="824"/>
      <c r="E43" s="824"/>
      <c r="F43" s="824"/>
      <c r="G43" s="824"/>
      <c r="H43" s="824"/>
      <c r="I43" s="824"/>
      <c r="J43" s="824"/>
      <c r="K43" s="824"/>
      <c r="L43" s="824"/>
      <c r="M43" s="825"/>
      <c r="N43" s="102">
        <f>SUM(N36:N42)</f>
        <v>28735.750846424296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3.03</v>
      </c>
      <c r="J59" s="290">
        <v>1</v>
      </c>
      <c r="K59" s="283">
        <f>I59*J59</f>
        <v>3.03</v>
      </c>
      <c r="L59" s="827">
        <f>VLOOKUP(A59,TRANSPORTE!A5:D94,4,FALSE)</f>
        <v>675.78202389247281</v>
      </c>
      <c r="M59" s="828"/>
      <c r="N59" s="291">
        <f>K59*L59</f>
        <v>2047.6195323941924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2047.6195323941924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32</v>
      </c>
      <c r="N70" s="300">
        <f>K70/M70</f>
        <v>3383.1875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3383.1875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34166.557878818494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6833.3115757636988</v>
      </c>
      <c r="M83" s="858"/>
      <c r="N83" s="54"/>
    </row>
    <row r="84" spans="1:14">
      <c r="B84" s="92" t="s">
        <v>973</v>
      </c>
      <c r="C84" s="93"/>
      <c r="D84" s="93"/>
      <c r="E84" s="93"/>
      <c r="F84" s="93"/>
      <c r="G84" s="93"/>
      <c r="H84" s="93"/>
      <c r="I84" s="90"/>
      <c r="J84" s="91"/>
      <c r="K84" s="308">
        <v>0.05</v>
      </c>
      <c r="L84" s="857">
        <f>N78*K84</f>
        <v>1708.3278939409247</v>
      </c>
      <c r="M84" s="858"/>
      <c r="N84" s="54"/>
    </row>
    <row r="85" spans="1:14" ht="15.75" thickBot="1">
      <c r="B85" s="94" t="s">
        <v>974</v>
      </c>
      <c r="C85" s="95"/>
      <c r="D85" s="95"/>
      <c r="E85" s="95"/>
      <c r="F85" s="95"/>
      <c r="G85" s="95"/>
      <c r="H85" s="95"/>
      <c r="I85" s="96"/>
      <c r="J85" s="97"/>
      <c r="K85" s="309">
        <v>0.05</v>
      </c>
      <c r="L85" s="859">
        <f>N78*K85</f>
        <v>1708.3278939409247</v>
      </c>
      <c r="M85" s="860"/>
      <c r="N85" s="54"/>
    </row>
    <row r="86" spans="1:14" ht="15.75" thickBot="1">
      <c r="B86" s="823" t="s">
        <v>953</v>
      </c>
      <c r="C86" s="824"/>
      <c r="D86" s="824"/>
      <c r="E86" s="824"/>
      <c r="F86" s="824"/>
      <c r="G86" s="824"/>
      <c r="H86" s="824"/>
      <c r="I86" s="824"/>
      <c r="J86" s="824"/>
      <c r="K86" s="824"/>
      <c r="L86" s="824"/>
      <c r="M86" s="825"/>
      <c r="N86" s="55">
        <f>L83+L84+L85</f>
        <v>10249.967363645548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44416.525242464042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1003</v>
      </c>
      <c r="C31" s="84" t="s">
        <v>1182</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c r="B36" s="836"/>
      <c r="C36" s="837"/>
      <c r="D36" s="837"/>
      <c r="E36" s="837"/>
      <c r="F36" s="837"/>
      <c r="G36" s="837"/>
      <c r="H36" s="838"/>
      <c r="I36" s="271"/>
      <c r="J36" s="272"/>
      <c r="K36" s="273"/>
      <c r="L36" s="274"/>
      <c r="M36" s="275"/>
      <c r="N36" s="276"/>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144.34933333333333</v>
      </c>
    </row>
    <row r="43" spans="1:14" ht="15.75" thickBot="1">
      <c r="B43" s="823" t="s">
        <v>953</v>
      </c>
      <c r="C43" s="824"/>
      <c r="D43" s="824"/>
      <c r="E43" s="824"/>
      <c r="F43" s="824"/>
      <c r="G43" s="824"/>
      <c r="H43" s="824"/>
      <c r="I43" s="824"/>
      <c r="J43" s="824"/>
      <c r="K43" s="824"/>
      <c r="L43" s="824"/>
      <c r="M43" s="825"/>
      <c r="N43" s="102">
        <f>SUM(N36:N42)</f>
        <v>144.34933333333333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150</v>
      </c>
      <c r="N70" s="300">
        <f>K70/M70</f>
        <v>1443.4933333333333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1443.4933333333333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1587.8426666666667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317.56853333333333</v>
      </c>
      <c r="M83" s="858"/>
      <c r="N83" s="54"/>
    </row>
    <row r="84" spans="1:14">
      <c r="B84" s="92" t="s">
        <v>973</v>
      </c>
      <c r="C84" s="93"/>
      <c r="D84" s="93"/>
      <c r="E84" s="93"/>
      <c r="F84" s="93"/>
      <c r="G84" s="93"/>
      <c r="H84" s="93"/>
      <c r="I84" s="90"/>
      <c r="J84" s="91"/>
      <c r="K84" s="308">
        <v>0.05</v>
      </c>
      <c r="L84" s="857">
        <f>N78*K84</f>
        <v>79.392133333333334</v>
      </c>
      <c r="M84" s="858"/>
      <c r="N84" s="54"/>
    </row>
    <row r="85" spans="1:14" ht="15.75" thickBot="1">
      <c r="B85" s="94" t="s">
        <v>974</v>
      </c>
      <c r="C85" s="95"/>
      <c r="D85" s="95"/>
      <c r="E85" s="95"/>
      <c r="F85" s="95"/>
      <c r="G85" s="95"/>
      <c r="H85" s="95"/>
      <c r="I85" s="96"/>
      <c r="J85" s="97"/>
      <c r="K85" s="309">
        <v>0.05</v>
      </c>
      <c r="L85" s="859">
        <f>N78*K85</f>
        <v>79.392133333333334</v>
      </c>
      <c r="M85" s="860"/>
      <c r="N85" s="54"/>
    </row>
    <row r="86" spans="1:14" ht="15.75" thickBot="1">
      <c r="B86" s="823" t="s">
        <v>953</v>
      </c>
      <c r="C86" s="824"/>
      <c r="D86" s="824"/>
      <c r="E86" s="824"/>
      <c r="F86" s="824"/>
      <c r="G86" s="824"/>
      <c r="H86" s="824"/>
      <c r="I86" s="824"/>
      <c r="J86" s="824"/>
      <c r="K86" s="824"/>
      <c r="L86" s="824"/>
      <c r="M86" s="825"/>
      <c r="N86" s="55">
        <f>L83+L84+L85</f>
        <v>476.3528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2064.1954666666666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1004</v>
      </c>
      <c r="C31" s="84" t="s">
        <v>2019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310</v>
      </c>
      <c r="B36" s="836" t="str">
        <f>VLOOKUP(A36,EQUIPOS!A6:D154,3,FALSE)</f>
        <v>Retroexcavadora A25C</v>
      </c>
      <c r="C36" s="837"/>
      <c r="D36" s="837"/>
      <c r="E36" s="837"/>
      <c r="F36" s="837"/>
      <c r="G36" s="837"/>
      <c r="H36" s="838"/>
      <c r="I36" s="271"/>
      <c r="J36" s="272"/>
      <c r="K36" s="273">
        <f>VLOOKUP(A36,EQUIPOS!A6:D163,4,FALSE)</f>
        <v>121265.9445264393</v>
      </c>
      <c r="L36" s="274"/>
      <c r="M36" s="275">
        <v>3</v>
      </c>
      <c r="N36" s="276">
        <f>K36/M36</f>
        <v>40421.9815088131</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90.218333333333348</v>
      </c>
    </row>
    <row r="43" spans="1:14" ht="15.75" thickBot="1">
      <c r="B43" s="823" t="s">
        <v>953</v>
      </c>
      <c r="C43" s="824"/>
      <c r="D43" s="824"/>
      <c r="E43" s="824"/>
      <c r="F43" s="824"/>
      <c r="G43" s="824"/>
      <c r="H43" s="824"/>
      <c r="I43" s="824"/>
      <c r="J43" s="824"/>
      <c r="K43" s="824"/>
      <c r="L43" s="824"/>
      <c r="M43" s="825"/>
      <c r="N43" s="102">
        <f>SUM(N36:N42)</f>
        <v>40512.19984214643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1277</v>
      </c>
      <c r="B59" s="49" t="str">
        <f>VLOOKUP(A59,TRANSPORTE!A6:D117,3,FALSE)</f>
        <v>Trasporte de material Remoción de Postes</v>
      </c>
      <c r="C59" s="321"/>
      <c r="D59" s="321"/>
      <c r="E59" s="321"/>
      <c r="F59" s="321"/>
      <c r="G59" s="321"/>
      <c r="H59" s="315" t="s">
        <v>339</v>
      </c>
      <c r="I59" s="283">
        <v>1.7</v>
      </c>
      <c r="J59" s="290">
        <v>1</v>
      </c>
      <c r="K59" s="283">
        <f>I59*J59</f>
        <v>1.7</v>
      </c>
      <c r="L59" s="827">
        <f>VLOOKUP(A59,TRANSPORTE!A6:D117,4,FALSE)</f>
        <v>883.63619184727884</v>
      </c>
      <c r="M59" s="828"/>
      <c r="N59" s="291">
        <f>K59*L59</f>
        <v>1502.181526140374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1502.181526140374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24</v>
      </c>
      <c r="N70" s="300">
        <f>K70/M70</f>
        <v>9021.8333333333339</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9021.8333333333339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51036.214701620142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10207.242940324029</v>
      </c>
      <c r="M83" s="858"/>
      <c r="N83" s="54"/>
    </row>
    <row r="84" spans="1:14">
      <c r="B84" s="92" t="s">
        <v>973</v>
      </c>
      <c r="C84" s="93"/>
      <c r="D84" s="93"/>
      <c r="E84" s="93"/>
      <c r="F84" s="93"/>
      <c r="G84" s="93"/>
      <c r="H84" s="93"/>
      <c r="I84" s="90"/>
      <c r="J84" s="91"/>
      <c r="K84" s="308">
        <v>0.05</v>
      </c>
      <c r="L84" s="857">
        <f>N78*K84</f>
        <v>2551.8107350810074</v>
      </c>
      <c r="M84" s="858"/>
      <c r="N84" s="54"/>
    </row>
    <row r="85" spans="1:14" ht="15.75" thickBot="1">
      <c r="B85" s="94" t="s">
        <v>974</v>
      </c>
      <c r="C85" s="95"/>
      <c r="D85" s="95"/>
      <c r="E85" s="95"/>
      <c r="F85" s="95"/>
      <c r="G85" s="95"/>
      <c r="H85" s="95"/>
      <c r="I85" s="96"/>
      <c r="J85" s="97"/>
      <c r="K85" s="309">
        <v>0.05</v>
      </c>
      <c r="L85" s="859">
        <f>N78*K85</f>
        <v>2551.8107350810074</v>
      </c>
      <c r="M85" s="860"/>
      <c r="N85" s="54"/>
    </row>
    <row r="86" spans="1:14" ht="15.75" thickBot="1">
      <c r="B86" s="823" t="s">
        <v>953</v>
      </c>
      <c r="C86" s="824"/>
      <c r="D86" s="824"/>
      <c r="E86" s="824"/>
      <c r="F86" s="824"/>
      <c r="G86" s="824"/>
      <c r="H86" s="824"/>
      <c r="I86" s="824"/>
      <c r="J86" s="824"/>
      <c r="K86" s="824"/>
      <c r="L86" s="824"/>
      <c r="M86" s="825"/>
      <c r="N86" s="55">
        <f>L83+L84+L85</f>
        <v>15310.864410486045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66347.079112106192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1005</v>
      </c>
      <c r="C31" s="84" t="s">
        <v>1184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310</v>
      </c>
      <c r="B36" s="836" t="str">
        <f>VLOOKUP(A36,EQUIPOS!A6:D154,3,FALSE)</f>
        <v>Retroexcavadora A25C</v>
      </c>
      <c r="C36" s="837"/>
      <c r="D36" s="837"/>
      <c r="E36" s="837"/>
      <c r="F36" s="837"/>
      <c r="G36" s="837"/>
      <c r="H36" s="838"/>
      <c r="I36" s="271"/>
      <c r="J36" s="272"/>
      <c r="K36" s="273">
        <f>VLOOKUP(A36,EQUIPOS!A6:D163,4,FALSE)</f>
        <v>121265.9445264393</v>
      </c>
      <c r="L36" s="274"/>
      <c r="M36" s="275">
        <v>3</v>
      </c>
      <c r="N36" s="276">
        <f>K36/M36</f>
        <v>40421.9815088131</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90.218333333333348</v>
      </c>
    </row>
    <row r="43" spans="1:14" ht="15.75" thickBot="1">
      <c r="B43" s="823" t="s">
        <v>953</v>
      </c>
      <c r="C43" s="824"/>
      <c r="D43" s="824"/>
      <c r="E43" s="824"/>
      <c r="F43" s="824"/>
      <c r="G43" s="824"/>
      <c r="H43" s="824"/>
      <c r="I43" s="824"/>
      <c r="J43" s="824"/>
      <c r="K43" s="824"/>
      <c r="L43" s="824"/>
      <c r="M43" s="825"/>
      <c r="N43" s="102">
        <f>SUM(N36:N42)</f>
        <v>40512.19984214643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1277</v>
      </c>
      <c r="B59" s="49" t="str">
        <f>VLOOKUP(A59,TRANSPORTE!A6:D117,3,FALSE)</f>
        <v>Trasporte de material Remoción de Postes</v>
      </c>
      <c r="C59" s="321"/>
      <c r="D59" s="321"/>
      <c r="E59" s="321"/>
      <c r="F59" s="321"/>
      <c r="G59" s="321"/>
      <c r="H59" s="315" t="s">
        <v>339</v>
      </c>
      <c r="I59" s="283">
        <v>1.7</v>
      </c>
      <c r="J59" s="290">
        <v>1</v>
      </c>
      <c r="K59" s="283">
        <f>I59*J59</f>
        <v>1.7</v>
      </c>
      <c r="L59" s="827">
        <f>VLOOKUP(A59,TRANSPORTE!A6:D117,4,FALSE)</f>
        <v>883.63619184727884</v>
      </c>
      <c r="M59" s="828"/>
      <c r="N59" s="291">
        <f>K59*L59</f>
        <v>1502.181526140374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1502.181526140374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24</v>
      </c>
      <c r="N70" s="300">
        <f>K70/M70</f>
        <v>9021.8333333333339</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9021.8333333333339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51036.214701620142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10207.242940324029</v>
      </c>
      <c r="M83" s="858"/>
      <c r="N83" s="54"/>
    </row>
    <row r="84" spans="1:14">
      <c r="B84" s="92" t="s">
        <v>973</v>
      </c>
      <c r="C84" s="93"/>
      <c r="D84" s="93"/>
      <c r="E84" s="93"/>
      <c r="F84" s="93"/>
      <c r="G84" s="93"/>
      <c r="H84" s="93"/>
      <c r="I84" s="90"/>
      <c r="J84" s="91"/>
      <c r="K84" s="308">
        <v>0.05</v>
      </c>
      <c r="L84" s="857">
        <f>N78*K84</f>
        <v>2551.8107350810074</v>
      </c>
      <c r="M84" s="858"/>
      <c r="N84" s="54"/>
    </row>
    <row r="85" spans="1:14" ht="15.75" thickBot="1">
      <c r="B85" s="94" t="s">
        <v>974</v>
      </c>
      <c r="C85" s="95"/>
      <c r="D85" s="95"/>
      <c r="E85" s="95"/>
      <c r="F85" s="95"/>
      <c r="G85" s="95"/>
      <c r="H85" s="95"/>
      <c r="I85" s="96"/>
      <c r="J85" s="97"/>
      <c r="K85" s="309">
        <v>0.05</v>
      </c>
      <c r="L85" s="859">
        <f>N78*K85</f>
        <v>2551.8107350810074</v>
      </c>
      <c r="M85" s="860"/>
      <c r="N85" s="54"/>
    </row>
    <row r="86" spans="1:14" ht="15.75" thickBot="1">
      <c r="B86" s="823" t="s">
        <v>953</v>
      </c>
      <c r="C86" s="824"/>
      <c r="D86" s="824"/>
      <c r="E86" s="824"/>
      <c r="F86" s="824"/>
      <c r="G86" s="824"/>
      <c r="H86" s="824"/>
      <c r="I86" s="824"/>
      <c r="J86" s="824"/>
      <c r="K86" s="824"/>
      <c r="L86" s="824"/>
      <c r="M86" s="825"/>
      <c r="N86" s="55">
        <f>L83+L84+L85</f>
        <v>15310.864410486045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66347.079112106192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1006</v>
      </c>
      <c r="C31" s="84" t="s">
        <v>1185</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138005.50062018383</v>
      </c>
      <c r="L36" s="274"/>
      <c r="M36" s="275">
        <v>45</v>
      </c>
      <c r="N36" s="276">
        <f>K36/M36</f>
        <v>3066.7889026707517</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1.5036388888888887</v>
      </c>
    </row>
    <row r="43" spans="1:14" ht="15.75" thickBot="1">
      <c r="B43" s="823" t="s">
        <v>953</v>
      </c>
      <c r="C43" s="824"/>
      <c r="D43" s="824"/>
      <c r="E43" s="824"/>
      <c r="F43" s="824"/>
      <c r="G43" s="824"/>
      <c r="H43" s="824"/>
      <c r="I43" s="824"/>
      <c r="J43" s="824"/>
      <c r="K43" s="824"/>
      <c r="L43" s="824"/>
      <c r="M43" s="825"/>
      <c r="N43" s="102">
        <f>SUM(N36:N42)</f>
        <v>3068.2925415596405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1325</v>
      </c>
      <c r="B59" s="49" t="str">
        <f>VLOOKUP(A59,TRANSPORTE!A6:D117,3,FALSE)</f>
        <v xml:space="preserve">Transporte de estructuras metálicas </v>
      </c>
      <c r="C59" s="321"/>
      <c r="D59" s="321"/>
      <c r="E59" s="321"/>
      <c r="F59" s="321"/>
      <c r="G59" s="321"/>
      <c r="H59" s="315" t="s">
        <v>339</v>
      </c>
      <c r="I59" s="283">
        <v>35.700000000000003</v>
      </c>
      <c r="J59" s="290">
        <v>1</v>
      </c>
      <c r="K59" s="283">
        <f>I59*J59</f>
        <v>35.700000000000003</v>
      </c>
      <c r="L59" s="827">
        <f>VLOOKUP(A59,TRANSPORTE!A6:D117,4,FALSE)</f>
        <v>0</v>
      </c>
      <c r="M59" s="828"/>
      <c r="N59" s="291">
        <f>K59*L59</f>
        <v>0</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0</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360</v>
      </c>
      <c r="N70" s="300">
        <f>K70/M70</f>
        <v>150.36388888888888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150.36388888888888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3218.6564304485296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643.73128608970592</v>
      </c>
      <c r="M83" s="858"/>
      <c r="N83" s="54"/>
    </row>
    <row r="84" spans="1:14">
      <c r="B84" s="92" t="s">
        <v>973</v>
      </c>
      <c r="C84" s="93"/>
      <c r="D84" s="93"/>
      <c r="E84" s="93"/>
      <c r="F84" s="93"/>
      <c r="G84" s="93"/>
      <c r="H84" s="93"/>
      <c r="I84" s="90"/>
      <c r="J84" s="91"/>
      <c r="K84" s="308">
        <v>0.05</v>
      </c>
      <c r="L84" s="857">
        <f>N78*K84</f>
        <v>160.93282152242648</v>
      </c>
      <c r="M84" s="858"/>
      <c r="N84" s="54"/>
    </row>
    <row r="85" spans="1:14" ht="15.75" thickBot="1">
      <c r="B85" s="94" t="s">
        <v>974</v>
      </c>
      <c r="C85" s="95"/>
      <c r="D85" s="95"/>
      <c r="E85" s="95"/>
      <c r="F85" s="95"/>
      <c r="G85" s="95"/>
      <c r="H85" s="95"/>
      <c r="I85" s="96"/>
      <c r="J85" s="97"/>
      <c r="K85" s="309">
        <v>0.05</v>
      </c>
      <c r="L85" s="859">
        <f>N78*K85</f>
        <v>160.93282152242648</v>
      </c>
      <c r="M85" s="860"/>
      <c r="N85" s="54"/>
    </row>
    <row r="86" spans="1:14" ht="15.75" thickBot="1">
      <c r="B86" s="823" t="s">
        <v>953</v>
      </c>
      <c r="C86" s="824"/>
      <c r="D86" s="824"/>
      <c r="E86" s="824"/>
      <c r="F86" s="824"/>
      <c r="G86" s="824"/>
      <c r="H86" s="824"/>
      <c r="I86" s="824"/>
      <c r="J86" s="824"/>
      <c r="K86" s="824"/>
      <c r="L86" s="824"/>
      <c r="M86" s="825"/>
      <c r="N86" s="55">
        <f>L83+L84+L85</f>
        <v>965.59692913455888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4184.2533595830882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1007</v>
      </c>
      <c r="C31" s="84" t="s">
        <v>1186</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c r="B36" s="836"/>
      <c r="C36" s="837"/>
      <c r="D36" s="837"/>
      <c r="E36" s="837"/>
      <c r="F36" s="837"/>
      <c r="G36" s="837"/>
      <c r="H36" s="838"/>
      <c r="I36" s="271"/>
      <c r="J36" s="272"/>
      <c r="K36" s="273"/>
      <c r="L36" s="274"/>
      <c r="M36" s="275"/>
      <c r="N36" s="276"/>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60.145555555555553</v>
      </c>
    </row>
    <row r="43" spans="1:14" ht="15.75" thickBot="1">
      <c r="B43" s="823" t="s">
        <v>953</v>
      </c>
      <c r="C43" s="824"/>
      <c r="D43" s="824"/>
      <c r="E43" s="824"/>
      <c r="F43" s="824"/>
      <c r="G43" s="824"/>
      <c r="H43" s="824"/>
      <c r="I43" s="824"/>
      <c r="J43" s="824"/>
      <c r="K43" s="824"/>
      <c r="L43" s="824"/>
      <c r="M43" s="825"/>
      <c r="N43" s="102">
        <f>SUM(N36:N42)</f>
        <v>60.145555555555553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1325</v>
      </c>
      <c r="B59" s="49" t="str">
        <f>VLOOKUP(A59,TRANSPORTE!A6:D117,3,FALSE)</f>
        <v xml:space="preserve">Transporte de estructuras metálicas </v>
      </c>
      <c r="C59" s="321"/>
      <c r="D59" s="321"/>
      <c r="E59" s="321"/>
      <c r="F59" s="321"/>
      <c r="G59" s="321"/>
      <c r="H59" s="315" t="s">
        <v>339</v>
      </c>
      <c r="I59" s="283">
        <v>10.25</v>
      </c>
      <c r="J59" s="290">
        <v>1</v>
      </c>
      <c r="K59" s="283">
        <f>I59*J59</f>
        <v>10.25</v>
      </c>
      <c r="L59" s="827">
        <f>VLOOKUP(A59,TRANSPORTE!A6:D117,4,FALSE)</f>
        <v>0</v>
      </c>
      <c r="M59" s="828"/>
      <c r="N59" s="291">
        <f>K59*L59</f>
        <v>0</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0</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360</v>
      </c>
      <c r="N70" s="300">
        <f>K70/M70</f>
        <v>601.45555555555552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601.45555555555552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661.60111111111109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132.32022222222221</v>
      </c>
      <c r="M83" s="858"/>
      <c r="N83" s="54"/>
    </row>
    <row r="84" spans="1:14">
      <c r="B84" s="92" t="s">
        <v>973</v>
      </c>
      <c r="C84" s="93"/>
      <c r="D84" s="93"/>
      <c r="E84" s="93"/>
      <c r="F84" s="93"/>
      <c r="G84" s="93"/>
      <c r="H84" s="93"/>
      <c r="I84" s="90"/>
      <c r="J84" s="91"/>
      <c r="K84" s="308">
        <v>0.05</v>
      </c>
      <c r="L84" s="857">
        <f>N78*K84</f>
        <v>33.080055555555553</v>
      </c>
      <c r="M84" s="858"/>
      <c r="N84" s="54"/>
    </row>
    <row r="85" spans="1:14" ht="15.75" thickBot="1">
      <c r="B85" s="94" t="s">
        <v>974</v>
      </c>
      <c r="C85" s="95"/>
      <c r="D85" s="95"/>
      <c r="E85" s="95"/>
      <c r="F85" s="95"/>
      <c r="G85" s="95"/>
      <c r="H85" s="95"/>
      <c r="I85" s="96"/>
      <c r="J85" s="97"/>
      <c r="K85" s="309">
        <v>0.05</v>
      </c>
      <c r="L85" s="859">
        <f>N78*K85</f>
        <v>33.080055555555553</v>
      </c>
      <c r="M85" s="860"/>
      <c r="N85" s="54"/>
    </row>
    <row r="86" spans="1:14" ht="15.75" thickBot="1">
      <c r="B86" s="823" t="s">
        <v>953</v>
      </c>
      <c r="C86" s="824"/>
      <c r="D86" s="824"/>
      <c r="E86" s="824"/>
      <c r="F86" s="824"/>
      <c r="G86" s="824"/>
      <c r="H86" s="824"/>
      <c r="I86" s="824"/>
      <c r="J86" s="824"/>
      <c r="K86" s="824"/>
      <c r="L86" s="824"/>
      <c r="M86" s="825"/>
      <c r="N86" s="55">
        <f>L83+L84+L85</f>
        <v>198.48033333333333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860.0814444444444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1008</v>
      </c>
      <c r="C31" s="84" t="s">
        <v>1187</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138005.50062018383</v>
      </c>
      <c r="L36" s="274"/>
      <c r="M36" s="275">
        <v>45</v>
      </c>
      <c r="N36" s="276">
        <f>K36/M36</f>
        <v>3066.7889026707517</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1.5036388888888887</v>
      </c>
    </row>
    <row r="43" spans="1:14" ht="15.75" thickBot="1">
      <c r="B43" s="823" t="s">
        <v>953</v>
      </c>
      <c r="C43" s="824"/>
      <c r="D43" s="824"/>
      <c r="E43" s="824"/>
      <c r="F43" s="824"/>
      <c r="G43" s="824"/>
      <c r="H43" s="824"/>
      <c r="I43" s="824"/>
      <c r="J43" s="824"/>
      <c r="K43" s="824"/>
      <c r="L43" s="824"/>
      <c r="M43" s="825"/>
      <c r="N43" s="102">
        <f>SUM(N36:N42)</f>
        <v>3068.2925415596405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1412</v>
      </c>
      <c r="B59" s="49" t="str">
        <f>VLOOKUP(A59,TRANSPORTE!A6:D117,3,FALSE)</f>
        <v>Transporte de barrera de seguridad</v>
      </c>
      <c r="C59" s="321"/>
      <c r="D59" s="321"/>
      <c r="E59" s="321"/>
      <c r="F59" s="321"/>
      <c r="G59" s="321"/>
      <c r="H59" s="315" t="s">
        <v>339</v>
      </c>
      <c r="I59" s="283">
        <v>0.81049499999999997</v>
      </c>
      <c r="J59" s="290">
        <v>1</v>
      </c>
      <c r="K59" s="283">
        <f>I59*J59</f>
        <v>0.81049499999999997</v>
      </c>
      <c r="L59" s="827">
        <f>VLOOKUP(A59,TRANSPORTE!A6:D117,4,FALSE)</f>
        <v>750.52761138360995</v>
      </c>
      <c r="M59" s="828"/>
      <c r="N59" s="291">
        <f>K59*L59</f>
        <v>608.29887638835896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608.29887638835896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360</v>
      </c>
      <c r="N70" s="300">
        <f>K70/M70</f>
        <v>150.36388888888888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150.36388888888888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3826.9553068368887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765.3910613673778</v>
      </c>
      <c r="M83" s="858"/>
      <c r="N83" s="54"/>
    </row>
    <row r="84" spans="1:14">
      <c r="B84" s="92" t="s">
        <v>973</v>
      </c>
      <c r="C84" s="93"/>
      <c r="D84" s="93"/>
      <c r="E84" s="93"/>
      <c r="F84" s="93"/>
      <c r="G84" s="93"/>
      <c r="H84" s="93"/>
      <c r="I84" s="90"/>
      <c r="J84" s="91"/>
      <c r="K84" s="308">
        <v>0.05</v>
      </c>
      <c r="L84" s="857">
        <f>N78*K84</f>
        <v>191.34776534184445</v>
      </c>
      <c r="M84" s="858"/>
      <c r="N84" s="54"/>
    </row>
    <row r="85" spans="1:14" ht="15.75" thickBot="1">
      <c r="B85" s="94" t="s">
        <v>974</v>
      </c>
      <c r="C85" s="95"/>
      <c r="D85" s="95"/>
      <c r="E85" s="95"/>
      <c r="F85" s="95"/>
      <c r="G85" s="95"/>
      <c r="H85" s="95"/>
      <c r="I85" s="96"/>
      <c r="J85" s="97"/>
      <c r="K85" s="309">
        <v>0.05</v>
      </c>
      <c r="L85" s="859">
        <f>N78*K85</f>
        <v>191.34776534184445</v>
      </c>
      <c r="M85" s="860"/>
      <c r="N85" s="54"/>
    </row>
    <row r="86" spans="1:14" ht="15.75" thickBot="1">
      <c r="B86" s="823" t="s">
        <v>953</v>
      </c>
      <c r="C86" s="824"/>
      <c r="D86" s="824"/>
      <c r="E86" s="824"/>
      <c r="F86" s="824"/>
      <c r="G86" s="824"/>
      <c r="H86" s="824"/>
      <c r="I86" s="824"/>
      <c r="J86" s="824"/>
      <c r="K86" s="824"/>
      <c r="L86" s="824"/>
      <c r="M86" s="825"/>
      <c r="N86" s="55">
        <f>L83+L84+L85</f>
        <v>1148.0865920510666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4975.0418988879555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1425</v>
      </c>
      <c r="C31" s="84" t="s">
        <v>1413</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VLOOKUP(A36,EQUIPOS!A5:D154,4,FALSE)</f>
        <v>280175.70057019452</v>
      </c>
      <c r="L36" s="274"/>
      <c r="M36" s="275">
        <v>0.625</v>
      </c>
      <c r="N36" s="276">
        <f>K36/M36</f>
        <v>448281.12091231125</v>
      </c>
    </row>
    <row r="37" spans="1:14">
      <c r="A37" s="111" t="s">
        <v>241</v>
      </c>
      <c r="B37" s="836" t="str">
        <f>VLOOKUP(A37,EQUIPOS!A7:D154,3,FALSE)</f>
        <v>Grúa (capacidad 15 ton)</v>
      </c>
      <c r="C37" s="837"/>
      <c r="D37" s="837"/>
      <c r="E37" s="837"/>
      <c r="F37" s="837"/>
      <c r="G37" s="837"/>
      <c r="H37" s="838"/>
      <c r="I37" s="271"/>
      <c r="J37" s="272"/>
      <c r="K37" s="273">
        <f>VLOOKUP(A37,EQUIPOS!A6:D154,4,FALSE)</f>
        <v>110241.86068430552</v>
      </c>
      <c r="L37" s="274"/>
      <c r="M37" s="275">
        <v>0.625</v>
      </c>
      <c r="N37" s="276">
        <f>K37/M37</f>
        <v>176386.97709488883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2706.55</v>
      </c>
    </row>
    <row r="43" spans="1:14" ht="15.75" thickBot="1">
      <c r="B43" s="823" t="s">
        <v>953</v>
      </c>
      <c r="C43" s="824"/>
      <c r="D43" s="824"/>
      <c r="E43" s="824"/>
      <c r="F43" s="824"/>
      <c r="G43" s="824"/>
      <c r="H43" s="824"/>
      <c r="I43" s="824"/>
      <c r="J43" s="824"/>
      <c r="K43" s="824"/>
      <c r="L43" s="824"/>
      <c r="M43" s="825"/>
      <c r="N43" s="398">
        <f>SUM(N36:N42)</f>
        <v>627374.6480072001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2452.0944280721942</v>
      </c>
      <c r="N48" s="276">
        <f>K48*M48</f>
        <v>24520.944280721942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13220.866918529066</v>
      </c>
      <c r="N49" s="276">
        <f>K49*M49</f>
        <v>13220.866918529066</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1928.2427308895979</v>
      </c>
      <c r="N50" s="276">
        <f>K50*M50</f>
        <v>1928.2427308895979</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64279.371566281567</v>
      </c>
      <c r="N51" s="276">
        <f>K51*M51</f>
        <v>128558.74313256313</v>
      </c>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168228.79706270376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13</v>
      </c>
      <c r="B70" s="52" t="str">
        <f>VLOOKUP(A70,'MANO DE OBRA'!A8:D68,3,FALSE)</f>
        <v>Obrero (5)</v>
      </c>
      <c r="C70" s="50"/>
      <c r="D70" s="50"/>
      <c r="E70" s="50"/>
      <c r="F70" s="50"/>
      <c r="G70" s="50"/>
      <c r="H70" s="50"/>
      <c r="I70" s="296">
        <f>K70/J70*100</f>
        <v>146300</v>
      </c>
      <c r="J70" s="297">
        <v>185</v>
      </c>
      <c r="K70" s="298">
        <f>VLOOKUP(A70,'MANO DE OBRA'!A8:D99,4,FALSE)</f>
        <v>270655</v>
      </c>
      <c r="L70" s="53"/>
      <c r="M70" s="299">
        <v>5</v>
      </c>
      <c r="N70" s="399">
        <f>K70/M70</f>
        <v>54131</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849734.44506990386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169946.88901398078</v>
      </c>
      <c r="M83" s="858"/>
      <c r="N83" s="54"/>
    </row>
    <row r="84" spans="1:14">
      <c r="B84" s="92" t="s">
        <v>973</v>
      </c>
      <c r="C84" s="93"/>
      <c r="D84" s="93"/>
      <c r="E84" s="93"/>
      <c r="F84" s="93"/>
      <c r="G84" s="93"/>
      <c r="H84" s="93"/>
      <c r="I84" s="90"/>
      <c r="J84" s="91"/>
      <c r="K84" s="308">
        <v>0.05</v>
      </c>
      <c r="L84" s="857">
        <f>N78*K84</f>
        <v>42486.722253495194</v>
      </c>
      <c r="M84" s="858"/>
      <c r="N84" s="54"/>
    </row>
    <row r="85" spans="1:14" ht="15.75" thickBot="1">
      <c r="B85" s="94" t="s">
        <v>974</v>
      </c>
      <c r="C85" s="95"/>
      <c r="D85" s="95"/>
      <c r="E85" s="95"/>
      <c r="F85" s="95"/>
      <c r="G85" s="95"/>
      <c r="H85" s="95"/>
      <c r="I85" s="96"/>
      <c r="J85" s="97"/>
      <c r="K85" s="309">
        <v>0.05</v>
      </c>
      <c r="L85" s="859">
        <f>N78*K85</f>
        <v>42486.722253495194</v>
      </c>
      <c r="M85" s="860"/>
      <c r="N85" s="54"/>
    </row>
    <row r="86" spans="1:14" ht="15.75" thickBot="1">
      <c r="B86" s="823" t="s">
        <v>953</v>
      </c>
      <c r="C86" s="824"/>
      <c r="D86" s="824"/>
      <c r="E86" s="824"/>
      <c r="F86" s="824"/>
      <c r="G86" s="824"/>
      <c r="H86" s="824"/>
      <c r="I86" s="824"/>
      <c r="J86" s="824"/>
      <c r="K86" s="824"/>
      <c r="L86" s="824"/>
      <c r="M86" s="825"/>
      <c r="N86" s="55">
        <f>L83+L84+L85</f>
        <v>254920.33352097115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1104654.778590875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1426</v>
      </c>
      <c r="C31" s="84" t="s">
        <v>1417</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280175.70057019452</v>
      </c>
      <c r="L36" s="274"/>
      <c r="M36" s="275">
        <v>0.5</v>
      </c>
      <c r="N36" s="276">
        <f>K36/M36</f>
        <v>560351.40114038903</v>
      </c>
    </row>
    <row r="37" spans="1:14">
      <c r="A37" s="111" t="s">
        <v>241</v>
      </c>
      <c r="B37" s="836" t="str">
        <f>VLOOKUP(A37,EQUIPOS!A7:D154,3,FALSE)</f>
        <v>Grúa (capacidad 15 ton)</v>
      </c>
      <c r="C37" s="837"/>
      <c r="D37" s="837"/>
      <c r="E37" s="837"/>
      <c r="F37" s="837"/>
      <c r="G37" s="837"/>
      <c r="H37" s="838"/>
      <c r="I37" s="271"/>
      <c r="J37" s="272"/>
      <c r="K37" s="273">
        <f>VLOOKUP(A37,EQUIPOS!A7:D164,4,FALSE)</f>
        <v>110241.86068430552</v>
      </c>
      <c r="L37" s="274"/>
      <c r="M37" s="275">
        <v>0.5</v>
      </c>
      <c r="N37" s="276">
        <f>K37/M37</f>
        <v>220483.72136861103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3383.1875</v>
      </c>
    </row>
    <row r="43" spans="1:14" ht="15.75" thickBot="1">
      <c r="B43" s="823" t="s">
        <v>953</v>
      </c>
      <c r="C43" s="824"/>
      <c r="D43" s="824"/>
      <c r="E43" s="824"/>
      <c r="F43" s="824"/>
      <c r="G43" s="824"/>
      <c r="H43" s="824"/>
      <c r="I43" s="824"/>
      <c r="J43" s="824"/>
      <c r="K43" s="824"/>
      <c r="L43" s="824"/>
      <c r="M43" s="825"/>
      <c r="N43" s="398">
        <f>SUM(N36:N42)</f>
        <v>784218.31000900012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2452.0944280721942</v>
      </c>
      <c r="N48" s="276">
        <f>K48*M48</f>
        <v>24520.944280721942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13220.866918529066</v>
      </c>
      <c r="N49" s="276">
        <f>K49*M49</f>
        <v>13220.866918529066</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1928.2427308895979</v>
      </c>
      <c r="N50" s="276">
        <f>K50*M50</f>
        <v>1928.2427308895979</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64279.371566281567</v>
      </c>
      <c r="N51" s="276">
        <f>K51*M51</f>
        <v>128558.74313256313</v>
      </c>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168228.79706270376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13</v>
      </c>
      <c r="B70" s="52" t="str">
        <f>VLOOKUP(A70,'MANO DE OBRA'!A8:D68,3,FALSE)</f>
        <v>Obrero (5)</v>
      </c>
      <c r="C70" s="50"/>
      <c r="D70" s="50"/>
      <c r="E70" s="50"/>
      <c r="F70" s="50"/>
      <c r="G70" s="50"/>
      <c r="H70" s="50"/>
      <c r="I70" s="296">
        <f>K70/J70*100</f>
        <v>146300</v>
      </c>
      <c r="J70" s="297">
        <v>185</v>
      </c>
      <c r="K70" s="298">
        <f>VLOOKUP(A70,'MANO DE OBRA'!A8:D99,4,FALSE)</f>
        <v>270655</v>
      </c>
      <c r="L70" s="53"/>
      <c r="M70" s="299">
        <v>4</v>
      </c>
      <c r="N70" s="399">
        <f>K70/M70</f>
        <v>67663.75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67663.75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1020110.8570717039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204022.17141434079</v>
      </c>
      <c r="M83" s="858"/>
      <c r="N83" s="54"/>
    </row>
    <row r="84" spans="1:14">
      <c r="B84" s="92" t="s">
        <v>973</v>
      </c>
      <c r="C84" s="93"/>
      <c r="D84" s="93"/>
      <c r="E84" s="93"/>
      <c r="F84" s="93"/>
      <c r="G84" s="93"/>
      <c r="H84" s="93"/>
      <c r="I84" s="90"/>
      <c r="J84" s="91"/>
      <c r="K84" s="308">
        <v>0.05</v>
      </c>
      <c r="L84" s="857">
        <f>N78*K84</f>
        <v>51005.542853585197</v>
      </c>
      <c r="M84" s="858"/>
      <c r="N84" s="54"/>
    </row>
    <row r="85" spans="1:14" ht="15.75" thickBot="1">
      <c r="B85" s="94" t="s">
        <v>974</v>
      </c>
      <c r="C85" s="95"/>
      <c r="D85" s="95"/>
      <c r="E85" s="95"/>
      <c r="F85" s="95"/>
      <c r="G85" s="95"/>
      <c r="H85" s="95"/>
      <c r="I85" s="96"/>
      <c r="J85" s="97"/>
      <c r="K85" s="309">
        <v>0.05</v>
      </c>
      <c r="L85" s="859">
        <f>N78*K85</f>
        <v>51005.542853585197</v>
      </c>
      <c r="M85" s="860"/>
      <c r="N85" s="54"/>
    </row>
    <row r="86" spans="1:14" ht="15.75" thickBot="1">
      <c r="B86" s="823" t="s">
        <v>953</v>
      </c>
      <c r="C86" s="824"/>
      <c r="D86" s="824"/>
      <c r="E86" s="824"/>
      <c r="F86" s="824"/>
      <c r="G86" s="824"/>
      <c r="H86" s="824"/>
      <c r="I86" s="824"/>
      <c r="J86" s="824"/>
      <c r="K86" s="824"/>
      <c r="L86" s="824"/>
      <c r="M86" s="825"/>
      <c r="N86" s="55">
        <f>L83+L84+L85</f>
        <v>306033.25712151121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1326144.114193215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1427</v>
      </c>
      <c r="C31" s="84" t="s">
        <v>1418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280175.70057019452</v>
      </c>
      <c r="L36" s="274"/>
      <c r="M36" s="275">
        <v>0.4375</v>
      </c>
      <c r="N36" s="276">
        <f>K36/M36</f>
        <v>640401.60130330175</v>
      </c>
    </row>
    <row r="37" spans="1:14">
      <c r="A37" s="111" t="s">
        <v>241</v>
      </c>
      <c r="B37" s="836" t="str">
        <f>VLOOKUP(A37,EQUIPOS!A7:D154,3,FALSE)</f>
        <v>Grúa (capacidad 15 ton)</v>
      </c>
      <c r="C37" s="837"/>
      <c r="D37" s="837"/>
      <c r="E37" s="837"/>
      <c r="F37" s="837"/>
      <c r="G37" s="837"/>
      <c r="H37" s="838"/>
      <c r="I37" s="271"/>
      <c r="J37" s="272"/>
      <c r="K37" s="273">
        <f>VLOOKUP(A37,EQUIPOS!A7:D164,4,FALSE)</f>
        <v>110241.86068430552</v>
      </c>
      <c r="L37" s="274"/>
      <c r="M37" s="275">
        <v>0.4375</v>
      </c>
      <c r="N37" s="276">
        <f>K37/M37</f>
        <v>251981.39584984118</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3866.5</v>
      </c>
    </row>
    <row r="43" spans="1:14" ht="15.75" thickBot="1">
      <c r="B43" s="823" t="s">
        <v>953</v>
      </c>
      <c r="C43" s="824"/>
      <c r="D43" s="824"/>
      <c r="E43" s="824"/>
      <c r="F43" s="824"/>
      <c r="G43" s="824"/>
      <c r="H43" s="824"/>
      <c r="I43" s="824"/>
      <c r="J43" s="824"/>
      <c r="K43" s="824"/>
      <c r="L43" s="824"/>
      <c r="M43" s="825"/>
      <c r="N43" s="398">
        <f>SUM(N36:N42)</f>
        <v>896249.49715314293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2452.0944280721942</v>
      </c>
      <c r="N48" s="276">
        <f>K48*M48</f>
        <v>24520.944280721942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13220.866918529066</v>
      </c>
      <c r="N49" s="276">
        <f>K49*M49</f>
        <v>13220.866918529066</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1928.2427308895979</v>
      </c>
      <c r="N50" s="276">
        <f>K50*M50</f>
        <v>1928.2427308895979</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64279.371566281567</v>
      </c>
      <c r="N51" s="276">
        <f>K51*M51</f>
        <v>128558.74313256313</v>
      </c>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168228.79706270376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13</v>
      </c>
      <c r="B70" s="52" t="str">
        <f>VLOOKUP(A70,'MANO DE OBRA'!A8:D68,3,FALSE)</f>
        <v>Obrero (5)</v>
      </c>
      <c r="C70" s="50"/>
      <c r="D70" s="50"/>
      <c r="E70" s="50"/>
      <c r="F70" s="50"/>
      <c r="G70" s="50"/>
      <c r="H70" s="50"/>
      <c r="I70" s="296">
        <f>K70/J70*100</f>
        <v>146300</v>
      </c>
      <c r="J70" s="297">
        <v>185</v>
      </c>
      <c r="K70" s="298">
        <f>VLOOKUP(A70,'MANO DE OBRA'!A8:D99,4,FALSE)</f>
        <v>270655</v>
      </c>
      <c r="L70" s="53"/>
      <c r="M70" s="299">
        <v>3.5</v>
      </c>
      <c r="N70" s="399">
        <f>K70/M70</f>
        <v>77330</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77330</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1141808.2942158468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228361.65884316937</v>
      </c>
      <c r="M83" s="858"/>
      <c r="N83" s="54"/>
    </row>
    <row r="84" spans="1:14">
      <c r="B84" s="92" t="s">
        <v>973</v>
      </c>
      <c r="C84" s="93"/>
      <c r="D84" s="93"/>
      <c r="E84" s="93"/>
      <c r="F84" s="93"/>
      <c r="G84" s="93"/>
      <c r="H84" s="93"/>
      <c r="I84" s="90"/>
      <c r="J84" s="91"/>
      <c r="K84" s="308">
        <v>0.05</v>
      </c>
      <c r="L84" s="857">
        <f>N78*K84</f>
        <v>57090.414710792342</v>
      </c>
      <c r="M84" s="858"/>
      <c r="N84" s="54"/>
    </row>
    <row r="85" spans="1:14" ht="15.75" thickBot="1">
      <c r="B85" s="94" t="s">
        <v>974</v>
      </c>
      <c r="C85" s="95"/>
      <c r="D85" s="95"/>
      <c r="E85" s="95"/>
      <c r="F85" s="95"/>
      <c r="G85" s="95"/>
      <c r="H85" s="95"/>
      <c r="I85" s="96"/>
      <c r="J85" s="97"/>
      <c r="K85" s="309">
        <v>0.05</v>
      </c>
      <c r="L85" s="859">
        <f>N78*K85</f>
        <v>57090.414710792342</v>
      </c>
      <c r="M85" s="860"/>
      <c r="N85" s="54"/>
    </row>
    <row r="86" spans="1:14" ht="15.75" thickBot="1">
      <c r="B86" s="823" t="s">
        <v>953</v>
      </c>
      <c r="C86" s="824"/>
      <c r="D86" s="824"/>
      <c r="E86" s="824"/>
      <c r="F86" s="824"/>
      <c r="G86" s="824"/>
      <c r="H86" s="824"/>
      <c r="I86" s="824"/>
      <c r="J86" s="824"/>
      <c r="K86" s="824"/>
      <c r="L86" s="824"/>
      <c r="M86" s="825"/>
      <c r="N86" s="55">
        <f>L83+L84+L85</f>
        <v>342542.48826475407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1484350.7824806008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1428</v>
      </c>
      <c r="C31" s="84" t="s">
        <v>1419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280175.70057019452</v>
      </c>
      <c r="L36" s="274"/>
      <c r="M36" s="275">
        <v>0.875</v>
      </c>
      <c r="N36" s="276">
        <f>K36/M36</f>
        <v>320200.80065165088</v>
      </c>
    </row>
    <row r="37" spans="1:14">
      <c r="A37" s="111" t="s">
        <v>241</v>
      </c>
      <c r="B37" s="836" t="str">
        <f>VLOOKUP(A37,EQUIPOS!A7:D154,3,FALSE)</f>
        <v>Grúa (capacidad 15 ton)</v>
      </c>
      <c r="C37" s="837"/>
      <c r="D37" s="837"/>
      <c r="E37" s="837"/>
      <c r="F37" s="837"/>
      <c r="G37" s="837"/>
      <c r="H37" s="838"/>
      <c r="I37" s="271"/>
      <c r="J37" s="272"/>
      <c r="K37" s="273">
        <f>VLOOKUP(A37,EQUIPOS!A7:D164,4,FALSE)</f>
        <v>110241.86068430552</v>
      </c>
      <c r="L37" s="274"/>
      <c r="M37" s="275">
        <v>0.875</v>
      </c>
      <c r="N37" s="276">
        <f>K37/M37</f>
        <v>125990.69792492059</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1546.6000000000001</v>
      </c>
    </row>
    <row r="43" spans="1:14" ht="15.75" thickBot="1">
      <c r="B43" s="823" t="s">
        <v>953</v>
      </c>
      <c r="C43" s="824"/>
      <c r="D43" s="824"/>
      <c r="E43" s="824"/>
      <c r="F43" s="824"/>
      <c r="G43" s="824"/>
      <c r="H43" s="824"/>
      <c r="I43" s="824"/>
      <c r="J43" s="824"/>
      <c r="K43" s="824"/>
      <c r="L43" s="824"/>
      <c r="M43" s="825"/>
      <c r="N43" s="398">
        <f>SUM(N36:N42)</f>
        <v>447738.09857657144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2452.0944280721942</v>
      </c>
      <c r="N48" s="276">
        <f>K48*M48</f>
        <v>24520.944280721942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13220.866918529066</v>
      </c>
      <c r="N49" s="276">
        <f>K49*M49</f>
        <v>13220.866918529066</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1928.2427308895979</v>
      </c>
      <c r="N50" s="276">
        <f>K50*M50</f>
        <v>1928.2427308895979</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39670.05393014061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7</v>
      </c>
      <c r="N70" s="399">
        <f>K70/M70</f>
        <v>30932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30932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518340.15250671207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103668.03050134242</v>
      </c>
      <c r="M83" s="858"/>
      <c r="N83" s="54"/>
    </row>
    <row r="84" spans="1:14">
      <c r="B84" s="92" t="s">
        <v>973</v>
      </c>
      <c r="C84" s="93"/>
      <c r="D84" s="93"/>
      <c r="E84" s="93"/>
      <c r="F84" s="93"/>
      <c r="G84" s="93"/>
      <c r="H84" s="93"/>
      <c r="I84" s="90"/>
      <c r="J84" s="91"/>
      <c r="K84" s="308">
        <v>0.05</v>
      </c>
      <c r="L84" s="857">
        <f>N78*K84</f>
        <v>25917.007625335606</v>
      </c>
      <c r="M84" s="858"/>
      <c r="N84" s="54"/>
    </row>
    <row r="85" spans="1:14" ht="15.75" thickBot="1">
      <c r="B85" s="94" t="s">
        <v>974</v>
      </c>
      <c r="C85" s="95"/>
      <c r="D85" s="95"/>
      <c r="E85" s="95"/>
      <c r="F85" s="95"/>
      <c r="G85" s="95"/>
      <c r="H85" s="95"/>
      <c r="I85" s="96"/>
      <c r="J85" s="97"/>
      <c r="K85" s="309">
        <v>0.05</v>
      </c>
      <c r="L85" s="859">
        <f>N78*K85</f>
        <v>25917.007625335606</v>
      </c>
      <c r="M85" s="860"/>
      <c r="N85" s="54"/>
    </row>
    <row r="86" spans="1:14" ht="15.75" thickBot="1">
      <c r="B86" s="823" t="s">
        <v>953</v>
      </c>
      <c r="C86" s="824"/>
      <c r="D86" s="824"/>
      <c r="E86" s="824"/>
      <c r="F86" s="824"/>
      <c r="G86" s="824"/>
      <c r="H86" s="824"/>
      <c r="I86" s="824"/>
      <c r="J86" s="824"/>
      <c r="K86" s="824"/>
      <c r="L86" s="824"/>
      <c r="M86" s="825"/>
      <c r="N86" s="55">
        <f>L83+L84+L85</f>
        <v>155502.04575201363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673842.19825872569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1429</v>
      </c>
      <c r="C31" s="84" t="s">
        <v>1420</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280175.70057019452</v>
      </c>
      <c r="L36" s="274"/>
      <c r="M36" s="275">
        <v>0.75</v>
      </c>
      <c r="N36" s="276">
        <f>K36/M36</f>
        <v>373567.60076025937</v>
      </c>
    </row>
    <row r="37" spans="1:14">
      <c r="A37" s="111" t="s">
        <v>241</v>
      </c>
      <c r="B37" s="836" t="str">
        <f>VLOOKUP(A37,EQUIPOS!A7:D154,3,FALSE)</f>
        <v>Grúa (capacidad 15 ton)</v>
      </c>
      <c r="C37" s="837"/>
      <c r="D37" s="837"/>
      <c r="E37" s="837"/>
      <c r="F37" s="837"/>
      <c r="G37" s="837"/>
      <c r="H37" s="838"/>
      <c r="I37" s="271"/>
      <c r="J37" s="272"/>
      <c r="K37" s="273">
        <f>VLOOKUP(A37,EQUIPOS!A7:D164,4,FALSE)</f>
        <v>110241.86068430552</v>
      </c>
      <c r="L37" s="274"/>
      <c r="M37" s="275">
        <v>0.75</v>
      </c>
      <c r="N37" s="276">
        <f>K37/M37</f>
        <v>146989.14757907402</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1804.3666666666668</v>
      </c>
    </row>
    <row r="43" spans="1:14" ht="15.75" thickBot="1">
      <c r="B43" s="823" t="s">
        <v>953</v>
      </c>
      <c r="C43" s="824"/>
      <c r="D43" s="824"/>
      <c r="E43" s="824"/>
      <c r="F43" s="824"/>
      <c r="G43" s="824"/>
      <c r="H43" s="824"/>
      <c r="I43" s="824"/>
      <c r="J43" s="824"/>
      <c r="K43" s="824"/>
      <c r="L43" s="824"/>
      <c r="M43" s="825"/>
      <c r="N43" s="398">
        <f>SUM(N36:N42)</f>
        <v>522361.11500600004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2452.0944280721942</v>
      </c>
      <c r="N48" s="276">
        <f>K48*M48</f>
        <v>24520.944280721942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13220.866918529066</v>
      </c>
      <c r="N49" s="276">
        <f>K49*M49</f>
        <v>13220.866918529066</v>
      </c>
    </row>
    <row r="50" spans="1:14">
      <c r="A50" s="210"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1928.2427308895979</v>
      </c>
      <c r="N50" s="276">
        <f>K50*M50</f>
        <v>1928.2427308895979</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39670.05393014061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s="146"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6</v>
      </c>
      <c r="N70" s="399">
        <f>K70/M70</f>
        <v>36087.333333333336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36087.333333333336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598118.50226947397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119623.70045389479</v>
      </c>
      <c r="M83" s="858"/>
      <c r="N83" s="54"/>
    </row>
    <row r="84" spans="1:14">
      <c r="B84" s="92" t="s">
        <v>973</v>
      </c>
      <c r="C84" s="93"/>
      <c r="D84" s="93"/>
      <c r="E84" s="93"/>
      <c r="F84" s="93"/>
      <c r="G84" s="93"/>
      <c r="H84" s="93"/>
      <c r="I84" s="90"/>
      <c r="J84" s="91"/>
      <c r="K84" s="308">
        <v>0.05</v>
      </c>
      <c r="L84" s="857">
        <f>N78*K84</f>
        <v>29905.925113473699</v>
      </c>
      <c r="M84" s="858"/>
      <c r="N84" s="54"/>
    </row>
    <row r="85" spans="1:14" ht="15.75" thickBot="1">
      <c r="B85" s="94" t="s">
        <v>974</v>
      </c>
      <c r="C85" s="95"/>
      <c r="D85" s="95"/>
      <c r="E85" s="95"/>
      <c r="F85" s="95"/>
      <c r="G85" s="95"/>
      <c r="H85" s="95"/>
      <c r="I85" s="96"/>
      <c r="J85" s="97"/>
      <c r="K85" s="309">
        <v>0.05</v>
      </c>
      <c r="L85" s="859">
        <f>N78*K85</f>
        <v>29905.925113473699</v>
      </c>
      <c r="M85" s="860"/>
      <c r="N85" s="54"/>
    </row>
    <row r="86" spans="1:14" ht="15.75" thickBot="1">
      <c r="B86" s="823" t="s">
        <v>953</v>
      </c>
      <c r="C86" s="824"/>
      <c r="D86" s="824"/>
      <c r="E86" s="824"/>
      <c r="F86" s="824"/>
      <c r="G86" s="824"/>
      <c r="H86" s="824"/>
      <c r="I86" s="824"/>
      <c r="J86" s="824"/>
      <c r="K86" s="824"/>
      <c r="L86" s="824"/>
      <c r="M86" s="825"/>
      <c r="N86" s="55">
        <f>L83+L84+L85</f>
        <v>179435.55068084219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777554.05295031611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1430</v>
      </c>
      <c r="C31" s="84" t="s">
        <v>1421</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280175.70057019452</v>
      </c>
      <c r="L36" s="274"/>
      <c r="M36" s="275">
        <v>0.6875</v>
      </c>
      <c r="N36" s="276">
        <f>K36/M36</f>
        <v>407528.29173846473</v>
      </c>
    </row>
    <row r="37" spans="1:14">
      <c r="A37" s="111" t="s">
        <v>241</v>
      </c>
      <c r="B37" s="836" t="str">
        <f>VLOOKUP(A37,EQUIPOS!A7:D154,3,FALSE)</f>
        <v>Grúa (capacidad 15 ton)</v>
      </c>
      <c r="C37" s="837"/>
      <c r="D37" s="837"/>
      <c r="E37" s="837"/>
      <c r="F37" s="837"/>
      <c r="G37" s="837"/>
      <c r="H37" s="838"/>
      <c r="I37" s="271"/>
      <c r="J37" s="272"/>
      <c r="K37" s="273">
        <f>VLOOKUP(A37,EQUIPOS!A7:D164,4,FALSE)</f>
        <v>110241.86068430552</v>
      </c>
      <c r="L37" s="274"/>
      <c r="M37" s="275">
        <v>0.6875</v>
      </c>
      <c r="N37" s="276">
        <f>K37/M37</f>
        <v>160351.79735898983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1968.4</v>
      </c>
    </row>
    <row r="43" spans="1:14" ht="15.75" thickBot="1">
      <c r="B43" s="823" t="s">
        <v>953</v>
      </c>
      <c r="C43" s="824"/>
      <c r="D43" s="824"/>
      <c r="E43" s="824"/>
      <c r="F43" s="824"/>
      <c r="G43" s="824"/>
      <c r="H43" s="824"/>
      <c r="I43" s="824"/>
      <c r="J43" s="824"/>
      <c r="K43" s="824"/>
      <c r="L43" s="824"/>
      <c r="M43" s="825"/>
      <c r="N43" s="398">
        <f>SUM(N36:N42)</f>
        <v>569848.48909745459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2452.0944280721942</v>
      </c>
      <c r="N48" s="276">
        <f>K48*M48</f>
        <v>24520.944280721942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13220.866918529066</v>
      </c>
      <c r="N49" s="276">
        <f>K49*M49</f>
        <v>13220.866918529066</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1928.2427308895979</v>
      </c>
      <c r="N50" s="276">
        <f>K50*M50</f>
        <v>1928.2427308895979</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39670.05393014061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5.5</v>
      </c>
      <c r="N70" s="399">
        <f>K70/M70</f>
        <v>39368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39368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648886.54302759515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129777.30860551904</v>
      </c>
      <c r="M83" s="858"/>
      <c r="N83" s="54"/>
    </row>
    <row r="84" spans="1:14">
      <c r="B84" s="92" t="s">
        <v>973</v>
      </c>
      <c r="C84" s="93"/>
      <c r="D84" s="93"/>
      <c r="E84" s="93"/>
      <c r="F84" s="93"/>
      <c r="G84" s="93"/>
      <c r="H84" s="93"/>
      <c r="I84" s="90"/>
      <c r="J84" s="91"/>
      <c r="K84" s="308">
        <v>0.05</v>
      </c>
      <c r="L84" s="857">
        <f>N78*K84</f>
        <v>32444.327151379759</v>
      </c>
      <c r="M84" s="858"/>
      <c r="N84" s="54"/>
    </row>
    <row r="85" spans="1:14" ht="15.75" thickBot="1">
      <c r="B85" s="94" t="s">
        <v>974</v>
      </c>
      <c r="C85" s="95"/>
      <c r="D85" s="95"/>
      <c r="E85" s="95"/>
      <c r="F85" s="95"/>
      <c r="G85" s="95"/>
      <c r="H85" s="95"/>
      <c r="I85" s="96"/>
      <c r="J85" s="97"/>
      <c r="K85" s="309">
        <v>0.05</v>
      </c>
      <c r="L85" s="859">
        <f>N78*K85</f>
        <v>32444.327151379759</v>
      </c>
      <c r="M85" s="860"/>
      <c r="N85" s="54"/>
    </row>
    <row r="86" spans="1:14" ht="15.75" thickBot="1">
      <c r="B86" s="823" t="s">
        <v>953</v>
      </c>
      <c r="C86" s="824"/>
      <c r="D86" s="824"/>
      <c r="E86" s="824"/>
      <c r="F86" s="824"/>
      <c r="G86" s="824"/>
      <c r="H86" s="824"/>
      <c r="I86" s="824"/>
      <c r="J86" s="824"/>
      <c r="K86" s="824"/>
      <c r="L86" s="824"/>
      <c r="M86" s="825"/>
      <c r="N86" s="55">
        <f>L83+L84+L85</f>
        <v>194665.96290827854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843552.50593587372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1431</v>
      </c>
      <c r="C31" s="84" t="s">
        <v>1422</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55" t="s">
        <v>241</v>
      </c>
      <c r="B36" s="836" t="str">
        <f>VLOOKUP(A36,EQUIPOS!A6:D154,3,FALSE)</f>
        <v>Grúa (capacidad 15 ton)</v>
      </c>
      <c r="C36" s="837"/>
      <c r="D36" s="837"/>
      <c r="E36" s="837"/>
      <c r="F36" s="837"/>
      <c r="G36" s="837"/>
      <c r="H36" s="838"/>
      <c r="I36" s="271"/>
      <c r="J36" s="272"/>
      <c r="K36" s="273">
        <f>VLOOKUP(A36,EQUIPOS!A6:D163,4,FALSE)</f>
        <v>110241.86068430552</v>
      </c>
      <c r="L36" s="274"/>
      <c r="M36" s="400">
        <v>1.125</v>
      </c>
      <c r="N36" s="276">
        <f>K36/M36</f>
        <v>97992.765052716015</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1202.9111111111113</v>
      </c>
    </row>
    <row r="43" spans="1:14" ht="15.75" thickBot="1">
      <c r="B43" s="823" t="s">
        <v>953</v>
      </c>
      <c r="C43" s="824"/>
      <c r="D43" s="824"/>
      <c r="E43" s="824"/>
      <c r="F43" s="824"/>
      <c r="G43" s="824"/>
      <c r="H43" s="824"/>
      <c r="I43" s="824"/>
      <c r="J43" s="824"/>
      <c r="K43" s="824"/>
      <c r="L43" s="824"/>
      <c r="M43" s="825"/>
      <c r="N43" s="398">
        <f>SUM(N36:N42)</f>
        <v>99195.676163827127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52" t="s">
        <v>428</v>
      </c>
      <c r="B48" s="46" t="str">
        <f>VLOOKUP(A48,MATERIALES!A4:D373,3,FALSE)</f>
        <v>Costal de fibra o fique</v>
      </c>
      <c r="C48" s="285"/>
      <c r="D48" s="285"/>
      <c r="E48" s="285"/>
      <c r="F48" s="285"/>
      <c r="G48" s="285"/>
      <c r="H48" s="285"/>
      <c r="I48" s="272"/>
      <c r="J48" s="228" t="str">
        <f>VLOOKUP(A48,MATERIALES!A4:D373,2,FALSE)</f>
        <v>u</v>
      </c>
      <c r="K48" s="465">
        <v>10</v>
      </c>
      <c r="L48" s="271"/>
      <c r="M48" s="287">
        <f>VLOOKUP(A48,MATERIALES!A5:D373,4,FALSE)</f>
        <v>2452.0944280721942</v>
      </c>
      <c r="N48" s="276">
        <f>K48*M48</f>
        <v>24520.944280721942</v>
      </c>
    </row>
    <row r="49" spans="1:14">
      <c r="A49" s="152" t="s">
        <v>589</v>
      </c>
      <c r="B49" s="46" t="str">
        <f>VLOOKUP(A49,MATERIALES!A5:D373,3,FALSE)</f>
        <v>Nutrientes (para remoción de especies vegetales) (dap, triple 15 o similar) (ítem 201.9)</v>
      </c>
      <c r="C49" s="285"/>
      <c r="D49" s="285"/>
      <c r="E49" s="285"/>
      <c r="F49" s="285"/>
      <c r="G49" s="285"/>
      <c r="H49" s="285"/>
      <c r="I49" s="272"/>
      <c r="J49" s="228" t="str">
        <f>VLOOKUP(A49,MATERIALES!A5:D373,2,FALSE)</f>
        <v>kg</v>
      </c>
      <c r="K49" s="465">
        <v>1</v>
      </c>
      <c r="L49" s="271"/>
      <c r="M49" s="287">
        <f>VLOOKUP(A49,MATERIALES!A6:D373,4,FALSE)</f>
        <v>1928.2427308895979</v>
      </c>
      <c r="N49" s="276">
        <f>K49*M49</f>
        <v>1928.2427308895979</v>
      </c>
    </row>
    <row r="50" spans="1:14">
      <c r="A50" s="153" t="s">
        <v>412</v>
      </c>
      <c r="B50" s="46" t="str">
        <f>VLOOKUP(A50,MATERIALES!A6:D373,3,FALSE)</f>
        <v>Cicatrizante (para remoción de especies vegetales)</v>
      </c>
      <c r="C50" s="285"/>
      <c r="D50" s="285"/>
      <c r="E50" s="285"/>
      <c r="F50" s="285"/>
      <c r="G50" s="285"/>
      <c r="H50" s="285"/>
      <c r="I50" s="272"/>
      <c r="J50" s="228" t="str">
        <f>VLOOKUP(A50,MATERIALES!A6:D373,2,FALSE)</f>
        <v>kg</v>
      </c>
      <c r="K50" s="465">
        <v>1</v>
      </c>
      <c r="L50" s="271"/>
      <c r="M50" s="287">
        <f>VLOOKUP(A50,MATERIALES!A6:D373,4,FALSE)</f>
        <v>13220.866918529066</v>
      </c>
      <c r="N50" s="276">
        <f>K50*M50</f>
        <v>13220.866918529066</v>
      </c>
    </row>
    <row r="51" spans="1:14">
      <c r="B51" s="46"/>
      <c r="C51" s="285"/>
      <c r="D51" s="285"/>
      <c r="E51" s="285"/>
      <c r="F51" s="285"/>
      <c r="G51" s="285"/>
      <c r="H51" s="285"/>
      <c r="I51" s="272"/>
      <c r="J51" s="228"/>
      <c r="K51" s="401"/>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39670.053930140602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s="151"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400">
        <v>9</v>
      </c>
      <c r="N70" s="399">
        <f>K70/M70</f>
        <v>24058.222222222223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24058.222222222223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162923.95231618994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32584.79046323799</v>
      </c>
      <c r="M83" s="858"/>
      <c r="N83" s="54"/>
    </row>
    <row r="84" spans="1:14">
      <c r="B84" s="92" t="s">
        <v>973</v>
      </c>
      <c r="C84" s="93"/>
      <c r="D84" s="93"/>
      <c r="E84" s="93"/>
      <c r="F84" s="93"/>
      <c r="G84" s="93"/>
      <c r="H84" s="93"/>
      <c r="I84" s="90"/>
      <c r="J84" s="91"/>
      <c r="K84" s="308">
        <v>0.05</v>
      </c>
      <c r="L84" s="857">
        <f>N78*K84</f>
        <v>8146.1976158094976</v>
      </c>
      <c r="M84" s="858"/>
      <c r="N84" s="54"/>
    </row>
    <row r="85" spans="1:14" ht="15.75" thickBot="1">
      <c r="B85" s="94" t="s">
        <v>974</v>
      </c>
      <c r="C85" s="95"/>
      <c r="D85" s="95"/>
      <c r="E85" s="95"/>
      <c r="F85" s="95"/>
      <c r="G85" s="95"/>
      <c r="H85" s="95"/>
      <c r="I85" s="96"/>
      <c r="J85" s="97"/>
      <c r="K85" s="309">
        <v>0.05</v>
      </c>
      <c r="L85" s="859">
        <f>N78*K85</f>
        <v>8146.1976158094976</v>
      </c>
      <c r="M85" s="860"/>
      <c r="N85" s="54"/>
    </row>
    <row r="86" spans="1:14" ht="15.75" thickBot="1">
      <c r="B86" s="823" t="s">
        <v>953</v>
      </c>
      <c r="C86" s="824"/>
      <c r="D86" s="824"/>
      <c r="E86" s="824"/>
      <c r="F86" s="824"/>
      <c r="G86" s="824"/>
      <c r="H86" s="824"/>
      <c r="I86" s="824"/>
      <c r="J86" s="824"/>
      <c r="K86" s="824"/>
      <c r="L86" s="824"/>
      <c r="M86" s="825"/>
      <c r="N86" s="55">
        <f>L83+L84+L85</f>
        <v>48877.185694856984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211801.13801104692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1432</v>
      </c>
      <c r="C31" s="84" t="s">
        <v>1423</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58" t="s">
        <v>241</v>
      </c>
      <c r="B36" s="836" t="str">
        <f>VLOOKUP(A36,EQUIPOS!A6:D154,3,FALSE)</f>
        <v>Grúa (capacidad 15 ton)</v>
      </c>
      <c r="C36" s="837"/>
      <c r="D36" s="837"/>
      <c r="E36" s="837"/>
      <c r="F36" s="837"/>
      <c r="G36" s="837"/>
      <c r="H36" s="838"/>
      <c r="I36" s="271"/>
      <c r="J36" s="272"/>
      <c r="K36" s="273">
        <f>VLOOKUP(A36,EQUIPOS!A6:D163,4,FALSE)</f>
        <v>110241.86068430552</v>
      </c>
      <c r="L36" s="274"/>
      <c r="M36" s="466">
        <v>1</v>
      </c>
      <c r="N36" s="276">
        <f>K36/M36</f>
        <v>110241.86068430552</v>
      </c>
    </row>
    <row r="37" spans="1:14">
      <c r="A37" s="158" t="s">
        <v>373</v>
      </c>
      <c r="B37" s="836" t="str">
        <f>VLOOKUP(A37,EQUIPOS!A7:D154,3,FALSE)</f>
        <v>Volqueta 6 m3</v>
      </c>
      <c r="C37" s="837"/>
      <c r="D37" s="837"/>
      <c r="E37" s="837"/>
      <c r="F37" s="837"/>
      <c r="G37" s="837"/>
      <c r="H37" s="838"/>
      <c r="I37" s="271"/>
      <c r="J37" s="272"/>
      <c r="K37" s="273">
        <f>VLOOKUP(A37,EQUIPOS!A7:D164,4,FALSE)</f>
        <v>102226.29675569171</v>
      </c>
      <c r="L37" s="274"/>
      <c r="M37" s="467">
        <v>1</v>
      </c>
      <c r="N37" s="276">
        <f>K37/M37</f>
        <v>102226.29675569171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1353.2750000000001</v>
      </c>
    </row>
    <row r="43" spans="1:14" ht="15.75" thickBot="1">
      <c r="B43" s="823" t="s">
        <v>953</v>
      </c>
      <c r="C43" s="824"/>
      <c r="D43" s="824"/>
      <c r="E43" s="824"/>
      <c r="F43" s="824"/>
      <c r="G43" s="824"/>
      <c r="H43" s="824"/>
      <c r="I43" s="824"/>
      <c r="J43" s="824"/>
      <c r="K43" s="824"/>
      <c r="L43" s="824"/>
      <c r="M43" s="825"/>
      <c r="N43" s="398">
        <f>SUM(N36:N42)</f>
        <v>213821.43243999724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57" t="s">
        <v>428</v>
      </c>
      <c r="B48" s="46" t="str">
        <f>VLOOKUP(A48,MATERIALES!A4:D373,3,FALSE)</f>
        <v>Costal de fibra o fique</v>
      </c>
      <c r="C48" s="285"/>
      <c r="D48" s="285"/>
      <c r="E48" s="285"/>
      <c r="F48" s="285"/>
      <c r="G48" s="285"/>
      <c r="H48" s="285"/>
      <c r="I48" s="272"/>
      <c r="J48" s="228" t="str">
        <f>VLOOKUP(A48,MATERIALES!A4:D385,2,FALSE)</f>
        <v>u</v>
      </c>
      <c r="K48" s="465">
        <v>10</v>
      </c>
      <c r="L48" s="271"/>
      <c r="M48" s="287">
        <f>VLOOKUP(A48,MATERIALES!A5:D373,4,FALSE)</f>
        <v>2452.0944280721942</v>
      </c>
      <c r="N48" s="276">
        <f>K48*M48</f>
        <v>24520.944280721942</v>
      </c>
    </row>
    <row r="49" spans="1:14">
      <c r="A49" s="154" t="s">
        <v>589</v>
      </c>
      <c r="B49" s="46" t="str">
        <f>VLOOKUP(A49,MATERIALES!A5:D373,3,FALSE)</f>
        <v>Nutrientes (para remoción de especies vegetales) (dap, triple 15 o similar) (ítem 201.9)</v>
      </c>
      <c r="C49" s="285"/>
      <c r="D49" s="285"/>
      <c r="E49" s="285"/>
      <c r="F49" s="285"/>
      <c r="G49" s="285"/>
      <c r="H49" s="285"/>
      <c r="I49" s="272"/>
      <c r="J49" s="228" t="str">
        <f>VLOOKUP(A49,MATERIALES!A5:D386,2,FALSE)</f>
        <v>kg</v>
      </c>
      <c r="K49" s="465">
        <v>1</v>
      </c>
      <c r="L49" s="271"/>
      <c r="M49" s="287">
        <f>VLOOKUP(A49,MATERIALES!A6:D373,4,FALSE)</f>
        <v>1928.2427308895979</v>
      </c>
      <c r="N49" s="276">
        <f>K49*M49</f>
        <v>1928.2427308895979</v>
      </c>
    </row>
    <row r="50" spans="1:14">
      <c r="A50" s="157" t="s">
        <v>412</v>
      </c>
      <c r="B50" s="46" t="str">
        <f>VLOOKUP(A50,MATERIALES!A6:D373,3,FALSE)</f>
        <v>Cicatrizante (para remoción de especies vegetales)</v>
      </c>
      <c r="C50" s="285"/>
      <c r="D50" s="285"/>
      <c r="E50" s="285"/>
      <c r="F50" s="285"/>
      <c r="G50" s="285"/>
      <c r="H50" s="285"/>
      <c r="I50" s="272"/>
      <c r="J50" s="228" t="str">
        <f>VLOOKUP(A50,MATERIALES!A6:D387,2,FALSE)</f>
        <v>kg</v>
      </c>
      <c r="K50" s="465">
        <v>1</v>
      </c>
      <c r="L50" s="271"/>
      <c r="M50" s="287">
        <f>VLOOKUP(A50,MATERIALES!A6:D373,4,FALSE)</f>
        <v>13220.866918529066</v>
      </c>
      <c r="N50" s="276">
        <f>K50*M50</f>
        <v>13220.866918529066</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39670.053930140602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s="156"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8</v>
      </c>
      <c r="N70" s="399">
        <f>K70/M70</f>
        <v>27065.5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27065.5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280556.98637013783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56111.397274027571</v>
      </c>
      <c r="M83" s="858"/>
      <c r="N83" s="54"/>
    </row>
    <row r="84" spans="1:14">
      <c r="B84" s="92" t="s">
        <v>973</v>
      </c>
      <c r="C84" s="93"/>
      <c r="D84" s="93"/>
      <c r="E84" s="93"/>
      <c r="F84" s="93"/>
      <c r="G84" s="93"/>
      <c r="H84" s="93"/>
      <c r="I84" s="90"/>
      <c r="J84" s="91"/>
      <c r="K84" s="308">
        <v>0.05</v>
      </c>
      <c r="L84" s="857">
        <f>N78*K84</f>
        <v>14027.849318506893</v>
      </c>
      <c r="M84" s="858"/>
      <c r="N84" s="54"/>
    </row>
    <row r="85" spans="1:14" ht="15.75" thickBot="1">
      <c r="B85" s="94" t="s">
        <v>974</v>
      </c>
      <c r="C85" s="95"/>
      <c r="D85" s="95"/>
      <c r="E85" s="95"/>
      <c r="F85" s="95"/>
      <c r="G85" s="95"/>
      <c r="H85" s="95"/>
      <c r="I85" s="96"/>
      <c r="J85" s="97"/>
      <c r="K85" s="309">
        <v>0.05</v>
      </c>
      <c r="L85" s="859">
        <f>N78*K85</f>
        <v>14027.849318506893</v>
      </c>
      <c r="M85" s="860"/>
      <c r="N85" s="54"/>
    </row>
    <row r="86" spans="1:14" ht="15.75" thickBot="1">
      <c r="B86" s="823" t="s">
        <v>953</v>
      </c>
      <c r="C86" s="824"/>
      <c r="D86" s="824"/>
      <c r="E86" s="824"/>
      <c r="F86" s="824"/>
      <c r="G86" s="824"/>
      <c r="H86" s="824"/>
      <c r="I86" s="824"/>
      <c r="J86" s="824"/>
      <c r="K86" s="824"/>
      <c r="L86" s="824"/>
      <c r="M86" s="825"/>
      <c r="N86" s="55">
        <f>L83+L84+L85</f>
        <v>84167.095911041353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364724.0822811792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00"/>
      <c r="K118" s="800"/>
      <c r="L118" s="800"/>
      <c r="M118" s="800"/>
      <c r="N118" s="801"/>
    </row>
    <row r="119" spans="2:14" ht="15.75" customHeight="1"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1433</v>
      </c>
      <c r="C31" s="84" t="s">
        <v>1424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110241.86068430552</v>
      </c>
      <c r="L36" s="274"/>
      <c r="M36" s="275">
        <v>0.9375</v>
      </c>
      <c r="N36" s="276">
        <f>K36/M36</f>
        <v>117591.31806325921</v>
      </c>
    </row>
    <row r="37" spans="1:14">
      <c r="A37" s="147" t="s">
        <v>373</v>
      </c>
      <c r="B37" s="836" t="str">
        <f>VLOOKUP(A37,EQUIPOS!A7:D154,3,FALSE)</f>
        <v>Volqueta 6 m3</v>
      </c>
      <c r="C37" s="837"/>
      <c r="D37" s="837"/>
      <c r="E37" s="837"/>
      <c r="F37" s="837"/>
      <c r="G37" s="837"/>
      <c r="H37" s="838"/>
      <c r="I37" s="271"/>
      <c r="J37" s="272"/>
      <c r="K37" s="273">
        <f>VLOOKUP(A37,EQUIPOS!A7:D164,4,FALSE)</f>
        <v>102226.29675569171</v>
      </c>
      <c r="L37" s="274"/>
      <c r="M37" s="275">
        <v>0.9375</v>
      </c>
      <c r="N37" s="276">
        <f>K37/M37</f>
        <v>109041.38320607116</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1443.4933333333333</v>
      </c>
    </row>
    <row r="43" spans="1:14" ht="15.75" thickBot="1">
      <c r="B43" s="823" t="s">
        <v>953</v>
      </c>
      <c r="C43" s="824"/>
      <c r="D43" s="824"/>
      <c r="E43" s="824"/>
      <c r="F43" s="824"/>
      <c r="G43" s="824"/>
      <c r="H43" s="824"/>
      <c r="I43" s="824"/>
      <c r="J43" s="824"/>
      <c r="K43" s="824"/>
      <c r="L43" s="824"/>
      <c r="M43" s="825"/>
      <c r="N43" s="398">
        <f>SUM(N36:N42)</f>
        <v>228076.19460266372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2452.0944280721942</v>
      </c>
      <c r="N48" s="276">
        <f>K48*M48</f>
        <v>24520.944280721942</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13220.866918529066</v>
      </c>
      <c r="N49" s="276">
        <f>K49*M49</f>
        <v>13220.866918529066</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1928.2427308895979</v>
      </c>
      <c r="N50" s="276">
        <f>K50*M50</f>
        <v>1928.2427308895979</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39670.05393014061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s="159"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402">
        <v>7.5</v>
      </c>
      <c r="N70" s="399">
        <f>K70/M70</f>
        <v>28869.866666666665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28869.866666666665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296616.11519947095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59323.22303989419</v>
      </c>
      <c r="M83" s="858"/>
      <c r="N83" s="54"/>
    </row>
    <row r="84" spans="1:14">
      <c r="B84" s="92" t="s">
        <v>973</v>
      </c>
      <c r="C84" s="93"/>
      <c r="D84" s="93"/>
      <c r="E84" s="93"/>
      <c r="F84" s="93"/>
      <c r="G84" s="93"/>
      <c r="H84" s="93"/>
      <c r="I84" s="90"/>
      <c r="J84" s="91"/>
      <c r="K84" s="308">
        <v>0.05</v>
      </c>
      <c r="L84" s="857">
        <f>N78*K84</f>
        <v>14830.805759973548</v>
      </c>
      <c r="M84" s="858"/>
      <c r="N84" s="54"/>
    </row>
    <row r="85" spans="1:14" ht="15.75" thickBot="1">
      <c r="B85" s="94" t="s">
        <v>974</v>
      </c>
      <c r="C85" s="95"/>
      <c r="D85" s="95"/>
      <c r="E85" s="95"/>
      <c r="F85" s="95"/>
      <c r="G85" s="95"/>
      <c r="H85" s="95"/>
      <c r="I85" s="96"/>
      <c r="J85" s="97"/>
      <c r="K85" s="309">
        <v>0.05</v>
      </c>
      <c r="L85" s="859">
        <f>N78*K85</f>
        <v>14830.805759973548</v>
      </c>
      <c r="M85" s="860"/>
      <c r="N85" s="54"/>
    </row>
    <row r="86" spans="1:14" ht="15.75" thickBot="1">
      <c r="B86" s="823" t="s">
        <v>953</v>
      </c>
      <c r="C86" s="824"/>
      <c r="D86" s="824"/>
      <c r="E86" s="824"/>
      <c r="F86" s="824"/>
      <c r="G86" s="824"/>
      <c r="H86" s="824"/>
      <c r="I86" s="824"/>
      <c r="J86" s="824"/>
      <c r="K86" s="824"/>
      <c r="L86" s="824"/>
      <c r="M86" s="825"/>
      <c r="N86" s="55">
        <f>L83+L84+L85</f>
        <v>88984.834559841285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385600.94975931221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00"/>
      <c r="K118" s="800"/>
      <c r="L118" s="800"/>
      <c r="M118" s="800"/>
      <c r="N118" s="801"/>
    </row>
    <row r="119" spans="2:14" ht="15.75" customHeight="1"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1434</v>
      </c>
      <c r="C31" s="84" t="s">
        <v>1414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110241.86068430552</v>
      </c>
      <c r="L36" s="274"/>
      <c r="M36" s="275">
        <v>1.5</v>
      </c>
      <c r="N36" s="276">
        <f>K36/M36</f>
        <v>73494.573789537011</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902.18333333333339</v>
      </c>
    </row>
    <row r="43" spans="1:14" ht="15.75" thickBot="1">
      <c r="B43" s="823" t="s">
        <v>953</v>
      </c>
      <c r="C43" s="824"/>
      <c r="D43" s="824"/>
      <c r="E43" s="824"/>
      <c r="F43" s="824"/>
      <c r="G43" s="824"/>
      <c r="H43" s="824"/>
      <c r="I43" s="824"/>
      <c r="J43" s="824"/>
      <c r="K43" s="824"/>
      <c r="L43" s="824"/>
      <c r="M43" s="825"/>
      <c r="N43" s="398">
        <f>SUM(N36:N42)</f>
        <v>74396.757122870345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2452.0944280721942</v>
      </c>
      <c r="N48" s="276">
        <f>K48*M48</f>
        <v>24520.944280721942</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13220.866918529066</v>
      </c>
      <c r="N49" s="276">
        <f>K49*M49</f>
        <v>13220.866918529066</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1928.2427308895979</v>
      </c>
      <c r="N50" s="276">
        <f>K50*M50</f>
        <v>1928.2427308895979</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39670.05393014061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12</v>
      </c>
      <c r="N70" s="399">
        <f>K70/M70</f>
        <v>18043.666666666668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18043.666666666668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132110.47771967761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26422.095543935524</v>
      </c>
      <c r="M83" s="858"/>
      <c r="N83" s="54"/>
    </row>
    <row r="84" spans="1:14">
      <c r="B84" s="92" t="s">
        <v>973</v>
      </c>
      <c r="C84" s="93"/>
      <c r="D84" s="93"/>
      <c r="E84" s="93"/>
      <c r="F84" s="93"/>
      <c r="G84" s="93"/>
      <c r="H84" s="93"/>
      <c r="I84" s="90"/>
      <c r="J84" s="91"/>
      <c r="K84" s="308">
        <v>0.05</v>
      </c>
      <c r="L84" s="857">
        <f>N78*K84</f>
        <v>6605.523885983881</v>
      </c>
      <c r="M84" s="858"/>
      <c r="N84" s="54"/>
    </row>
    <row r="85" spans="1:14" ht="15.75" thickBot="1">
      <c r="B85" s="94" t="s">
        <v>974</v>
      </c>
      <c r="C85" s="95"/>
      <c r="D85" s="95"/>
      <c r="E85" s="95"/>
      <c r="F85" s="95"/>
      <c r="G85" s="95"/>
      <c r="H85" s="95"/>
      <c r="I85" s="96"/>
      <c r="J85" s="97"/>
      <c r="K85" s="309">
        <v>0.05</v>
      </c>
      <c r="L85" s="859">
        <f>N78*K85</f>
        <v>6605.523885983881</v>
      </c>
      <c r="M85" s="860"/>
      <c r="N85" s="54"/>
    </row>
    <row r="86" spans="1:14" ht="15.75" thickBot="1">
      <c r="B86" s="823" t="s">
        <v>953</v>
      </c>
      <c r="C86" s="824"/>
      <c r="D86" s="824"/>
      <c r="E86" s="824"/>
      <c r="F86" s="824"/>
      <c r="G86" s="824"/>
      <c r="H86" s="824"/>
      <c r="I86" s="824"/>
      <c r="J86" s="824"/>
      <c r="K86" s="824"/>
      <c r="L86" s="824"/>
      <c r="M86" s="825"/>
      <c r="N86" s="55">
        <f>L83+L84+L85</f>
        <v>39633.143315903282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171743.6210355809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00"/>
      <c r="K118" s="800"/>
      <c r="L118" s="800"/>
      <c r="M118" s="800"/>
      <c r="N118" s="801"/>
    </row>
    <row r="119" spans="2:14" ht="15.75" customHeight="1"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1435</v>
      </c>
      <c r="C31" s="84" t="s">
        <v>1415</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110241.86068430552</v>
      </c>
      <c r="L36" s="274"/>
      <c r="M36" s="275">
        <v>1.375</v>
      </c>
      <c r="N36" s="276">
        <f>K36/M36</f>
        <v>80175.898679494916</v>
      </c>
    </row>
    <row r="37" spans="1:14">
      <c r="A37" s="147" t="s">
        <v>373</v>
      </c>
      <c r="B37" s="836" t="str">
        <f>VLOOKUP(A37,EQUIPOS!A7:D154,3,FALSE)</f>
        <v>Volqueta 6 m3</v>
      </c>
      <c r="C37" s="837"/>
      <c r="D37" s="837"/>
      <c r="E37" s="837"/>
      <c r="F37" s="837"/>
      <c r="G37" s="837"/>
      <c r="H37" s="838"/>
      <c r="I37" s="271"/>
      <c r="J37" s="272"/>
      <c r="K37" s="273">
        <f>VLOOKUP(A37,EQUIPOS!A7:D164,4,FALSE)</f>
        <v>102226.29675569171</v>
      </c>
      <c r="L37" s="274"/>
      <c r="M37" s="275">
        <v>1.375</v>
      </c>
      <c r="N37" s="276">
        <f>K37/M37</f>
        <v>74346.39764050307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984.2</v>
      </c>
    </row>
    <row r="43" spans="1:14" ht="15.75" thickBot="1">
      <c r="B43" s="823" t="s">
        <v>953</v>
      </c>
      <c r="C43" s="824"/>
      <c r="D43" s="824"/>
      <c r="E43" s="824"/>
      <c r="F43" s="824"/>
      <c r="G43" s="824"/>
      <c r="H43" s="824"/>
      <c r="I43" s="824"/>
      <c r="J43" s="824"/>
      <c r="K43" s="824"/>
      <c r="L43" s="824"/>
      <c r="M43" s="825"/>
      <c r="N43" s="398">
        <f>SUM(N36:N42)</f>
        <v>155506.496319998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2452.0944280721942</v>
      </c>
      <c r="N48" s="276">
        <f>K48*M48</f>
        <v>24520.944280721942</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13220.866918529066</v>
      </c>
      <c r="N49" s="276">
        <f>K49*M49</f>
        <v>13220.866918529066</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1928.2427308895979</v>
      </c>
      <c r="N50" s="276">
        <f>K50*M50</f>
        <v>1928.2427308895979</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39670.05393014061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11</v>
      </c>
      <c r="N70" s="399">
        <f>K70/M70</f>
        <v>19684</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19684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214860.55025013862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42972.110050027724</v>
      </c>
      <c r="M83" s="858"/>
      <c r="N83" s="54"/>
    </row>
    <row r="84" spans="1:14">
      <c r="B84" s="92" t="s">
        <v>973</v>
      </c>
      <c r="C84" s="93"/>
      <c r="D84" s="93"/>
      <c r="E84" s="93"/>
      <c r="F84" s="93"/>
      <c r="G84" s="93"/>
      <c r="H84" s="93"/>
      <c r="I84" s="90"/>
      <c r="J84" s="91"/>
      <c r="K84" s="308">
        <v>0.05</v>
      </c>
      <c r="L84" s="857">
        <f>N78*K84</f>
        <v>10743.027512506931</v>
      </c>
      <c r="M84" s="858"/>
      <c r="N84" s="54"/>
    </row>
    <row r="85" spans="1:14" ht="15.75" thickBot="1">
      <c r="B85" s="94" t="s">
        <v>974</v>
      </c>
      <c r="C85" s="95"/>
      <c r="D85" s="95"/>
      <c r="E85" s="95"/>
      <c r="F85" s="95"/>
      <c r="G85" s="95"/>
      <c r="H85" s="95"/>
      <c r="I85" s="96"/>
      <c r="J85" s="97"/>
      <c r="K85" s="309">
        <v>0.05</v>
      </c>
      <c r="L85" s="859">
        <f>N78*K85</f>
        <v>10743.027512506931</v>
      </c>
      <c r="M85" s="860"/>
      <c r="N85" s="54"/>
    </row>
    <row r="86" spans="1:14" ht="15.75" thickBot="1">
      <c r="B86" s="823" t="s">
        <v>953</v>
      </c>
      <c r="C86" s="824"/>
      <c r="D86" s="824"/>
      <c r="E86" s="824"/>
      <c r="F86" s="824"/>
      <c r="G86" s="824"/>
      <c r="H86" s="824"/>
      <c r="I86" s="824"/>
      <c r="J86" s="824"/>
      <c r="K86" s="824"/>
      <c r="L86" s="824"/>
      <c r="M86" s="825"/>
      <c r="N86" s="55">
        <f>L83+L84+L85</f>
        <v>64458.165075041587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279318.71532518021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00"/>
      <c r="K118" s="800"/>
      <c r="L118" s="800"/>
      <c r="M118" s="800"/>
      <c r="N118" s="801"/>
    </row>
    <row r="119" spans="2:14" ht="15.75" customHeight="1"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1436</v>
      </c>
      <c r="C31" s="84" t="s">
        <v>1416</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110241.86068430552</v>
      </c>
      <c r="L36" s="274"/>
      <c r="M36" s="275">
        <v>1.3125</v>
      </c>
      <c r="N36" s="276">
        <f>K36/M36</f>
        <v>83993.798616613727</v>
      </c>
    </row>
    <row r="37" spans="1:14">
      <c r="A37" s="147" t="s">
        <v>373</v>
      </c>
      <c r="B37" s="836" t="str">
        <f>VLOOKUP(A37,EQUIPOS!A7:D154,3,FALSE)</f>
        <v>Volqueta 6 m3</v>
      </c>
      <c r="C37" s="837"/>
      <c r="D37" s="837"/>
      <c r="E37" s="837"/>
      <c r="F37" s="837"/>
      <c r="G37" s="837"/>
      <c r="H37" s="838"/>
      <c r="I37" s="271"/>
      <c r="J37" s="272"/>
      <c r="K37" s="273">
        <f>VLOOKUP(A37,EQUIPOS!A7:D164,4,FALSE)</f>
        <v>102226.29675569171</v>
      </c>
      <c r="L37" s="274"/>
      <c r="M37" s="275">
        <v>1.3125</v>
      </c>
      <c r="N37" s="276">
        <f>K37/M37</f>
        <v>77886.702290050831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1031.0666666666666</v>
      </c>
    </row>
    <row r="43" spans="1:14" ht="15.75" thickBot="1">
      <c r="B43" s="823" t="s">
        <v>953</v>
      </c>
      <c r="C43" s="824"/>
      <c r="D43" s="824"/>
      <c r="E43" s="824"/>
      <c r="F43" s="824"/>
      <c r="G43" s="824"/>
      <c r="H43" s="824"/>
      <c r="I43" s="824"/>
      <c r="J43" s="824"/>
      <c r="K43" s="824"/>
      <c r="L43" s="824"/>
      <c r="M43" s="825"/>
      <c r="N43" s="398">
        <f>SUM(N36:N42)</f>
        <v>162911.56757333124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2452.0944280721942</v>
      </c>
      <c r="N48" s="276">
        <f>K48*M48</f>
        <v>24520.944280721942</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13220.866918529066</v>
      </c>
      <c r="N49" s="276">
        <f>K49*M49</f>
        <v>13220.866918529066</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1928.2427308895979</v>
      </c>
      <c r="N50" s="276">
        <f>K50*M50</f>
        <v>1928.2427308895979</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39670.05393014061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10.5</v>
      </c>
      <c r="N70" s="399">
        <f>K70/M70</f>
        <v>20621.333333333332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20621.333333333332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223202.95483680521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44640.590967361044</v>
      </c>
      <c r="M83" s="858"/>
      <c r="N83" s="54"/>
    </row>
    <row r="84" spans="1:14">
      <c r="B84" s="92" t="s">
        <v>973</v>
      </c>
      <c r="C84" s="93"/>
      <c r="D84" s="93"/>
      <c r="E84" s="93"/>
      <c r="F84" s="93"/>
      <c r="G84" s="93"/>
      <c r="H84" s="93"/>
      <c r="I84" s="90"/>
      <c r="J84" s="91"/>
      <c r="K84" s="308">
        <v>0.05</v>
      </c>
      <c r="L84" s="857">
        <f>N78*K84</f>
        <v>11160.147741840261</v>
      </c>
      <c r="M84" s="858"/>
      <c r="N84" s="54"/>
    </row>
    <row r="85" spans="1:14" ht="15.75" thickBot="1">
      <c r="B85" s="94" t="s">
        <v>974</v>
      </c>
      <c r="C85" s="95"/>
      <c r="D85" s="95"/>
      <c r="E85" s="95"/>
      <c r="F85" s="95"/>
      <c r="G85" s="95"/>
      <c r="H85" s="95"/>
      <c r="I85" s="96"/>
      <c r="J85" s="97"/>
      <c r="K85" s="309">
        <v>0.05</v>
      </c>
      <c r="L85" s="859">
        <f>N78*K85</f>
        <v>11160.147741840261</v>
      </c>
      <c r="M85" s="860"/>
      <c r="N85" s="54"/>
    </row>
    <row r="86" spans="1:14" ht="15.75" thickBot="1">
      <c r="B86" s="823" t="s">
        <v>953</v>
      </c>
      <c r="C86" s="824"/>
      <c r="D86" s="824"/>
      <c r="E86" s="824"/>
      <c r="F86" s="824"/>
      <c r="G86" s="824"/>
      <c r="H86" s="824"/>
      <c r="I86" s="824"/>
      <c r="J86" s="824"/>
      <c r="K86" s="824"/>
      <c r="L86" s="824"/>
      <c r="M86" s="825"/>
      <c r="N86" s="55">
        <f>L83+L84+L85</f>
        <v>66960.886451041573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290163.84128784679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1009</v>
      </c>
      <c r="C31" s="84" t="s">
        <v>1188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312</v>
      </c>
      <c r="B36" s="836" t="str">
        <f>VLOOKUP(A36,EQUIPOS!A6:D154,3,FALSE)</f>
        <v>Retroexcavadora sobre oruga, potencia 138 HP, balde de 1,5 m3.</v>
      </c>
      <c r="C36" s="837"/>
      <c r="D36" s="837"/>
      <c r="E36" s="837"/>
      <c r="F36" s="837"/>
      <c r="G36" s="837"/>
      <c r="H36" s="838"/>
      <c r="I36" s="271"/>
      <c r="J36" s="272"/>
      <c r="K36" s="273">
        <f>VLOOKUP(A36,EQUIPOS!A6:D163,4,FALSE)</f>
        <v>138005.50062018383</v>
      </c>
      <c r="L36" s="274"/>
      <c r="M36" s="275">
        <v>66</v>
      </c>
      <c r="N36" s="276">
        <f>K36/M36</f>
        <v>2090.9924336391487</v>
      </c>
    </row>
    <row r="37" spans="1:14">
      <c r="A37" s="147"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135449.84320129151</v>
      </c>
      <c r="L37" s="274"/>
      <c r="M37" s="275">
        <v>100</v>
      </c>
      <c r="N37" s="276">
        <f>K37/M37</f>
        <v>1354.4984320129151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1.0252083333333333</v>
      </c>
    </row>
    <row r="43" spans="1:14" ht="15.75" thickBot="1">
      <c r="B43" s="823" t="s">
        <v>953</v>
      </c>
      <c r="C43" s="824"/>
      <c r="D43" s="824"/>
      <c r="E43" s="824"/>
      <c r="F43" s="824"/>
      <c r="G43" s="824"/>
      <c r="H43" s="824"/>
      <c r="I43" s="824"/>
      <c r="J43" s="824"/>
      <c r="K43" s="824"/>
      <c r="L43" s="824"/>
      <c r="M43" s="825"/>
      <c r="N43" s="398">
        <f>SUM(N36:N42)</f>
        <v>3446.5160739853973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442</v>
      </c>
      <c r="B48" s="46" t="str">
        <f>VLOOKUP(A48,MATERIALES!A4:D373,3,FALSE)</f>
        <v>Derechos de explotación y/o disposición de materiales</v>
      </c>
      <c r="C48" s="285"/>
      <c r="D48" s="285"/>
      <c r="E48" s="285"/>
      <c r="F48" s="285"/>
      <c r="G48" s="285"/>
      <c r="H48" s="285"/>
      <c r="I48" s="272"/>
      <c r="J48" s="228" t="str">
        <f>VLOOKUP(A48,MATERIALES!A4:D373,2,FALSE)</f>
        <v>m3</v>
      </c>
      <c r="K48" s="286">
        <v>1</v>
      </c>
      <c r="L48" s="271"/>
      <c r="M48" s="287">
        <f>VLOOKUP(A48,MATERIALES!A5:D373,4,FALSE)</f>
        <v>4728.506884528274</v>
      </c>
      <c r="N48" s="276">
        <f>K48*M48</f>
        <v>4728.506884528274</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4728.506884528274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102.52083333333333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8277.5437918470052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1655.5087583694012</v>
      </c>
      <c r="M83" s="858"/>
      <c r="N83" s="54"/>
    </row>
    <row r="84" spans="1:14">
      <c r="B84" s="92" t="s">
        <v>973</v>
      </c>
      <c r="C84" s="93"/>
      <c r="D84" s="93"/>
      <c r="E84" s="93"/>
      <c r="F84" s="93"/>
      <c r="G84" s="93"/>
      <c r="H84" s="93"/>
      <c r="I84" s="90"/>
      <c r="J84" s="91"/>
      <c r="K84" s="308">
        <v>0.05</v>
      </c>
      <c r="L84" s="857">
        <f>N78*K84</f>
        <v>413.87718959235031</v>
      </c>
      <c r="M84" s="858"/>
      <c r="N84" s="54"/>
    </row>
    <row r="85" spans="1:14" ht="15.75" thickBot="1">
      <c r="B85" s="94" t="s">
        <v>974</v>
      </c>
      <c r="C85" s="95"/>
      <c r="D85" s="95"/>
      <c r="E85" s="95"/>
      <c r="F85" s="95"/>
      <c r="G85" s="95"/>
      <c r="H85" s="95"/>
      <c r="I85" s="96"/>
      <c r="J85" s="97"/>
      <c r="K85" s="309">
        <v>0.05</v>
      </c>
      <c r="L85" s="859">
        <f>N78*K85</f>
        <v>413.87718959235031</v>
      </c>
      <c r="M85" s="860"/>
      <c r="N85" s="54"/>
    </row>
    <row r="86" spans="1:14" ht="15.75" thickBot="1">
      <c r="B86" s="823" t="s">
        <v>953</v>
      </c>
      <c r="C86" s="824"/>
      <c r="D86" s="824"/>
      <c r="E86" s="824"/>
      <c r="F86" s="824"/>
      <c r="G86" s="824"/>
      <c r="H86" s="824"/>
      <c r="I86" s="824"/>
      <c r="J86" s="824"/>
      <c r="K86" s="824"/>
      <c r="L86" s="824"/>
      <c r="M86" s="825"/>
      <c r="N86" s="55">
        <f>L83+L84+L85</f>
        <v>2483.2631375541014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10760.806929401107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1010</v>
      </c>
      <c r="C31" s="84" t="s">
        <v>1189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312</v>
      </c>
      <c r="B36" s="836" t="str">
        <f>VLOOKUP(A36,EQUIPOS!A6:D154,3,FALSE)</f>
        <v>Retroexcavadora sobre oruga, potencia 138 HP, balde de 1,5 m3.</v>
      </c>
      <c r="C36" s="837"/>
      <c r="D36" s="837"/>
      <c r="E36" s="837"/>
      <c r="F36" s="837"/>
      <c r="G36" s="837"/>
      <c r="H36" s="838"/>
      <c r="I36" s="271"/>
      <c r="J36" s="272"/>
      <c r="K36" s="273">
        <f>VLOOKUP(A36,EQUIPOS!A6:D163,4,FALSE)</f>
        <v>138005.50062018383</v>
      </c>
      <c r="L36" s="274"/>
      <c r="M36" s="275">
        <v>66</v>
      </c>
      <c r="N36" s="276">
        <f>K36/M36</f>
        <v>2090.9924336391487</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1.0252083333333333</v>
      </c>
    </row>
    <row r="43" spans="1:14" ht="15.75" thickBot="1">
      <c r="B43" s="823" t="s">
        <v>953</v>
      </c>
      <c r="C43" s="824"/>
      <c r="D43" s="824"/>
      <c r="E43" s="824"/>
      <c r="F43" s="824"/>
      <c r="G43" s="824"/>
      <c r="H43" s="824"/>
      <c r="I43" s="824"/>
      <c r="J43" s="824"/>
      <c r="K43" s="824"/>
      <c r="L43" s="824"/>
      <c r="M43" s="825"/>
      <c r="N43" s="398">
        <f>SUM(N36:N42)</f>
        <v>2092.0176419724821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102.52083333333333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2194.5384753058156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438.90769506116317</v>
      </c>
      <c r="M83" s="858"/>
      <c r="N83" s="54"/>
    </row>
    <row r="84" spans="1:14">
      <c r="B84" s="92" t="s">
        <v>973</v>
      </c>
      <c r="C84" s="93"/>
      <c r="D84" s="93"/>
      <c r="E84" s="93"/>
      <c r="F84" s="93"/>
      <c r="G84" s="93"/>
      <c r="H84" s="93"/>
      <c r="I84" s="90"/>
      <c r="J84" s="91"/>
      <c r="K84" s="308">
        <v>0.05</v>
      </c>
      <c r="L84" s="857">
        <f>N78*K84</f>
        <v>109.72692376529079</v>
      </c>
      <c r="M84" s="858"/>
      <c r="N84" s="54"/>
    </row>
    <row r="85" spans="1:14" ht="15.75" thickBot="1">
      <c r="B85" s="94" t="s">
        <v>974</v>
      </c>
      <c r="C85" s="95"/>
      <c r="D85" s="95"/>
      <c r="E85" s="95"/>
      <c r="F85" s="95"/>
      <c r="G85" s="95"/>
      <c r="H85" s="95"/>
      <c r="I85" s="96"/>
      <c r="J85" s="97"/>
      <c r="K85" s="309">
        <v>0.05</v>
      </c>
      <c r="L85" s="859">
        <f>N78*K85</f>
        <v>109.72692376529079</v>
      </c>
      <c r="M85" s="860"/>
      <c r="N85" s="54"/>
    </row>
    <row r="86" spans="1:14" ht="15.75" thickBot="1">
      <c r="B86" s="823" t="s">
        <v>953</v>
      </c>
      <c r="C86" s="824"/>
      <c r="D86" s="824"/>
      <c r="E86" s="824"/>
      <c r="F86" s="824"/>
      <c r="G86" s="824"/>
      <c r="H86" s="824"/>
      <c r="I86" s="824"/>
      <c r="J86" s="824"/>
      <c r="K86" s="824"/>
      <c r="L86" s="824"/>
      <c r="M86" s="825"/>
      <c r="N86" s="55">
        <f>L83+L84+L85</f>
        <v>658.36154259174486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2852.9000178975602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53" sqref="A53:XFD53"/>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1011</v>
      </c>
      <c r="C31" s="84" t="s">
        <v>1190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180</v>
      </c>
      <c r="B36" s="836" t="str">
        <f>VLOOKUP(A36,EQUIPOS!A6:D154,3,FALSE)</f>
        <v>Compresor 120 HP, con martillo.</v>
      </c>
      <c r="C36" s="837"/>
      <c r="D36" s="837"/>
      <c r="E36" s="837"/>
      <c r="F36" s="837"/>
      <c r="G36" s="837"/>
      <c r="H36" s="838"/>
      <c r="I36" s="271"/>
      <c r="J36" s="272"/>
      <c r="K36" s="273">
        <f>VLOOKUP(A36,EQUIPOS!A6:D163,4,FALSE)</f>
        <v>76669.722566768789</v>
      </c>
      <c r="L36" s="274"/>
      <c r="M36" s="275">
        <v>66</v>
      </c>
      <c r="N36" s="276">
        <f>K36/M36</f>
        <v>1161.6624631328605</v>
      </c>
    </row>
    <row r="37" spans="1:14">
      <c r="A37" s="111"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135449.84320129151</v>
      </c>
      <c r="L37" s="274"/>
      <c r="M37" s="275">
        <v>100</v>
      </c>
      <c r="N37" s="276">
        <f>K37/M37</f>
        <v>1354.4984320129151</v>
      </c>
    </row>
    <row r="38" spans="1:14">
      <c r="A38" t="s">
        <v>312</v>
      </c>
      <c r="B38" s="836" t="str">
        <f>VLOOKUP(A38,EQUIPOS!A8:D154,3,FALSE)</f>
        <v>Retroexcavadora sobre oruga, potencia 138 HP, balde de 1,5 m3.</v>
      </c>
      <c r="C38" s="837"/>
      <c r="D38" s="837"/>
      <c r="E38" s="837"/>
      <c r="F38" s="837"/>
      <c r="G38" s="837"/>
      <c r="H38" s="838"/>
      <c r="I38" s="271"/>
      <c r="J38" s="272"/>
      <c r="K38" s="273">
        <f>VLOOKUP(A38,EQUIPOS!A8:D165,4,FALSE)</f>
        <v>138005.50062018383</v>
      </c>
      <c r="L38" s="274"/>
      <c r="M38" s="275">
        <v>66</v>
      </c>
      <c r="N38" s="276">
        <f>K38/M38</f>
        <v>2090.9924336391487</v>
      </c>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N78*L42</f>
        <v>6.0915622581215141</v>
      </c>
    </row>
    <row r="43" spans="1:14" ht="15.75" thickBot="1">
      <c r="B43" s="823" t="s">
        <v>953</v>
      </c>
      <c r="C43" s="824"/>
      <c r="D43" s="824"/>
      <c r="E43" s="824"/>
      <c r="F43" s="824"/>
      <c r="G43" s="824"/>
      <c r="H43" s="824"/>
      <c r="I43" s="824"/>
      <c r="J43" s="824"/>
      <c r="K43" s="824"/>
      <c r="L43" s="824"/>
      <c r="M43" s="825"/>
      <c r="N43" s="398">
        <f>SUM(N36:N42)</f>
        <v>4613.2448910430458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376</v>
      </c>
      <c r="B48" s="46" t="str">
        <f>VLOOKUP(A48,MATERIALES!A4:D373,3,FALSE)</f>
        <v>Anfo</v>
      </c>
      <c r="C48" s="285"/>
      <c r="D48" s="285"/>
      <c r="E48" s="285"/>
      <c r="F48" s="285"/>
      <c r="G48" s="285"/>
      <c r="H48" s="285"/>
      <c r="I48" s="272"/>
      <c r="J48" s="228" t="str">
        <f>VLOOKUP(A48,MATERIALES!A4:D385,2,FALSE)</f>
        <v>kg</v>
      </c>
      <c r="K48" s="286">
        <v>0.2</v>
      </c>
      <c r="L48" s="271"/>
      <c r="M48" s="287">
        <f>VLOOKUP(A48,MATERIALES!A5:D373,4,FALSE)</f>
        <v>6752.5761453902987</v>
      </c>
      <c r="N48" s="276">
        <f>K48*M48</f>
        <v>1350.5152290780597</v>
      </c>
    </row>
    <row r="49" spans="1:14">
      <c r="A49" t="s">
        <v>424</v>
      </c>
      <c r="B49" s="46" t="str">
        <f>VLOOKUP(A49,MATERIALES!A5:D373,3,FALSE)</f>
        <v>Cordón detonante</v>
      </c>
      <c r="C49" s="285"/>
      <c r="D49" s="285"/>
      <c r="E49" s="285"/>
      <c r="F49" s="285"/>
      <c r="G49" s="285"/>
      <c r="H49" s="285"/>
      <c r="I49" s="272"/>
      <c r="J49" s="228" t="str">
        <f>VLOOKUP(A49,MATERIALES!A5:D386,2,FALSE)</f>
        <v>m</v>
      </c>
      <c r="K49" s="286">
        <v>3</v>
      </c>
      <c r="L49" s="271"/>
      <c r="M49" s="287">
        <f>VLOOKUP(A49,MATERIALES!A6:D373,4,FALSE)</f>
        <v>3492.3446478839764</v>
      </c>
      <c r="N49" s="276">
        <f t="shared" ref="N49:N54" si="0">K49*M49</f>
        <v>10477.03394365193</v>
      </c>
    </row>
    <row r="50" spans="1:14">
      <c r="A50" s="210" t="s">
        <v>453</v>
      </c>
      <c r="B50" s="46" t="str">
        <f>VLOOKUP(A50,MATERIALES!A6:D373,3,FALSE)</f>
        <v>Explosivos  75% (INDUGEL)</v>
      </c>
      <c r="C50" s="285"/>
      <c r="D50" s="285"/>
      <c r="E50" s="285"/>
      <c r="F50" s="285"/>
      <c r="G50" s="285"/>
      <c r="H50" s="285"/>
      <c r="I50" s="272"/>
      <c r="J50" s="228" t="str">
        <f>VLOOKUP(A50,MATERIALES!A6:D387,2,FALSE)</f>
        <v>lb</v>
      </c>
      <c r="K50" s="286">
        <v>0.3</v>
      </c>
      <c r="L50" s="271"/>
      <c r="M50" s="287">
        <f>VLOOKUP(A50,MATERIALES!A6:D373,4,FALSE)</f>
        <v>12977.041636710337</v>
      </c>
      <c r="N50" s="276">
        <f t="shared" si="0"/>
        <v>3893.1124910131011</v>
      </c>
    </row>
    <row r="51" spans="1:14">
      <c r="A51" t="s">
        <v>458</v>
      </c>
      <c r="B51" s="46" t="str">
        <f>VLOOKUP(A51,MATERIALES!A6:D373,3,FALSE)</f>
        <v>Fulminantes</v>
      </c>
      <c r="C51" s="285"/>
      <c r="D51" s="285"/>
      <c r="E51" s="285"/>
      <c r="F51" s="285"/>
      <c r="G51" s="285"/>
      <c r="H51" s="285"/>
      <c r="I51" s="272"/>
      <c r="J51" s="228" t="str">
        <f>VLOOKUP(A51,MATERIALES!A6:D388,2,FALSE)</f>
        <v>u</v>
      </c>
      <c r="K51" s="286">
        <v>0.2</v>
      </c>
      <c r="L51" s="271"/>
      <c r="M51" s="287">
        <f>VLOOKUP(A51,MATERIALES!A6:D373,4,FALSE)</f>
        <v>1139.2709674499556</v>
      </c>
      <c r="N51" s="276">
        <f t="shared" si="0"/>
        <v>227.85419348999113</v>
      </c>
    </row>
    <row r="52" spans="1:14">
      <c r="A52" t="s">
        <v>552</v>
      </c>
      <c r="B52" s="46" t="str">
        <f>VLOOKUP(A52,MATERIALES!A6:D373,3,FALSE)</f>
        <v>Mecha Lenta</v>
      </c>
      <c r="C52" s="285"/>
      <c r="D52" s="285"/>
      <c r="E52" s="285"/>
      <c r="F52" s="285"/>
      <c r="G52" s="285"/>
      <c r="H52" s="285"/>
      <c r="I52" s="272"/>
      <c r="J52" s="228" t="str">
        <f>VLOOKUP(A52,MATERIALES!A6:D389,2,FALSE)</f>
        <v>m</v>
      </c>
      <c r="K52" s="286">
        <v>0.5</v>
      </c>
      <c r="L52" s="271"/>
      <c r="M52" s="287">
        <f>VLOOKUP(A52,MATERIALES!A7:D373,4,FALSE)</f>
        <v>1079.6455710226683</v>
      </c>
      <c r="N52" s="276">
        <f t="shared" si="0"/>
        <v>539.82278551133413</v>
      </c>
    </row>
    <row r="53" spans="1:14">
      <c r="B53" s="46"/>
      <c r="C53" s="285"/>
      <c r="D53" s="285"/>
      <c r="E53" s="285"/>
      <c r="F53" s="285"/>
      <c r="G53" s="285"/>
      <c r="H53" s="285"/>
      <c r="I53" s="272"/>
      <c r="J53" s="228"/>
      <c r="K53" s="286"/>
      <c r="L53" s="271"/>
      <c r="M53" s="287"/>
      <c r="N53" s="276"/>
    </row>
    <row r="54" spans="1:14">
      <c r="A54" t="s">
        <v>442</v>
      </c>
      <c r="B54" s="46" t="str">
        <f>VLOOKUP(A54,MATERIALES!A8:D373,3,FALSE)</f>
        <v>Derechos de explotación y/o disposición de materiales</v>
      </c>
      <c r="C54" s="285"/>
      <c r="D54" s="285"/>
      <c r="E54" s="285"/>
      <c r="F54" s="285"/>
      <c r="G54" s="285"/>
      <c r="H54" s="285"/>
      <c r="I54" s="272"/>
      <c r="J54" s="228" t="str">
        <f>VLOOKUP(A54,MATERIALES!A8:D391,2,FALSE)</f>
        <v>m3</v>
      </c>
      <c r="K54" s="286">
        <v>1</v>
      </c>
      <c r="L54" s="271"/>
      <c r="M54" s="287">
        <f>VLOOKUP(A54,MATERIALES!A9:D374,4,FALSE)</f>
        <v>4728.506884528274</v>
      </c>
      <c r="N54" s="276">
        <f t="shared" si="0"/>
        <v>4728.506884528274</v>
      </c>
    </row>
    <row r="55" spans="1:14" ht="15.75" thickBot="1">
      <c r="B55" s="818"/>
      <c r="C55" s="819"/>
      <c r="D55" s="819"/>
      <c r="E55" s="819"/>
      <c r="F55" s="819"/>
      <c r="G55" s="819"/>
      <c r="H55" s="819"/>
      <c r="I55" s="820"/>
      <c r="J55" s="45"/>
      <c r="K55" s="47"/>
      <c r="L55" s="821"/>
      <c r="M55" s="822"/>
      <c r="N55" s="48"/>
    </row>
    <row r="56" spans="1:14" ht="15.75" thickBot="1">
      <c r="B56" s="823" t="s">
        <v>953</v>
      </c>
      <c r="C56" s="824"/>
      <c r="D56" s="824"/>
      <c r="E56" s="824"/>
      <c r="F56" s="824"/>
      <c r="G56" s="824"/>
      <c r="H56" s="824"/>
      <c r="I56" s="824"/>
      <c r="J56" s="824"/>
      <c r="K56" s="824"/>
      <c r="L56" s="824"/>
      <c r="M56" s="825"/>
      <c r="N56" s="398">
        <f>SUM(N48:N55)</f>
        <v>21216.845527272686</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c r="B65" s="49"/>
      <c r="C65" s="50"/>
      <c r="D65" s="50"/>
      <c r="E65" s="50"/>
      <c r="F65" s="50"/>
      <c r="G65" s="50"/>
      <c r="H65" s="292"/>
      <c r="I65" s="283"/>
      <c r="J65" s="283"/>
      <c r="K65" s="283"/>
      <c r="L65" s="293"/>
      <c r="M65" s="294"/>
      <c r="N65" s="295"/>
    </row>
    <row r="66" spans="1:15" ht="15.75" thickBot="1">
      <c r="B66" s="313"/>
      <c r="C66" s="314"/>
      <c r="D66" s="314"/>
      <c r="E66" s="314"/>
      <c r="F66" s="314"/>
      <c r="G66" s="314"/>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852"/>
      <c r="N71" s="101" t="s">
        <v>951</v>
      </c>
    </row>
    <row r="72" spans="1:15">
      <c r="A72"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299">
        <v>528</v>
      </c>
      <c r="N72" s="399">
        <f>K72/M72</f>
        <v>102.52083333333333</v>
      </c>
      <c r="O72" s="109"/>
    </row>
    <row r="73" spans="1:15">
      <c r="A73"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299">
        <v>528</v>
      </c>
      <c r="N73" s="399">
        <f>K73/M73</f>
        <v>202.0572795727424</v>
      </c>
    </row>
    <row r="74" spans="1:15">
      <c r="B74" s="52"/>
      <c r="C74" s="50"/>
      <c r="D74" s="50"/>
      <c r="E74" s="50"/>
      <c r="F74" s="50"/>
      <c r="G74" s="50"/>
      <c r="H74" s="50"/>
      <c r="I74" s="283"/>
      <c r="J74" s="301"/>
      <c r="K74" s="302"/>
      <c r="L74" s="53"/>
      <c r="M74" s="304"/>
      <c r="N74" s="300"/>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3" t="s">
        <v>953</v>
      </c>
      <c r="C78" s="824"/>
      <c r="D78" s="824"/>
      <c r="E78" s="824"/>
      <c r="F78" s="824"/>
      <c r="G78" s="824"/>
      <c r="H78" s="824"/>
      <c r="I78" s="830"/>
      <c r="J78" s="830"/>
      <c r="K78" s="830"/>
      <c r="L78" s="830"/>
      <c r="M78" s="831"/>
      <c r="N78" s="305">
        <f>SUM(N72:N77)</f>
        <v>304.57811290607572</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26134.668531221807</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5226.9337062443619</v>
      </c>
      <c r="M85" s="858"/>
      <c r="N85" s="54"/>
    </row>
    <row r="86" spans="1:14">
      <c r="B86" s="92" t="s">
        <v>973</v>
      </c>
      <c r="C86" s="93"/>
      <c r="D86" s="93"/>
      <c r="E86" s="93"/>
      <c r="F86" s="93"/>
      <c r="G86" s="93"/>
      <c r="H86" s="93"/>
      <c r="I86" s="90"/>
      <c r="J86" s="91"/>
      <c r="K86" s="308">
        <v>0.05</v>
      </c>
      <c r="L86" s="857">
        <f>N80*K86</f>
        <v>1306.7334265610905</v>
      </c>
      <c r="M86" s="858"/>
      <c r="N86" s="54"/>
    </row>
    <row r="87" spans="1:14" ht="15.75" thickBot="1">
      <c r="B87" s="94" t="s">
        <v>974</v>
      </c>
      <c r="C87" s="95"/>
      <c r="D87" s="95"/>
      <c r="E87" s="95"/>
      <c r="F87" s="95"/>
      <c r="G87" s="95"/>
      <c r="H87" s="95"/>
      <c r="I87" s="96"/>
      <c r="J87" s="97"/>
      <c r="K87" s="309">
        <v>0.05</v>
      </c>
      <c r="L87" s="859">
        <f>N80*K87</f>
        <v>1306.7334265610905</v>
      </c>
      <c r="M87" s="860"/>
      <c r="N87" s="54"/>
    </row>
    <row r="88" spans="1:14" ht="15.75" thickBot="1">
      <c r="B88" s="823" t="s">
        <v>953</v>
      </c>
      <c r="C88" s="824"/>
      <c r="D88" s="824"/>
      <c r="E88" s="824"/>
      <c r="F88" s="824"/>
      <c r="G88" s="824"/>
      <c r="H88" s="824"/>
      <c r="I88" s="824"/>
      <c r="J88" s="824"/>
      <c r="K88" s="824"/>
      <c r="L88" s="824"/>
      <c r="M88" s="825"/>
      <c r="N88" s="55">
        <f>L85+L86+L87</f>
        <v>7840.4005593665433</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33975.069090588353</v>
      </c>
    </row>
    <row r="91" spans="1:14">
      <c r="B91" s="16"/>
      <c r="C91" s="17"/>
      <c r="D91" s="17"/>
      <c r="E91" s="17"/>
      <c r="F91" s="17"/>
      <c r="G91" s="17"/>
      <c r="H91" s="17"/>
      <c r="I91" s="17"/>
      <c r="J91" s="17"/>
      <c r="K91" s="17"/>
      <c r="L91" s="17"/>
      <c r="M91" s="17"/>
      <c r="N91" s="18"/>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15"/>
      <c r="F94" s="15"/>
      <c r="G94" s="15"/>
      <c r="H94" s="15"/>
      <c r="I94" s="15"/>
      <c r="J94" s="15"/>
      <c r="K94" s="15"/>
      <c r="L94" s="15"/>
      <c r="M94" s="15"/>
      <c r="N94" s="20"/>
    </row>
    <row r="95" spans="1:14">
      <c r="B95" s="19"/>
      <c r="C95" s="15"/>
      <c r="D95" s="15"/>
      <c r="E95" s="56" t="s">
        <v>976</v>
      </c>
      <c r="F95" s="56"/>
      <c r="G95" s="56"/>
      <c r="H95" s="56"/>
      <c r="I95" s="56"/>
      <c r="J95" s="56"/>
      <c r="K95" s="15"/>
      <c r="L95" s="15"/>
      <c r="M95" s="15"/>
      <c r="N95" s="20"/>
    </row>
    <row r="96" spans="1:14">
      <c r="B96" s="19"/>
      <c r="C96" s="15"/>
      <c r="D96" s="15"/>
      <c r="E96" s="15" t="s">
        <v>977</v>
      </c>
      <c r="F96" s="15"/>
      <c r="G96" s="15"/>
      <c r="H96" s="15"/>
      <c r="I96" s="15"/>
      <c r="J96" s="15"/>
      <c r="K96" s="15"/>
      <c r="L96" s="15"/>
      <c r="M96" s="15"/>
      <c r="N96" s="20"/>
    </row>
    <row r="97" spans="2:14">
      <c r="B97" s="19"/>
      <c r="C97" s="15"/>
      <c r="D97" s="15"/>
      <c r="E97" s="15" t="s">
        <v>978</v>
      </c>
      <c r="F97" s="15"/>
      <c r="G97" s="15"/>
      <c r="H97" s="15"/>
      <c r="I97" s="15"/>
      <c r="J97" s="15"/>
      <c r="K97" s="15"/>
      <c r="L97" s="15"/>
      <c r="M97" s="15"/>
      <c r="N97" s="20"/>
    </row>
    <row r="98" spans="2:14">
      <c r="B98" s="19"/>
      <c r="C98" s="15"/>
      <c r="D98" s="15"/>
      <c r="E98" s="15" t="s">
        <v>979</v>
      </c>
      <c r="F98" s="15"/>
      <c r="G98" s="15"/>
      <c r="H98" s="15"/>
      <c r="I98" s="15"/>
      <c r="J98" s="15"/>
      <c r="K98" s="15"/>
      <c r="L98" s="15"/>
      <c r="M98" s="15"/>
      <c r="N98" s="20"/>
    </row>
    <row r="99" spans="2:14" ht="15.75" thickBot="1">
      <c r="B99" s="19"/>
      <c r="C99" s="15"/>
      <c r="D99" s="15"/>
      <c r="E99" s="15"/>
      <c r="F99" s="15" t="s">
        <v>980</v>
      </c>
      <c r="G99" s="15"/>
      <c r="H99" s="15"/>
      <c r="I99" s="15"/>
      <c r="J99" s="15"/>
      <c r="K99" s="15"/>
      <c r="L99" s="15"/>
      <c r="M99" s="15"/>
      <c r="N99" s="20"/>
    </row>
    <row r="100" spans="2:14">
      <c r="B100" s="231" t="s">
        <v>2216</v>
      </c>
      <c r="C100" s="232"/>
      <c r="D100" s="232"/>
      <c r="E100" s="232"/>
      <c r="F100" s="232"/>
      <c r="G100" s="232"/>
      <c r="H100" s="232"/>
      <c r="I100" s="232"/>
      <c r="J100" s="232"/>
      <c r="K100" s="232"/>
      <c r="L100" s="232"/>
      <c r="M100" s="232"/>
      <c r="N100" s="233"/>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c r="B103" s="234"/>
      <c r="C103" s="235"/>
      <c r="D103" s="235"/>
      <c r="E103" s="235"/>
      <c r="F103" s="235"/>
      <c r="G103" s="235"/>
      <c r="H103" s="235"/>
      <c r="I103" s="235"/>
      <c r="J103" s="235"/>
      <c r="K103" s="235"/>
      <c r="L103" s="235"/>
      <c r="M103" s="235"/>
      <c r="N103" s="236"/>
    </row>
    <row r="104" spans="2:14" ht="15.75" thickBot="1">
      <c r="B104" s="237"/>
      <c r="C104" s="238"/>
      <c r="D104" s="238"/>
      <c r="E104" s="238"/>
      <c r="F104" s="238"/>
      <c r="G104" s="238"/>
      <c r="H104" s="238"/>
      <c r="I104" s="238"/>
      <c r="J104" s="238"/>
      <c r="K104" s="238"/>
      <c r="L104" s="238"/>
      <c r="M104" s="238"/>
      <c r="N104" s="239"/>
    </row>
    <row r="105" spans="2:14">
      <c r="B105" s="240"/>
      <c r="C105" s="241"/>
      <c r="D105" s="241"/>
      <c r="E105" s="241"/>
      <c r="F105" s="241"/>
      <c r="G105" s="241"/>
      <c r="H105" s="241"/>
      <c r="I105" s="241"/>
      <c r="J105" s="241"/>
      <c r="K105" s="241"/>
      <c r="L105" s="241"/>
      <c r="M105" s="241"/>
      <c r="N105" s="242"/>
    </row>
    <row r="106" spans="2:14">
      <c r="B106" s="226" t="s">
        <v>2217</v>
      </c>
      <c r="C106" s="34"/>
      <c r="D106" s="34"/>
      <c r="E106" s="34"/>
      <c r="F106" s="34"/>
      <c r="G106" s="34"/>
      <c r="H106" s="34"/>
      <c r="I106" s="34"/>
      <c r="J106" s="34"/>
      <c r="K106" s="34"/>
      <c r="L106" s="34"/>
      <c r="M106" s="34"/>
      <c r="N106" s="35"/>
    </row>
    <row r="107" spans="2:14" ht="15" customHeight="1">
      <c r="B107" s="861" t="s">
        <v>2218</v>
      </c>
      <c r="C107" s="862"/>
      <c r="D107" s="862"/>
      <c r="E107" s="862"/>
      <c r="F107" s="862"/>
      <c r="G107" s="862"/>
      <c r="H107" s="862"/>
      <c r="I107" s="862"/>
      <c r="J107" s="862"/>
      <c r="K107" s="862"/>
      <c r="L107" s="862"/>
      <c r="M107" s="862"/>
      <c r="N107" s="863"/>
    </row>
    <row r="108" spans="2:14" ht="15" customHeight="1">
      <c r="B108" s="861"/>
      <c r="C108" s="862"/>
      <c r="D108" s="862"/>
      <c r="E108" s="862"/>
      <c r="F108" s="862"/>
      <c r="G108" s="862"/>
      <c r="H108" s="862"/>
      <c r="I108" s="862"/>
      <c r="J108" s="862"/>
      <c r="K108" s="862"/>
      <c r="L108" s="862"/>
      <c r="M108" s="862"/>
      <c r="N108" s="863"/>
    </row>
    <row r="109" spans="2:14" ht="30" customHeight="1">
      <c r="B109" s="864" t="s">
        <v>2219</v>
      </c>
      <c r="C109" s="865"/>
      <c r="D109" s="865"/>
      <c r="E109" s="865"/>
      <c r="F109" s="865"/>
      <c r="G109" s="865"/>
      <c r="H109" s="865"/>
      <c r="I109" s="865"/>
      <c r="J109" s="865"/>
      <c r="K109" s="865"/>
      <c r="L109" s="865"/>
      <c r="M109" s="865"/>
      <c r="N109" s="866"/>
    </row>
    <row r="110" spans="2:14">
      <c r="B110" s="864"/>
      <c r="C110" s="865"/>
      <c r="D110" s="865"/>
      <c r="E110" s="865"/>
      <c r="F110" s="865"/>
      <c r="G110" s="865"/>
      <c r="H110" s="865"/>
      <c r="I110" s="865"/>
      <c r="J110" s="865"/>
      <c r="K110" s="865"/>
      <c r="L110" s="865"/>
      <c r="M110" s="865"/>
      <c r="N110" s="866"/>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335"/>
      <c r="C113" s="336"/>
      <c r="D113" s="336"/>
      <c r="E113" s="336"/>
      <c r="F113" s="336"/>
      <c r="G113" s="336"/>
      <c r="H113" s="336"/>
      <c r="I113" s="336"/>
      <c r="J113" s="336"/>
      <c r="K113" s="336"/>
      <c r="L113" s="336"/>
      <c r="M113" s="336"/>
      <c r="N113" s="337"/>
    </row>
    <row r="114" spans="2:14">
      <c r="B114" s="226"/>
      <c r="C114" s="34"/>
      <c r="D114" s="34"/>
      <c r="E114" s="34"/>
      <c r="F114" s="34"/>
      <c r="G114" s="34"/>
      <c r="H114" s="34"/>
      <c r="I114" s="34"/>
      <c r="J114" s="34"/>
      <c r="K114" s="34"/>
      <c r="L114" s="34"/>
      <c r="M114" s="34"/>
      <c r="N114" s="35"/>
    </row>
    <row r="115" spans="2:14">
      <c r="B115" s="19"/>
      <c r="C115" s="15"/>
      <c r="D115" s="15"/>
      <c r="E115" s="15" t="s">
        <v>976</v>
      </c>
      <c r="F115" s="56"/>
      <c r="G115" s="56"/>
      <c r="H115" s="15"/>
      <c r="I115" s="15"/>
      <c r="J115" s="15"/>
      <c r="K115" s="15"/>
      <c r="L115" s="15"/>
      <c r="M115" s="15"/>
      <c r="N115" s="20"/>
    </row>
    <row r="116" spans="2:14">
      <c r="B116" s="19"/>
      <c r="C116" s="15"/>
      <c r="D116" s="15"/>
      <c r="E116" s="57" t="s">
        <v>977</v>
      </c>
      <c r="F116" s="15"/>
      <c r="G116" s="15"/>
      <c r="H116" s="57"/>
      <c r="I116" s="57"/>
      <c r="J116" s="57"/>
      <c r="K116" s="15"/>
      <c r="L116" s="15"/>
      <c r="M116" s="15"/>
      <c r="N116" s="20"/>
    </row>
    <row r="117" spans="2:14">
      <c r="B117" s="19"/>
      <c r="C117" s="15"/>
      <c r="D117" s="15"/>
      <c r="E117" s="58" t="s">
        <v>981</v>
      </c>
      <c r="F117" s="15"/>
      <c r="G117" s="15"/>
      <c r="H117" s="58"/>
      <c r="I117" s="58"/>
      <c r="J117" s="58"/>
      <c r="K117" s="15"/>
      <c r="L117" s="15"/>
      <c r="M117" s="15"/>
      <c r="N117" s="20"/>
    </row>
    <row r="118" spans="2:14">
      <c r="B118" s="59"/>
      <c r="C118" s="34"/>
      <c r="D118" s="34"/>
      <c r="E118" s="15" t="s">
        <v>979</v>
      </c>
      <c r="F118" s="15"/>
      <c r="G118" s="15"/>
      <c r="H118" s="15"/>
      <c r="I118" s="15"/>
      <c r="J118" s="15"/>
      <c r="K118" s="34"/>
      <c r="L118" s="34"/>
      <c r="M118" s="34"/>
      <c r="N118" s="35"/>
    </row>
    <row r="119" spans="2:14">
      <c r="B119" s="59"/>
      <c r="C119" s="34"/>
      <c r="D119" s="34"/>
      <c r="E119" s="34"/>
      <c r="F119" s="15"/>
      <c r="G119" s="15"/>
      <c r="H119" s="15"/>
      <c r="I119" s="15"/>
      <c r="J119" s="15"/>
      <c r="K119" s="34"/>
      <c r="L119" s="34"/>
      <c r="M119" s="34"/>
      <c r="N119" s="35"/>
    </row>
    <row r="120" spans="2:14">
      <c r="B120" s="59" t="s">
        <v>2220</v>
      </c>
      <c r="C120" s="58"/>
      <c r="D120" s="58"/>
      <c r="E120" s="15"/>
      <c r="F120" s="15"/>
      <c r="G120" s="15"/>
      <c r="H120" s="15"/>
      <c r="I120" s="15"/>
      <c r="J120" s="800"/>
      <c r="K120" s="800"/>
      <c r="L120" s="800"/>
      <c r="M120" s="800"/>
      <c r="N120" s="801"/>
    </row>
    <row r="121" spans="2:14" ht="15.75" thickBot="1">
      <c r="B121" s="265" t="s">
        <v>2221</v>
      </c>
      <c r="C121" s="397"/>
      <c r="D121" s="397"/>
      <c r="E121" s="60"/>
      <c r="F121" s="60"/>
      <c r="G121" s="60"/>
      <c r="H121" s="60"/>
      <c r="I121" s="60"/>
      <c r="J121" s="802"/>
      <c r="K121" s="802"/>
      <c r="L121" s="802"/>
      <c r="M121" s="802"/>
      <c r="N121"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1012</v>
      </c>
      <c r="C31" s="84" t="s">
        <v>1191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138005.50062018383</v>
      </c>
      <c r="L36" s="274"/>
      <c r="M36" s="275">
        <v>66</v>
      </c>
      <c r="N36" s="276">
        <f>K36/M36</f>
        <v>2090.9924336391487</v>
      </c>
    </row>
    <row r="37" spans="1:14">
      <c r="A37" s="111"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135449.84320129151</v>
      </c>
      <c r="L37" s="274"/>
      <c r="M37" s="275">
        <v>100</v>
      </c>
      <c r="N37" s="276">
        <f>K37/M37</f>
        <v>1354.4984320129151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1.0252083333333333</v>
      </c>
    </row>
    <row r="43" spans="1:14" ht="15.75" thickBot="1">
      <c r="B43" s="823" t="s">
        <v>953</v>
      </c>
      <c r="C43" s="824"/>
      <c r="D43" s="824"/>
      <c r="E43" s="824"/>
      <c r="F43" s="824"/>
      <c r="G43" s="824"/>
      <c r="H43" s="824"/>
      <c r="I43" s="824"/>
      <c r="J43" s="824"/>
      <c r="K43" s="824"/>
      <c r="L43" s="824"/>
      <c r="M43" s="825"/>
      <c r="N43" s="398">
        <f>SUM(N36:N42)</f>
        <v>3446.5160739853973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442</v>
      </c>
      <c r="B48" s="46" t="str">
        <f>VLOOKUP(A48,MATERIALES!A4:D373,3,FALSE)</f>
        <v>Derechos de explotación y/o disposición de materiales</v>
      </c>
      <c r="C48" s="285"/>
      <c r="D48" s="285"/>
      <c r="E48" s="285"/>
      <c r="F48" s="285"/>
      <c r="G48" s="285"/>
      <c r="H48" s="285"/>
      <c r="I48" s="272"/>
      <c r="J48" s="228" t="str">
        <f>VLOOKUP(A48,MATERIALES!A4:D373,2,FALSE)</f>
        <v>m3</v>
      </c>
      <c r="K48" s="286">
        <v>1</v>
      </c>
      <c r="L48" s="271"/>
      <c r="M48" s="287">
        <f>VLOOKUP(A48,MATERIALES!A4:D395,4,FALSE)</f>
        <v>4728.506884528274</v>
      </c>
      <c r="N48" s="276">
        <f>K48*M48</f>
        <v>4728.506884528274</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4728.506884528274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102.52083333333333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8277.5437918470052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1655.5087583694012</v>
      </c>
      <c r="M83" s="858"/>
      <c r="N83" s="54"/>
    </row>
    <row r="84" spans="1:14">
      <c r="B84" s="92" t="s">
        <v>973</v>
      </c>
      <c r="C84" s="93"/>
      <c r="D84" s="93"/>
      <c r="E84" s="93"/>
      <c r="F84" s="93"/>
      <c r="G84" s="93"/>
      <c r="H84" s="93"/>
      <c r="I84" s="90"/>
      <c r="J84" s="91"/>
      <c r="K84" s="308">
        <v>0.05</v>
      </c>
      <c r="L84" s="857">
        <f>N78*K84</f>
        <v>413.87718959235031</v>
      </c>
      <c r="M84" s="858"/>
      <c r="N84" s="54"/>
    </row>
    <row r="85" spans="1:14" ht="15.75" thickBot="1">
      <c r="B85" s="94" t="s">
        <v>974</v>
      </c>
      <c r="C85" s="95"/>
      <c r="D85" s="95"/>
      <c r="E85" s="95"/>
      <c r="F85" s="95"/>
      <c r="G85" s="95"/>
      <c r="H85" s="95"/>
      <c r="I85" s="96"/>
      <c r="J85" s="97"/>
      <c r="K85" s="309">
        <v>0.05</v>
      </c>
      <c r="L85" s="859">
        <f>N78*K85</f>
        <v>413.87718959235031</v>
      </c>
      <c r="M85" s="860"/>
      <c r="N85" s="54"/>
    </row>
    <row r="86" spans="1:14" ht="15.75" thickBot="1">
      <c r="B86" s="823" t="s">
        <v>953</v>
      </c>
      <c r="C86" s="824"/>
      <c r="D86" s="824"/>
      <c r="E86" s="824"/>
      <c r="F86" s="824"/>
      <c r="G86" s="824"/>
      <c r="H86" s="824"/>
      <c r="I86" s="824"/>
      <c r="J86" s="824"/>
      <c r="K86" s="824"/>
      <c r="L86" s="824"/>
      <c r="M86" s="825"/>
      <c r="N86" s="55">
        <f>L83+L84+L85</f>
        <v>2483.2631375541014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10760.806929401107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10" sqref="A1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1013</v>
      </c>
      <c r="C31" s="84" t="s">
        <v>1192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138005.50062018383</v>
      </c>
      <c r="L36" s="274"/>
      <c r="M36" s="275">
        <v>66</v>
      </c>
      <c r="N36" s="276">
        <f>K36/M36</f>
        <v>2090.9924336391487</v>
      </c>
    </row>
    <row r="37" spans="1:14">
      <c r="A37" s="111" t="s">
        <v>180</v>
      </c>
      <c r="B37" s="836" t="str">
        <f>VLOOKUP(A37,EQUIPOS!A7:D154,3,FALSE)</f>
        <v>Compresor 120 HP, con martillo.</v>
      </c>
      <c r="C37" s="837"/>
      <c r="D37" s="837"/>
      <c r="E37" s="837"/>
      <c r="F37" s="837"/>
      <c r="G37" s="837"/>
      <c r="H37" s="838"/>
      <c r="I37" s="271"/>
      <c r="J37" s="272"/>
      <c r="K37" s="273">
        <f>VLOOKUP(A37,EQUIPOS!A7:D164,4,FALSE)</f>
        <v>76669.722566768789</v>
      </c>
      <c r="L37" s="274"/>
      <c r="M37" s="275">
        <v>66</v>
      </c>
      <c r="N37" s="276">
        <f>K37/M37</f>
        <v>1161.6624631328605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N79*L42</f>
        <v>6.0915622581215141</v>
      </c>
    </row>
    <row r="43" spans="1:14" ht="15.75" thickBot="1">
      <c r="B43" s="823" t="s">
        <v>953</v>
      </c>
      <c r="C43" s="824"/>
      <c r="D43" s="824"/>
      <c r="E43" s="824"/>
      <c r="F43" s="824"/>
      <c r="G43" s="824"/>
      <c r="H43" s="824"/>
      <c r="I43" s="824"/>
      <c r="J43" s="824"/>
      <c r="K43" s="824"/>
      <c r="L43" s="824"/>
      <c r="M43" s="825"/>
      <c r="N43" s="398">
        <f>SUM(N36:N42)</f>
        <v>3258.7464590301306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376</v>
      </c>
      <c r="B48" s="46" t="str">
        <f>VLOOKUP(A48,MATERIALES!A4:D373,3,FALSE)</f>
        <v>Anfo</v>
      </c>
      <c r="C48" s="285"/>
      <c r="D48" s="285"/>
      <c r="E48" s="285"/>
      <c r="F48" s="285"/>
      <c r="G48" s="285"/>
      <c r="H48" s="285"/>
      <c r="I48" s="272"/>
      <c r="J48" s="228" t="str">
        <f>VLOOKUP(A48,MATERIALES!A4:D373,2,FALSE)</f>
        <v>kg</v>
      </c>
      <c r="K48" s="286">
        <v>0.2</v>
      </c>
      <c r="L48" s="271"/>
      <c r="M48" s="287">
        <f>VLOOKUP(A48,MATERIALES!A4:D395,4,FALSE)</f>
        <v>6752.5761453902987</v>
      </c>
      <c r="N48" s="276">
        <f t="shared" ref="N48:N52" si="0">K48*M48</f>
        <v>1350.5152290780597</v>
      </c>
    </row>
    <row r="49" spans="1:14">
      <c r="A49" t="s">
        <v>424</v>
      </c>
      <c r="B49" s="46" t="str">
        <f>VLOOKUP(A49,MATERIALES!A5:D373,3,FALSE)</f>
        <v>Cordón detonante</v>
      </c>
      <c r="C49" s="285"/>
      <c r="D49" s="285"/>
      <c r="E49" s="285"/>
      <c r="F49" s="285"/>
      <c r="G49" s="285"/>
      <c r="H49" s="285"/>
      <c r="I49" s="272"/>
      <c r="J49" s="228" t="str">
        <f>VLOOKUP(A49,MATERIALES!A5:D373,2,FALSE)</f>
        <v>m</v>
      </c>
      <c r="K49" s="286">
        <v>3</v>
      </c>
      <c r="L49" s="271"/>
      <c r="M49" s="287">
        <f>VLOOKUP(A49,MATERIALES!A5:D396,4,FALSE)</f>
        <v>3492.3446478839764</v>
      </c>
      <c r="N49" s="276">
        <f t="shared" si="0"/>
        <v>10477.03394365193</v>
      </c>
    </row>
    <row r="50" spans="1:14">
      <c r="A50" s="111" t="s">
        <v>453</v>
      </c>
      <c r="B50" s="46" t="str">
        <f>VLOOKUP(A50,MATERIALES!A6:D373,3,FALSE)</f>
        <v>Explosivos  75% (INDUGEL)</v>
      </c>
      <c r="C50" s="285"/>
      <c r="D50" s="285"/>
      <c r="E50" s="285"/>
      <c r="F50" s="285"/>
      <c r="G50" s="285"/>
      <c r="H50" s="285"/>
      <c r="I50" s="272"/>
      <c r="J50" s="228" t="str">
        <f>VLOOKUP(A50,MATERIALES!A6:D373,2,FALSE)</f>
        <v>lb</v>
      </c>
      <c r="K50" s="286">
        <v>0.3</v>
      </c>
      <c r="L50" s="271"/>
      <c r="M50" s="287">
        <f>VLOOKUP(A50,MATERIALES!A6:D397,4,FALSE)</f>
        <v>12977.041636710337</v>
      </c>
      <c r="N50" s="276">
        <f t="shared" si="0"/>
        <v>3893.1124910131011</v>
      </c>
    </row>
    <row r="51" spans="1:14">
      <c r="A51" s="111" t="s">
        <v>458</v>
      </c>
      <c r="B51" s="46" t="str">
        <f>VLOOKUP(A51,MATERIALES!A6:D373,3,FALSE)</f>
        <v>Fulminantes</v>
      </c>
      <c r="C51" s="285"/>
      <c r="D51" s="285"/>
      <c r="E51" s="285"/>
      <c r="F51" s="285"/>
      <c r="G51" s="285"/>
      <c r="H51" s="285"/>
      <c r="I51" s="272"/>
      <c r="J51" s="228" t="str">
        <f>VLOOKUP(A51,MATERIALES!A6:D373,2,FALSE)</f>
        <v>u</v>
      </c>
      <c r="K51" s="286">
        <v>0.2</v>
      </c>
      <c r="L51" s="271"/>
      <c r="M51" s="287">
        <f>VLOOKUP(A51,MATERIALES!A6:D398,4,FALSE)</f>
        <v>1139.2709674499556</v>
      </c>
      <c r="N51" s="276">
        <f t="shared" si="0"/>
        <v>227.85419348999113</v>
      </c>
    </row>
    <row r="52" spans="1:14">
      <c r="A52" t="s">
        <v>552</v>
      </c>
      <c r="B52" s="46" t="str">
        <f>VLOOKUP(A52,MATERIALES!A6:D374,3,FALSE)</f>
        <v>Mecha Lenta</v>
      </c>
      <c r="C52" s="285"/>
      <c r="D52" s="285"/>
      <c r="E52" s="285"/>
      <c r="F52" s="285"/>
      <c r="G52" s="285"/>
      <c r="H52" s="285"/>
      <c r="I52" s="272"/>
      <c r="J52" s="228" t="str">
        <f>VLOOKUP(A52,MATERIALES!A6:D374,2,FALSE)</f>
        <v>m</v>
      </c>
      <c r="K52" s="286">
        <v>0.5</v>
      </c>
      <c r="L52" s="271"/>
      <c r="M52" s="287">
        <f>VLOOKUP(A52,MATERIALES!A6:D399,4,FALSE)</f>
        <v>1079.6455710226683</v>
      </c>
      <c r="N52" s="276">
        <f t="shared" si="0"/>
        <v>539.82278551133413</v>
      </c>
    </row>
    <row r="53" spans="1:14">
      <c r="B53" s="46"/>
      <c r="C53" s="285"/>
      <c r="D53" s="285"/>
      <c r="E53" s="285"/>
      <c r="F53" s="285"/>
      <c r="G53" s="285"/>
      <c r="H53" s="285"/>
      <c r="I53" s="272"/>
      <c r="J53" s="228"/>
      <c r="K53" s="286"/>
      <c r="L53" s="271"/>
      <c r="M53" s="287"/>
      <c r="N53" s="276"/>
    </row>
    <row r="54" spans="1:14" ht="15.75" thickBot="1">
      <c r="B54" s="818"/>
      <c r="C54" s="819"/>
      <c r="D54" s="819"/>
      <c r="E54" s="819"/>
      <c r="F54" s="819"/>
      <c r="G54" s="819"/>
      <c r="H54" s="819"/>
      <c r="I54" s="820"/>
      <c r="J54" s="45"/>
      <c r="K54" s="47"/>
      <c r="L54" s="821"/>
      <c r="M54" s="822"/>
      <c r="N54" s="48"/>
    </row>
    <row r="55" spans="1:14" ht="15.75" thickBot="1">
      <c r="B55" s="823" t="s">
        <v>953</v>
      </c>
      <c r="C55" s="824"/>
      <c r="D55" s="824"/>
      <c r="E55" s="824"/>
      <c r="F55" s="824"/>
      <c r="G55" s="824"/>
      <c r="H55" s="824"/>
      <c r="I55" s="824"/>
      <c r="J55" s="824"/>
      <c r="K55" s="824"/>
      <c r="L55" s="824"/>
      <c r="M55" s="825"/>
      <c r="N55" s="398">
        <f>SUM(N48:N54)</f>
        <v>16488.338642744413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948"/>
      <c r="C65" s="949"/>
      <c r="D65" s="949"/>
      <c r="E65" s="949"/>
      <c r="F65" s="949"/>
      <c r="G65" s="950"/>
      <c r="H65" s="315"/>
      <c r="I65" s="283"/>
      <c r="J65" s="290"/>
      <c r="K65" s="283"/>
      <c r="L65" s="827"/>
      <c r="M65" s="828"/>
      <c r="N65" s="291"/>
    </row>
    <row r="66" spans="1:15">
      <c r="B66" s="49"/>
      <c r="C66" s="50"/>
      <c r="D66" s="50"/>
      <c r="E66" s="50"/>
      <c r="F66" s="50"/>
      <c r="G66" s="50"/>
      <c r="H66" s="292"/>
      <c r="I66" s="283"/>
      <c r="J66" s="283"/>
      <c r="K66" s="283"/>
      <c r="L66" s="293"/>
      <c r="M66" s="294"/>
      <c r="N66" s="295"/>
    </row>
    <row r="67" spans="1:15" ht="15.75" thickBot="1">
      <c r="B67" s="313"/>
      <c r="C67" s="314"/>
      <c r="D67" s="314"/>
      <c r="E67" s="314"/>
      <c r="F67" s="314"/>
      <c r="G67" s="314"/>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1410</v>
      </c>
      <c r="K72" s="77" t="s">
        <v>966</v>
      </c>
      <c r="L72" s="851" t="s">
        <v>950</v>
      </c>
      <c r="M72" s="852"/>
      <c r="N72" s="101" t="s">
        <v>951</v>
      </c>
    </row>
    <row r="73" spans="1:15">
      <c r="A73" t="s">
        <v>6</v>
      </c>
      <c r="B73" s="52" t="str">
        <f>VLOOKUP(A73,'MANO DE OBRA'!A8:D68,3,FALSE)</f>
        <v xml:space="preserve">Obrero </v>
      </c>
      <c r="C73" s="50"/>
      <c r="D73" s="50"/>
      <c r="E73" s="50"/>
      <c r="F73" s="50"/>
      <c r="G73" s="50"/>
      <c r="H73" s="50"/>
      <c r="I73" s="296">
        <f>K73/J73*100</f>
        <v>29260.000000000004</v>
      </c>
      <c r="J73" s="297">
        <v>185</v>
      </c>
      <c r="K73" s="298">
        <f>VLOOKUP(A73,'MANO DE OBRA'!A8:D99,4,FALSE)</f>
        <v>54131</v>
      </c>
      <c r="L73" s="53"/>
      <c r="M73" s="299">
        <v>528</v>
      </c>
      <c r="N73" s="399">
        <f>K73/M73</f>
        <v>102.52083333333333</v>
      </c>
      <c r="O73" s="109"/>
    </row>
    <row r="74" spans="1:15">
      <c r="A74" t="s">
        <v>30</v>
      </c>
      <c r="B74" s="52" t="str">
        <f>VLOOKUP(A74,'MANO DE OBRA'!A8:D69,3,FALSE)</f>
        <v>Oficial</v>
      </c>
      <c r="C74" s="50"/>
      <c r="D74" s="50"/>
      <c r="E74" s="50"/>
      <c r="F74" s="50"/>
      <c r="G74" s="50"/>
      <c r="H74" s="50"/>
      <c r="I74" s="296">
        <f>K74/J74*100</f>
        <v>57668.23979157189</v>
      </c>
      <c r="J74" s="297">
        <v>185</v>
      </c>
      <c r="K74" s="298">
        <f>VLOOKUP(A74,'MANO DE OBRA'!A8:D100,4,FALSE)</f>
        <v>106686.24361440798</v>
      </c>
      <c r="L74" s="53"/>
      <c r="M74" s="299">
        <v>528</v>
      </c>
      <c r="N74" s="399">
        <f>K74/M74</f>
        <v>202.0572795727424</v>
      </c>
    </row>
    <row r="75" spans="1:15">
      <c r="B75" s="52"/>
      <c r="C75" s="50"/>
      <c r="D75" s="50"/>
      <c r="E75" s="50"/>
      <c r="F75" s="50"/>
      <c r="G75" s="50"/>
      <c r="H75" s="50"/>
      <c r="I75" s="283"/>
      <c r="J75" s="301"/>
      <c r="K75" s="302"/>
      <c r="L75" s="53"/>
      <c r="M75" s="304"/>
      <c r="N75" s="300"/>
    </row>
    <row r="76" spans="1:15">
      <c r="B76" s="52"/>
      <c r="C76" s="50"/>
      <c r="D76" s="50"/>
      <c r="E76" s="50"/>
      <c r="F76" s="50"/>
      <c r="G76" s="50"/>
      <c r="H76" s="50"/>
      <c r="I76" s="283"/>
      <c r="J76" s="301"/>
      <c r="K76" s="302"/>
      <c r="L76" s="322"/>
      <c r="M76" s="304"/>
      <c r="N76" s="300"/>
    </row>
    <row r="77" spans="1:15">
      <c r="B77" s="52"/>
      <c r="C77" s="50"/>
      <c r="D77" s="50"/>
      <c r="E77" s="50"/>
      <c r="F77" s="50"/>
      <c r="G77" s="50"/>
      <c r="H77" s="50"/>
      <c r="I77" s="283"/>
      <c r="J77" s="301"/>
      <c r="K77" s="302"/>
      <c r="L77" s="322"/>
      <c r="M77" s="304"/>
      <c r="N77" s="300"/>
    </row>
    <row r="78" spans="1:15" ht="15.75" thickBot="1">
      <c r="B78" s="810"/>
      <c r="C78" s="811"/>
      <c r="D78" s="811"/>
      <c r="E78" s="811"/>
      <c r="F78" s="811"/>
      <c r="G78" s="811"/>
      <c r="H78" s="811"/>
      <c r="I78" s="129"/>
      <c r="J78" s="129"/>
      <c r="K78" s="129"/>
      <c r="L78" s="911"/>
      <c r="M78" s="911"/>
      <c r="N78" s="48"/>
    </row>
    <row r="79" spans="1:15" ht="15.75" thickBot="1">
      <c r="B79" s="829" t="s">
        <v>953</v>
      </c>
      <c r="C79" s="830"/>
      <c r="D79" s="830"/>
      <c r="E79" s="830"/>
      <c r="F79" s="830"/>
      <c r="G79" s="830"/>
      <c r="H79" s="830"/>
      <c r="I79" s="830"/>
      <c r="J79" s="830"/>
      <c r="K79" s="830"/>
      <c r="L79" s="830"/>
      <c r="M79" s="831"/>
      <c r="N79" s="305">
        <f>SUM(N73:N78)</f>
        <v>304.57811290607572</v>
      </c>
    </row>
    <row r="80" spans="1:15" ht="15.75" thickBot="1">
      <c r="B80" s="36"/>
      <c r="C80" s="37"/>
      <c r="D80" s="37"/>
      <c r="E80" s="37"/>
      <c r="F80" s="37"/>
      <c r="G80" s="37"/>
      <c r="H80" s="37"/>
      <c r="I80" s="37"/>
      <c r="J80" s="37"/>
      <c r="K80" s="37"/>
      <c r="L80" s="37"/>
      <c r="M80" s="37"/>
      <c r="N80" s="38"/>
    </row>
    <row r="81" spans="1:14" ht="15.75" thickBot="1">
      <c r="B81" s="823" t="s">
        <v>967</v>
      </c>
      <c r="C81" s="824"/>
      <c r="D81" s="824"/>
      <c r="E81" s="824"/>
      <c r="F81" s="824"/>
      <c r="G81" s="824"/>
      <c r="H81" s="824"/>
      <c r="I81" s="824"/>
      <c r="J81" s="824"/>
      <c r="K81" s="824"/>
      <c r="L81" s="824"/>
      <c r="M81" s="825"/>
      <c r="N81" s="102">
        <f>N43+N55+N68+N79</f>
        <v>20051.663214680619</v>
      </c>
    </row>
    <row r="82" spans="1:14">
      <c r="B82" s="36"/>
      <c r="C82" s="37"/>
      <c r="D82" s="37"/>
      <c r="E82" s="37"/>
      <c r="F82" s="37"/>
      <c r="G82" s="37"/>
      <c r="H82" s="37"/>
      <c r="I82" s="37"/>
      <c r="J82" s="37"/>
      <c r="K82" s="37"/>
      <c r="L82" s="37"/>
      <c r="M82" s="37"/>
      <c r="N82" s="38"/>
    </row>
    <row r="83" spans="1:14">
      <c r="B83" s="67" t="s">
        <v>968</v>
      </c>
      <c r="C83" s="68"/>
      <c r="D83" s="68"/>
      <c r="E83" s="68"/>
      <c r="F83" s="68"/>
      <c r="G83" s="68"/>
      <c r="H83" s="68"/>
      <c r="I83" s="68"/>
      <c r="J83" s="68"/>
      <c r="K83" s="68"/>
      <c r="L83" s="68"/>
      <c r="M83" s="68"/>
      <c r="N83" s="69"/>
    </row>
    <row r="84" spans="1:14" ht="15.75" thickBot="1">
      <c r="B84" s="71"/>
      <c r="C84" s="64"/>
      <c r="D84" s="64"/>
      <c r="E84" s="64"/>
      <c r="F84" s="64"/>
      <c r="G84" s="64"/>
      <c r="H84" s="64"/>
      <c r="I84" s="64"/>
      <c r="J84" s="64"/>
      <c r="K84" s="64"/>
      <c r="L84" s="64"/>
      <c r="M84" s="64"/>
      <c r="N84" s="66"/>
    </row>
    <row r="85" spans="1:14">
      <c r="B85" s="814" t="s">
        <v>969</v>
      </c>
      <c r="C85" s="815"/>
      <c r="D85" s="815"/>
      <c r="E85" s="815"/>
      <c r="F85" s="815"/>
      <c r="G85" s="815"/>
      <c r="H85" s="815"/>
      <c r="I85" s="318"/>
      <c r="J85" s="338"/>
      <c r="K85" s="306" t="s">
        <v>970</v>
      </c>
      <c r="L85" s="853" t="s">
        <v>971</v>
      </c>
      <c r="M85" s="854"/>
      <c r="N85" s="307"/>
    </row>
    <row r="86" spans="1:14">
      <c r="B86" s="855" t="s">
        <v>972</v>
      </c>
      <c r="C86" s="856"/>
      <c r="D86" s="856"/>
      <c r="E86" s="856"/>
      <c r="F86" s="856"/>
      <c r="G86" s="856"/>
      <c r="H86" s="856"/>
      <c r="I86" s="90"/>
      <c r="J86" s="91"/>
      <c r="K86" s="308">
        <v>0.2</v>
      </c>
      <c r="L86" s="857">
        <f>N81*K86</f>
        <v>4010.3326429361241</v>
      </c>
      <c r="M86" s="858"/>
      <c r="N86" s="54"/>
    </row>
    <row r="87" spans="1:14">
      <c r="B87" s="92" t="s">
        <v>973</v>
      </c>
      <c r="C87" s="93"/>
      <c r="D87" s="93"/>
      <c r="E87" s="93"/>
      <c r="F87" s="93"/>
      <c r="G87" s="93"/>
      <c r="H87" s="93"/>
      <c r="I87" s="90"/>
      <c r="J87" s="91"/>
      <c r="K87" s="308">
        <v>0.05</v>
      </c>
      <c r="L87" s="857">
        <f>N81*K87</f>
        <v>1002.583160734031</v>
      </c>
      <c r="M87" s="858"/>
      <c r="N87" s="54"/>
    </row>
    <row r="88" spans="1:14" ht="15.75" thickBot="1">
      <c r="B88" s="94" t="s">
        <v>974</v>
      </c>
      <c r="C88" s="95"/>
      <c r="D88" s="95"/>
      <c r="E88" s="95"/>
      <c r="F88" s="95"/>
      <c r="G88" s="95"/>
      <c r="H88" s="95"/>
      <c r="I88" s="96"/>
      <c r="J88" s="97"/>
      <c r="K88" s="309">
        <v>0.05</v>
      </c>
      <c r="L88" s="859">
        <f>N81*K88</f>
        <v>1002.583160734031</v>
      </c>
      <c r="M88" s="860"/>
      <c r="N88" s="54"/>
    </row>
    <row r="89" spans="1:14" ht="15.75" thickBot="1">
      <c r="B89" s="823" t="s">
        <v>953</v>
      </c>
      <c r="C89" s="824"/>
      <c r="D89" s="824"/>
      <c r="E89" s="824"/>
      <c r="F89" s="824"/>
      <c r="G89" s="824"/>
      <c r="H89" s="824"/>
      <c r="I89" s="824"/>
      <c r="J89" s="824"/>
      <c r="K89" s="824"/>
      <c r="L89" s="824"/>
      <c r="M89" s="825"/>
      <c r="N89" s="55">
        <f>L86+L87+L88</f>
        <v>6015.4989644041871</v>
      </c>
    </row>
    <row r="90" spans="1:14" ht="15.75" thickBot="1">
      <c r="B90" s="36"/>
      <c r="C90" s="37"/>
      <c r="D90" s="37"/>
      <c r="E90" s="37"/>
      <c r="F90" s="37"/>
      <c r="G90" s="37"/>
      <c r="H90" s="37"/>
      <c r="I90" s="37"/>
      <c r="J90" s="37"/>
      <c r="K90" s="37"/>
      <c r="L90" s="37"/>
      <c r="M90" s="37"/>
      <c r="N90" s="38"/>
    </row>
    <row r="91" spans="1:14" ht="15.75" thickBot="1">
      <c r="A91" t="s">
        <v>2016</v>
      </c>
      <c r="B91" s="823" t="s">
        <v>975</v>
      </c>
      <c r="C91" s="824"/>
      <c r="D91" s="824"/>
      <c r="E91" s="824"/>
      <c r="F91" s="824"/>
      <c r="G91" s="824"/>
      <c r="H91" s="824"/>
      <c r="I91" s="824"/>
      <c r="J91" s="824"/>
      <c r="K91" s="824"/>
      <c r="L91" s="824"/>
      <c r="M91" s="825"/>
      <c r="N91" s="192">
        <f>N81+N89</f>
        <v>26067.162179084808</v>
      </c>
    </row>
    <row r="92" spans="1:14">
      <c r="B92" s="16"/>
      <c r="C92" s="17"/>
      <c r="D92" s="17"/>
      <c r="E92" s="17"/>
      <c r="F92" s="17"/>
      <c r="G92" s="17"/>
      <c r="H92" s="17"/>
      <c r="I92" s="17"/>
      <c r="J92" s="17"/>
      <c r="K92" s="17"/>
      <c r="L92" s="17"/>
      <c r="M92" s="17"/>
      <c r="N92" s="18"/>
    </row>
    <row r="93" spans="1:14">
      <c r="B93" s="19"/>
      <c r="C93" s="15"/>
      <c r="D93" s="15"/>
      <c r="E93" s="15"/>
      <c r="F93" s="15"/>
      <c r="G93" s="15"/>
      <c r="H93" s="15"/>
      <c r="I93" s="15"/>
      <c r="J93" s="15"/>
      <c r="K93" s="15"/>
      <c r="L93" s="15"/>
      <c r="M93" s="15"/>
      <c r="N93" s="20"/>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56" t="s">
        <v>976</v>
      </c>
      <c r="F96" s="56"/>
      <c r="G96" s="56"/>
      <c r="H96" s="56"/>
      <c r="I96" s="56"/>
      <c r="J96" s="56"/>
      <c r="K96" s="15"/>
      <c r="L96" s="15"/>
      <c r="M96" s="15"/>
      <c r="N96" s="20"/>
    </row>
    <row r="97" spans="2:14">
      <c r="B97" s="19"/>
      <c r="C97" s="15"/>
      <c r="D97" s="15"/>
      <c r="E97" s="15" t="s">
        <v>977</v>
      </c>
      <c r="F97" s="15"/>
      <c r="G97" s="15"/>
      <c r="H97" s="15"/>
      <c r="I97" s="15"/>
      <c r="J97" s="15"/>
      <c r="K97" s="15"/>
      <c r="L97" s="15"/>
      <c r="M97" s="15"/>
      <c r="N97" s="20"/>
    </row>
    <row r="98" spans="2:14">
      <c r="B98" s="19"/>
      <c r="C98" s="15"/>
      <c r="D98" s="15"/>
      <c r="E98" s="15" t="s">
        <v>978</v>
      </c>
      <c r="F98" s="15"/>
      <c r="G98" s="15"/>
      <c r="H98" s="15"/>
      <c r="I98" s="15"/>
      <c r="J98" s="15"/>
      <c r="K98" s="15"/>
      <c r="L98" s="15"/>
      <c r="M98" s="15"/>
      <c r="N98" s="20"/>
    </row>
    <row r="99" spans="2:14">
      <c r="B99" s="19"/>
      <c r="C99" s="15"/>
      <c r="D99" s="15"/>
      <c r="E99" s="15" t="s">
        <v>979</v>
      </c>
      <c r="F99" s="15"/>
      <c r="G99" s="15"/>
      <c r="H99" s="15"/>
      <c r="I99" s="15"/>
      <c r="J99" s="15"/>
      <c r="K99" s="15"/>
      <c r="L99" s="15"/>
      <c r="M99" s="15"/>
      <c r="N99" s="20"/>
    </row>
    <row r="100" spans="2:14" ht="15.75" thickBot="1">
      <c r="B100" s="19"/>
      <c r="C100" s="15"/>
      <c r="D100" s="15"/>
      <c r="E100" s="15"/>
      <c r="F100" s="15" t="s">
        <v>980</v>
      </c>
      <c r="G100" s="15"/>
      <c r="H100" s="15"/>
      <c r="I100" s="15"/>
      <c r="J100" s="15"/>
      <c r="K100" s="15"/>
      <c r="L100" s="15"/>
      <c r="M100" s="15"/>
      <c r="N100" s="20"/>
    </row>
    <row r="101" spans="2:14">
      <c r="B101" s="231" t="s">
        <v>2216</v>
      </c>
      <c r="C101" s="232"/>
      <c r="D101" s="232"/>
      <c r="E101" s="232"/>
      <c r="F101" s="232"/>
      <c r="G101" s="232"/>
      <c r="H101" s="232"/>
      <c r="I101" s="232"/>
      <c r="J101" s="232"/>
      <c r="K101" s="232"/>
      <c r="L101" s="232"/>
      <c r="M101" s="232"/>
      <c r="N101" s="233"/>
    </row>
    <row r="102" spans="2:14">
      <c r="B102" s="234"/>
      <c r="C102" s="235"/>
      <c r="D102" s="235"/>
      <c r="E102" s="235"/>
      <c r="F102" s="235"/>
      <c r="G102" s="235"/>
      <c r="H102" s="235"/>
      <c r="I102" s="235"/>
      <c r="J102" s="235"/>
      <c r="K102" s="235"/>
      <c r="L102" s="235"/>
      <c r="M102" s="235"/>
      <c r="N102" s="236"/>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ht="15.75" thickBot="1">
      <c r="B105" s="237"/>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26" t="s">
        <v>2217</v>
      </c>
      <c r="C107" s="34"/>
      <c r="D107" s="34"/>
      <c r="E107" s="34"/>
      <c r="F107" s="34"/>
      <c r="G107" s="34"/>
      <c r="H107" s="34"/>
      <c r="I107" s="34"/>
      <c r="J107" s="34"/>
      <c r="K107" s="34"/>
      <c r="L107" s="34"/>
      <c r="M107" s="34"/>
      <c r="N107" s="35"/>
    </row>
    <row r="108" spans="2:14" ht="15" customHeight="1">
      <c r="B108" s="861" t="s">
        <v>2218</v>
      </c>
      <c r="C108" s="862"/>
      <c r="D108" s="862"/>
      <c r="E108" s="862"/>
      <c r="F108" s="862"/>
      <c r="G108" s="862"/>
      <c r="H108" s="862"/>
      <c r="I108" s="862"/>
      <c r="J108" s="862"/>
      <c r="K108" s="862"/>
      <c r="L108" s="862"/>
      <c r="M108" s="862"/>
      <c r="N108" s="863"/>
    </row>
    <row r="109" spans="2:14" ht="15" customHeight="1">
      <c r="B109" s="861"/>
      <c r="C109" s="862"/>
      <c r="D109" s="862"/>
      <c r="E109" s="862"/>
      <c r="F109" s="862"/>
      <c r="G109" s="862"/>
      <c r="H109" s="862"/>
      <c r="I109" s="862"/>
      <c r="J109" s="862"/>
      <c r="K109" s="862"/>
      <c r="L109" s="862"/>
      <c r="M109" s="862"/>
      <c r="N109" s="863"/>
    </row>
    <row r="110" spans="2:14" ht="32.25" customHeight="1">
      <c r="B110" s="864" t="s">
        <v>2219</v>
      </c>
      <c r="C110" s="865"/>
      <c r="D110" s="865"/>
      <c r="E110" s="865"/>
      <c r="F110" s="865"/>
      <c r="G110" s="865"/>
      <c r="H110" s="865"/>
      <c r="I110" s="865"/>
      <c r="J110" s="865"/>
      <c r="K110" s="865"/>
      <c r="L110" s="865"/>
      <c r="M110" s="865"/>
      <c r="N110" s="866"/>
    </row>
    <row r="111" spans="2:14">
      <c r="B111" s="864"/>
      <c r="C111" s="865"/>
      <c r="D111" s="865"/>
      <c r="E111" s="865"/>
      <c r="F111" s="865"/>
      <c r="G111" s="865"/>
      <c r="H111" s="865"/>
      <c r="I111" s="865"/>
      <c r="J111" s="865"/>
      <c r="K111" s="865"/>
      <c r="L111" s="865"/>
      <c r="M111" s="865"/>
      <c r="N111" s="866"/>
    </row>
    <row r="112" spans="2:14">
      <c r="B112" s="335"/>
      <c r="C112" s="336"/>
      <c r="D112" s="336"/>
      <c r="E112" s="336"/>
      <c r="F112" s="336"/>
      <c r="G112" s="336"/>
      <c r="H112" s="336"/>
      <c r="I112" s="336"/>
      <c r="J112" s="336"/>
      <c r="K112" s="336"/>
      <c r="L112" s="336"/>
      <c r="M112" s="336"/>
      <c r="N112" s="33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226"/>
      <c r="C115" s="34"/>
      <c r="D115" s="34"/>
      <c r="E115" s="34"/>
      <c r="F115" s="34"/>
      <c r="G115" s="34"/>
      <c r="H115" s="34"/>
      <c r="I115" s="34"/>
      <c r="J115" s="34"/>
      <c r="K115" s="34"/>
      <c r="L115" s="34"/>
      <c r="M115" s="34"/>
      <c r="N115" s="35"/>
    </row>
    <row r="116" spans="2:14">
      <c r="B116" s="19"/>
      <c r="C116" s="15"/>
      <c r="D116" s="15"/>
      <c r="E116" s="15" t="s">
        <v>976</v>
      </c>
      <c r="F116" s="56"/>
      <c r="G116" s="56"/>
      <c r="H116" s="15"/>
      <c r="I116" s="15"/>
      <c r="J116" s="15"/>
      <c r="K116" s="15"/>
      <c r="L116" s="15"/>
      <c r="M116" s="15"/>
      <c r="N116" s="20"/>
    </row>
    <row r="117" spans="2:14">
      <c r="B117" s="19"/>
      <c r="C117" s="15"/>
      <c r="D117" s="15"/>
      <c r="E117" s="57" t="s">
        <v>977</v>
      </c>
      <c r="F117" s="15"/>
      <c r="G117" s="15"/>
      <c r="H117" s="57"/>
      <c r="I117" s="57"/>
      <c r="J117" s="57"/>
      <c r="K117" s="15"/>
      <c r="L117" s="15"/>
      <c r="M117" s="15"/>
      <c r="N117" s="20"/>
    </row>
    <row r="118" spans="2:14">
      <c r="B118" s="19"/>
      <c r="C118" s="15"/>
      <c r="D118" s="15"/>
      <c r="E118" s="58" t="s">
        <v>981</v>
      </c>
      <c r="F118" s="15"/>
      <c r="G118" s="15"/>
      <c r="H118" s="58"/>
      <c r="I118" s="58"/>
      <c r="J118" s="58"/>
      <c r="K118" s="15"/>
      <c r="L118" s="15"/>
      <c r="M118" s="15"/>
      <c r="N118" s="20"/>
    </row>
    <row r="119" spans="2:14">
      <c r="B119" s="59"/>
      <c r="C119" s="34"/>
      <c r="D119" s="34"/>
      <c r="E119" s="15" t="s">
        <v>979</v>
      </c>
      <c r="F119" s="15"/>
      <c r="G119" s="15"/>
      <c r="H119" s="15"/>
      <c r="I119" s="15"/>
      <c r="J119" s="15"/>
      <c r="K119" s="34"/>
      <c r="L119" s="34"/>
      <c r="M119" s="34"/>
      <c r="N119" s="35"/>
    </row>
    <row r="120" spans="2:14">
      <c r="B120" s="59"/>
      <c r="C120" s="34"/>
      <c r="D120" s="34"/>
      <c r="E120" s="34"/>
      <c r="F120" s="15"/>
      <c r="G120" s="15"/>
      <c r="H120" s="15"/>
      <c r="I120" s="15"/>
      <c r="J120" s="15"/>
      <c r="K120" s="34"/>
      <c r="L120" s="34"/>
      <c r="M120" s="34"/>
      <c r="N120" s="35"/>
    </row>
    <row r="121" spans="2:14">
      <c r="B121" s="59" t="s">
        <v>2220</v>
      </c>
      <c r="C121" s="58"/>
      <c r="D121" s="58"/>
      <c r="E121" s="15"/>
      <c r="F121" s="15"/>
      <c r="G121" s="15"/>
      <c r="H121" s="15"/>
      <c r="I121" s="15"/>
      <c r="J121" s="800"/>
      <c r="K121" s="800"/>
      <c r="L121" s="800"/>
      <c r="M121" s="800"/>
      <c r="N121" s="801"/>
    </row>
    <row r="122" spans="2:14" ht="15.75" thickBot="1">
      <c r="B122" s="265" t="s">
        <v>2221</v>
      </c>
      <c r="C122" s="397"/>
      <c r="D122" s="397"/>
      <c r="E122" s="60"/>
      <c r="F122" s="60"/>
      <c r="G122" s="60"/>
      <c r="H122" s="60"/>
      <c r="I122" s="60"/>
      <c r="J122" s="802"/>
      <c r="K122" s="802"/>
      <c r="L122" s="802"/>
      <c r="M122" s="802"/>
      <c r="N122" s="803"/>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1014</v>
      </c>
      <c r="C31" s="84" t="s">
        <v>1193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138005.50062018383</v>
      </c>
      <c r="L36" s="274"/>
      <c r="M36" s="275">
        <v>66</v>
      </c>
      <c r="N36" s="276">
        <f>K36/M36</f>
        <v>2090.9924336391487</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1.0252083333333333</v>
      </c>
    </row>
    <row r="43" spans="1:14" ht="15.75" thickBot="1">
      <c r="B43" s="823" t="s">
        <v>953</v>
      </c>
      <c r="C43" s="824"/>
      <c r="D43" s="824"/>
      <c r="E43" s="824"/>
      <c r="F43" s="824"/>
      <c r="G43" s="824"/>
      <c r="H43" s="824"/>
      <c r="I43" s="824"/>
      <c r="J43" s="824"/>
      <c r="K43" s="824"/>
      <c r="L43" s="824"/>
      <c r="M43" s="825"/>
      <c r="N43" s="398">
        <f>SUM(N36:N42)</f>
        <v>2092.0176419724821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102.52083333333333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2194.5384753058156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438.90769506116317</v>
      </c>
      <c r="M83" s="858"/>
      <c r="N83" s="54"/>
    </row>
    <row r="84" spans="1:14">
      <c r="B84" s="92" t="s">
        <v>973</v>
      </c>
      <c r="C84" s="93"/>
      <c r="D84" s="93"/>
      <c r="E84" s="93"/>
      <c r="F84" s="93"/>
      <c r="G84" s="93"/>
      <c r="H84" s="93"/>
      <c r="I84" s="90"/>
      <c r="J84" s="91"/>
      <c r="K84" s="308">
        <v>0.05</v>
      </c>
      <c r="L84" s="857">
        <f>N78*K84</f>
        <v>109.72692376529079</v>
      </c>
      <c r="M84" s="858"/>
      <c r="N84" s="54"/>
    </row>
    <row r="85" spans="1:14" ht="15.75" thickBot="1">
      <c r="B85" s="94" t="s">
        <v>974</v>
      </c>
      <c r="C85" s="95"/>
      <c r="D85" s="95"/>
      <c r="E85" s="95"/>
      <c r="F85" s="95"/>
      <c r="G85" s="95"/>
      <c r="H85" s="95"/>
      <c r="I85" s="96"/>
      <c r="J85" s="97"/>
      <c r="K85" s="309">
        <v>0.05</v>
      </c>
      <c r="L85" s="859">
        <f>N78*K85</f>
        <v>109.72692376529079</v>
      </c>
      <c r="M85" s="860"/>
      <c r="N85" s="54"/>
    </row>
    <row r="86" spans="1:14" ht="15.75" thickBot="1">
      <c r="B86" s="823" t="s">
        <v>953</v>
      </c>
      <c r="C86" s="824"/>
      <c r="D86" s="824"/>
      <c r="E86" s="824"/>
      <c r="F86" s="824"/>
      <c r="G86" s="824"/>
      <c r="H86" s="824"/>
      <c r="I86" s="824"/>
      <c r="J86" s="824"/>
      <c r="K86" s="824"/>
      <c r="L86" s="824"/>
      <c r="M86" s="825"/>
      <c r="N86" s="55">
        <f>L83+L84+L85</f>
        <v>658.36154259174486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2852.9000178975602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1015</v>
      </c>
      <c r="C31" s="84" t="s">
        <v>1194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148</v>
      </c>
      <c r="B36" s="836" t="str">
        <f>VLOOKUP(A36,EQUIPOS!A6:D154,3,FALSE)</f>
        <v>Cargador : Potencia en el volante 110 hp, Clasificación de RPM del motor 2300.</v>
      </c>
      <c r="C36" s="837"/>
      <c r="D36" s="837"/>
      <c r="E36" s="837"/>
      <c r="F36" s="837"/>
      <c r="G36" s="837"/>
      <c r="H36" s="838"/>
      <c r="I36" s="271"/>
      <c r="J36" s="272"/>
      <c r="K36" s="273">
        <f>VLOOKUP(A36,EQUIPOS!A6:D163,4,FALSE)</f>
        <v>102226.29675569171</v>
      </c>
      <c r="L36" s="274"/>
      <c r="M36" s="275">
        <v>66</v>
      </c>
      <c r="N36" s="276">
        <f>K36/M36</f>
        <v>1548.8832841771473</v>
      </c>
    </row>
    <row r="37" spans="1:14">
      <c r="A37" s="111"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135449.84320129151</v>
      </c>
      <c r="L37" s="274"/>
      <c r="M37" s="275">
        <v>100</v>
      </c>
      <c r="N37" s="276">
        <f>K37/M37</f>
        <v>1354.4984320129151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2.0504166666666666</v>
      </c>
    </row>
    <row r="43" spans="1:14" ht="15.75" thickBot="1">
      <c r="B43" s="823" t="s">
        <v>953</v>
      </c>
      <c r="C43" s="824"/>
      <c r="D43" s="824"/>
      <c r="E43" s="824"/>
      <c r="F43" s="824"/>
      <c r="G43" s="824"/>
      <c r="H43" s="824"/>
      <c r="I43" s="824"/>
      <c r="J43" s="824"/>
      <c r="K43" s="824"/>
      <c r="L43" s="824"/>
      <c r="M43" s="825"/>
      <c r="N43" s="398">
        <f>SUM(N36:N42)</f>
        <v>2905.4321328567289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444</v>
      </c>
      <c r="B48" s="46" t="str">
        <f>VLOOKUP(A48,MATERIALES!A4:D373,3,FALSE)</f>
        <v>Disposición de material de derrumbe</v>
      </c>
      <c r="C48" s="285"/>
      <c r="D48" s="285"/>
      <c r="E48" s="285"/>
      <c r="F48" s="285"/>
      <c r="G48" s="285"/>
      <c r="H48" s="285"/>
      <c r="I48" s="272"/>
      <c r="J48" s="228" t="str">
        <f>VLOOKUP(A48,MATERIALES!A4:D373,2,FALSE)</f>
        <v>m3</v>
      </c>
      <c r="K48" s="286">
        <v>1</v>
      </c>
      <c r="L48" s="271"/>
      <c r="M48" s="287">
        <f>VLOOKUP(A48,MATERIALES!A4:D395,4,FALSE)</f>
        <v>2222.1107561383715</v>
      </c>
      <c r="N48" s="276">
        <f>K48*M48</f>
        <v>2222.1107561383715</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2222.1107561383715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528</v>
      </c>
      <c r="N70" s="399">
        <f>K70/M70</f>
        <v>205.04166666666666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205.04166666666666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5332.5845556617669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1066.5169111323535</v>
      </c>
      <c r="M83" s="858"/>
      <c r="N83" s="54"/>
    </row>
    <row r="84" spans="1:14">
      <c r="B84" s="92" t="s">
        <v>973</v>
      </c>
      <c r="C84" s="93"/>
      <c r="D84" s="93"/>
      <c r="E84" s="93"/>
      <c r="F84" s="93"/>
      <c r="G84" s="93"/>
      <c r="H84" s="93"/>
      <c r="I84" s="90"/>
      <c r="J84" s="91"/>
      <c r="K84" s="308">
        <v>0.05</v>
      </c>
      <c r="L84" s="857">
        <f>N78*K84</f>
        <v>266.62922778308837</v>
      </c>
      <c r="M84" s="858"/>
      <c r="N84" s="54"/>
    </row>
    <row r="85" spans="1:14" ht="15.75" thickBot="1">
      <c r="B85" s="94" t="s">
        <v>974</v>
      </c>
      <c r="C85" s="95"/>
      <c r="D85" s="95"/>
      <c r="E85" s="95"/>
      <c r="F85" s="95"/>
      <c r="G85" s="95"/>
      <c r="H85" s="95"/>
      <c r="I85" s="96"/>
      <c r="J85" s="97"/>
      <c r="K85" s="309">
        <v>0.05</v>
      </c>
      <c r="L85" s="859">
        <f>N78*K85</f>
        <v>266.62922778308837</v>
      </c>
      <c r="M85" s="860"/>
      <c r="N85" s="54"/>
    </row>
    <row r="86" spans="1:14" ht="15.75" thickBot="1">
      <c r="B86" s="823" t="s">
        <v>953</v>
      </c>
      <c r="C86" s="824"/>
      <c r="D86" s="824"/>
      <c r="E86" s="824"/>
      <c r="F86" s="824"/>
      <c r="G86" s="824"/>
      <c r="H86" s="824"/>
      <c r="I86" s="824"/>
      <c r="J86" s="824"/>
      <c r="K86" s="824"/>
      <c r="L86" s="824"/>
      <c r="M86" s="825"/>
      <c r="N86" s="55">
        <f>L83+L84+L85</f>
        <v>1599.7753666985304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6932.3599223602978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1016</v>
      </c>
      <c r="C31" s="84" t="s">
        <v>1195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135449.84320129151</v>
      </c>
      <c r="L36" s="468"/>
      <c r="M36" s="287">
        <v>50</v>
      </c>
      <c r="N36" s="276">
        <f>K36/M36</f>
        <v>2708.9968640258303</v>
      </c>
    </row>
    <row r="37" spans="1:14">
      <c r="A37" s="111" t="s">
        <v>152</v>
      </c>
      <c r="B37" s="836" t="str">
        <f>VLOOKUP(A37,EQUIPOS!A7:D154,3,FALSE)</f>
        <v xml:space="preserve">Carrotanque de agua(1000 Galones) </v>
      </c>
      <c r="C37" s="837"/>
      <c r="D37" s="837"/>
      <c r="E37" s="837"/>
      <c r="F37" s="837"/>
      <c r="G37" s="837"/>
      <c r="H37" s="838"/>
      <c r="I37" s="271"/>
      <c r="J37" s="272"/>
      <c r="K37" s="273">
        <f>VLOOKUP(A37,EQUIPOS!A7:D164,4,FALSE)</f>
        <v>51113.148377845857</v>
      </c>
      <c r="L37" s="468"/>
      <c r="M37" s="287">
        <v>50</v>
      </c>
      <c r="N37" s="276">
        <f>K37/M37</f>
        <v>1022.2629675569171</v>
      </c>
    </row>
    <row r="38" spans="1:14">
      <c r="A38" s="209" t="s">
        <v>269</v>
      </c>
      <c r="B38" s="836" t="str">
        <f>VLOOKUP(A38,EQUIPOS!A8:D154,3,FALSE)</f>
        <v>Motoniveladora  potencia 215 HP, ancho de cuchilla 4,27 m, peso 18 ton.</v>
      </c>
      <c r="C38" s="837"/>
      <c r="D38" s="837"/>
      <c r="E38" s="837"/>
      <c r="F38" s="837"/>
      <c r="G38" s="837"/>
      <c r="H38" s="838"/>
      <c r="I38" s="271"/>
      <c r="J38" s="272"/>
      <c r="K38" s="273">
        <f>VLOOKUP(A38,EQUIPOS!A8:D165,4,FALSE)</f>
        <v>184007.33416024508</v>
      </c>
      <c r="L38" s="468"/>
      <c r="M38" s="287">
        <v>50</v>
      </c>
      <c r="N38" s="276">
        <f>K38/M38</f>
        <v>3680.1466832049018</v>
      </c>
    </row>
    <row r="39" spans="1:14">
      <c r="A39" s="209" t="s">
        <v>365</v>
      </c>
      <c r="B39" s="836" t="str">
        <f>VLOOKUP(A39,EQUIPOS!A9:D154,3,FALSE)</f>
        <v xml:space="preserve">Vibrocompatador, potencia 153 HP, peso 10 Ton. </v>
      </c>
      <c r="C39" s="837"/>
      <c r="D39" s="837"/>
      <c r="E39" s="837"/>
      <c r="F39" s="837"/>
      <c r="G39" s="837"/>
      <c r="H39" s="838"/>
      <c r="I39" s="839"/>
      <c r="J39" s="820"/>
      <c r="K39" s="273">
        <f>VLOOKUP(A39,EQUIPOS!A9:D166,4,FALSE)</f>
        <v>145945.4170891984</v>
      </c>
      <c r="L39" s="951">
        <v>50</v>
      </c>
      <c r="M39" s="952"/>
      <c r="N39" s="276">
        <f>K39/L39</f>
        <v>2918.9083417839679</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10330.314856571616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400</v>
      </c>
      <c r="N70" s="399">
        <f>K70/M70</f>
        <v>266.71560903601994</v>
      </c>
      <c r="O70" s="109"/>
    </row>
    <row r="71" spans="1:15">
      <c r="A71" t="s">
        <v>6</v>
      </c>
      <c r="B71" s="52" t="str">
        <f>VLOOKUP(A71,'MANO DE OBRA'!A8:D69,3,FALSE)</f>
        <v xml:space="preserve">Obrero </v>
      </c>
      <c r="C71" s="50"/>
      <c r="D71" s="50"/>
      <c r="E71" s="50"/>
      <c r="F71" s="50"/>
      <c r="G71" s="50"/>
      <c r="H71" s="50"/>
      <c r="I71" s="296">
        <f>K71/J71*100</f>
        <v>29260.000000000004</v>
      </c>
      <c r="J71" s="297">
        <v>185</v>
      </c>
      <c r="K71" s="298">
        <f>VLOOKUP(A71,'MANO DE OBRA'!A8:D100,4,FALSE)</f>
        <v>54131</v>
      </c>
      <c r="L71" s="53"/>
      <c r="M71" s="303">
        <v>400</v>
      </c>
      <c r="N71" s="399">
        <f>K71/M71</f>
        <v>135.32749999999999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402.04310903601993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10732.357965607636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2146.4715931215273</v>
      </c>
      <c r="M83" s="858"/>
      <c r="N83" s="54"/>
    </row>
    <row r="84" spans="1:14">
      <c r="B84" s="92" t="s">
        <v>973</v>
      </c>
      <c r="C84" s="93"/>
      <c r="D84" s="93"/>
      <c r="E84" s="93"/>
      <c r="F84" s="93"/>
      <c r="G84" s="93"/>
      <c r="H84" s="93"/>
      <c r="I84" s="90"/>
      <c r="J84" s="91"/>
      <c r="K84" s="308">
        <v>0.05</v>
      </c>
      <c r="L84" s="857">
        <f>N78*K84</f>
        <v>536.61789828038184</v>
      </c>
      <c r="M84" s="858"/>
      <c r="N84" s="54"/>
    </row>
    <row r="85" spans="1:14" ht="15.75" thickBot="1">
      <c r="B85" s="94" t="s">
        <v>974</v>
      </c>
      <c r="C85" s="95"/>
      <c r="D85" s="95"/>
      <c r="E85" s="95"/>
      <c r="F85" s="95"/>
      <c r="G85" s="95"/>
      <c r="H85" s="95"/>
      <c r="I85" s="96"/>
      <c r="J85" s="97"/>
      <c r="K85" s="309">
        <v>0.05</v>
      </c>
      <c r="L85" s="859">
        <f>N78*K85</f>
        <v>536.61789828038184</v>
      </c>
      <c r="M85" s="860"/>
      <c r="N85" s="54"/>
    </row>
    <row r="86" spans="1:14" ht="15.75" thickBot="1">
      <c r="B86" s="823" t="s">
        <v>953</v>
      </c>
      <c r="C86" s="824"/>
      <c r="D86" s="824"/>
      <c r="E86" s="824"/>
      <c r="F86" s="824"/>
      <c r="G86" s="824"/>
      <c r="H86" s="824"/>
      <c r="I86" s="824"/>
      <c r="J86" s="824"/>
      <c r="K86" s="824"/>
      <c r="L86" s="824"/>
      <c r="M86" s="825"/>
      <c r="N86" s="55">
        <f>L83+L84+L85</f>
        <v>3219.7073896822908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13952.065355289928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1017</v>
      </c>
      <c r="C31" s="84" t="s">
        <v>1196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135449.84320129151</v>
      </c>
      <c r="L36" s="274"/>
      <c r="M36" s="275">
        <v>40</v>
      </c>
      <c r="N36" s="276">
        <f>K36/M36</f>
        <v>3386.2460800322879</v>
      </c>
    </row>
    <row r="37" spans="1:14">
      <c r="A37" s="116" t="s">
        <v>365</v>
      </c>
      <c r="B37" s="836" t="str">
        <f>VLOOKUP(A37,EQUIPOS!A7:D154,3,FALSE)</f>
        <v xml:space="preserve">Vibrocompatador, potencia 153 HP, peso 10 Ton. </v>
      </c>
      <c r="C37" s="837"/>
      <c r="D37" s="837"/>
      <c r="E37" s="837"/>
      <c r="F37" s="837"/>
      <c r="G37" s="837"/>
      <c r="H37" s="838"/>
      <c r="I37" s="271"/>
      <c r="J37" s="272"/>
      <c r="K37" s="273">
        <f>VLOOKUP(A37,EQUIPOS!A7:D164,4,FALSE)</f>
        <v>145945.4170891984</v>
      </c>
      <c r="L37" s="274"/>
      <c r="M37" s="275">
        <v>40</v>
      </c>
      <c r="N37" s="276">
        <f>K37/M37</f>
        <v>3648.63542722996</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7034.8815072622474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320</v>
      </c>
      <c r="N70" s="399">
        <f>K70/M70</f>
        <v>333.39451129502493</v>
      </c>
      <c r="O70" s="109"/>
    </row>
    <row r="71" spans="1:15">
      <c r="A71" t="s">
        <v>6</v>
      </c>
      <c r="B71" s="52" t="str">
        <f>VLOOKUP(A71,'MANO DE OBRA'!A8:D69,3,FALSE)</f>
        <v xml:space="preserve">Obrero </v>
      </c>
      <c r="C71" s="50"/>
      <c r="D71" s="50"/>
      <c r="E71" s="50"/>
      <c r="F71" s="50"/>
      <c r="G71" s="50"/>
      <c r="H71" s="50"/>
      <c r="I71" s="296">
        <f>K71/J71*100</f>
        <v>29260.000000000004</v>
      </c>
      <c r="J71" s="297">
        <v>185</v>
      </c>
      <c r="K71" s="298">
        <f>VLOOKUP(A71,'MANO DE OBRA'!A8:D100,4,FALSE)</f>
        <v>54131</v>
      </c>
      <c r="L71" s="53"/>
      <c r="M71" s="303">
        <v>320</v>
      </c>
      <c r="N71" s="399">
        <f>K71/M71</f>
        <v>169.15937500000001</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502.55388629502494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7537.4353935572726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1507.4870787114546</v>
      </c>
      <c r="M83" s="858"/>
      <c r="N83" s="54"/>
    </row>
    <row r="84" spans="1:14">
      <c r="B84" s="92" t="s">
        <v>973</v>
      </c>
      <c r="C84" s="93"/>
      <c r="D84" s="93"/>
      <c r="E84" s="93"/>
      <c r="F84" s="93"/>
      <c r="G84" s="93"/>
      <c r="H84" s="93"/>
      <c r="I84" s="90"/>
      <c r="J84" s="91"/>
      <c r="K84" s="308">
        <v>0.05</v>
      </c>
      <c r="L84" s="857">
        <f>N78*K84</f>
        <v>376.87176967786365</v>
      </c>
      <c r="M84" s="858"/>
      <c r="N84" s="54"/>
    </row>
    <row r="85" spans="1:14" ht="15.75" thickBot="1">
      <c r="B85" s="94" t="s">
        <v>974</v>
      </c>
      <c r="C85" s="95"/>
      <c r="D85" s="95"/>
      <c r="E85" s="95"/>
      <c r="F85" s="95"/>
      <c r="G85" s="95"/>
      <c r="H85" s="95"/>
      <c r="I85" s="96"/>
      <c r="J85" s="97"/>
      <c r="K85" s="309">
        <v>0.05</v>
      </c>
      <c r="L85" s="859">
        <f>N78*K85</f>
        <v>376.87176967786365</v>
      </c>
      <c r="M85" s="860"/>
      <c r="N85" s="54"/>
    </row>
    <row r="86" spans="1:14" ht="15.75" thickBot="1">
      <c r="B86" s="823" t="s">
        <v>953</v>
      </c>
      <c r="C86" s="824"/>
      <c r="D86" s="824"/>
      <c r="E86" s="824"/>
      <c r="F86" s="824"/>
      <c r="G86" s="824"/>
      <c r="H86" s="824"/>
      <c r="I86" s="824"/>
      <c r="J86" s="824"/>
      <c r="K86" s="824"/>
      <c r="L86" s="824"/>
      <c r="M86" s="825"/>
      <c r="N86" s="55">
        <f>L83+L84+L85</f>
        <v>2261.2306180671817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9798.6660116244548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1018</v>
      </c>
      <c r="C31" s="84" t="s">
        <v>1197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135449.84320129151</v>
      </c>
      <c r="L36" s="274"/>
      <c r="M36" s="275">
        <v>40</v>
      </c>
      <c r="N36" s="276">
        <f>K36/M36</f>
        <v>3386.2460800322879</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3386.2460800322879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320</v>
      </c>
      <c r="N70" s="399">
        <f>K70/M70</f>
        <v>333.39451129502493</v>
      </c>
      <c r="O70" s="109"/>
    </row>
    <row r="71" spans="1:15">
      <c r="A71" t="s">
        <v>6</v>
      </c>
      <c r="B71" s="52" t="str">
        <f>VLOOKUP(A71,'MANO DE OBRA'!A8:D69,3,FALSE)</f>
        <v xml:space="preserve">Obrero </v>
      </c>
      <c r="C71" s="50"/>
      <c r="D71" s="50"/>
      <c r="E71" s="50"/>
      <c r="F71" s="50"/>
      <c r="G71" s="50"/>
      <c r="H71" s="50"/>
      <c r="I71" s="296">
        <f>K71/J71*100</f>
        <v>29260.000000000004</v>
      </c>
      <c r="J71" s="297">
        <v>185</v>
      </c>
      <c r="K71" s="298">
        <f>VLOOKUP(A71,'MANO DE OBRA'!A8:D100,4,FALSE)</f>
        <v>54131</v>
      </c>
      <c r="L71" s="53"/>
      <c r="M71" s="303">
        <v>320</v>
      </c>
      <c r="N71" s="399">
        <f>K71/M71</f>
        <v>169.15937500000001</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502.55388629502494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3888.7999663273126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777.75999326546253</v>
      </c>
      <c r="M83" s="858"/>
      <c r="N83" s="54"/>
    </row>
    <row r="84" spans="1:14">
      <c r="B84" s="92" t="s">
        <v>973</v>
      </c>
      <c r="C84" s="93"/>
      <c r="D84" s="93"/>
      <c r="E84" s="93"/>
      <c r="F84" s="93"/>
      <c r="G84" s="93"/>
      <c r="H84" s="93"/>
      <c r="I84" s="90"/>
      <c r="J84" s="91"/>
      <c r="K84" s="308">
        <v>0.05</v>
      </c>
      <c r="L84" s="857">
        <f>N78*K84</f>
        <v>194.43999831636563</v>
      </c>
      <c r="M84" s="858"/>
      <c r="N84" s="54"/>
    </row>
    <row r="85" spans="1:14" ht="15.75" thickBot="1">
      <c r="B85" s="94" t="s">
        <v>974</v>
      </c>
      <c r="C85" s="95"/>
      <c r="D85" s="95"/>
      <c r="E85" s="95"/>
      <c r="F85" s="95"/>
      <c r="G85" s="95"/>
      <c r="H85" s="95"/>
      <c r="I85" s="96"/>
      <c r="J85" s="97"/>
      <c r="K85" s="309">
        <v>0.05</v>
      </c>
      <c r="L85" s="859">
        <f>N78*K85</f>
        <v>194.43999831636563</v>
      </c>
      <c r="M85" s="860"/>
      <c r="N85" s="54"/>
    </row>
    <row r="86" spans="1:14" ht="15.75" thickBot="1">
      <c r="B86" s="823" t="s">
        <v>953</v>
      </c>
      <c r="C86" s="824"/>
      <c r="D86" s="824"/>
      <c r="E86" s="824"/>
      <c r="F86" s="824"/>
      <c r="G86" s="824"/>
      <c r="H86" s="824"/>
      <c r="I86" s="824"/>
      <c r="J86" s="824"/>
      <c r="K86" s="824"/>
      <c r="L86" s="824"/>
      <c r="M86" s="825"/>
      <c r="N86" s="55">
        <f>L83+L84+L85</f>
        <v>1166.6399898981938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5055.4399562255066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1441</v>
      </c>
      <c r="C31" s="84" t="s">
        <v>2230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2.1494824361440799</v>
      </c>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883</v>
      </c>
      <c r="B48" s="46" t="str">
        <f>VLOOKUP(A48,MATERIALES!A14:D378,3,FALSE)</f>
        <v>Geotextil Nt-2500 O Similar (Proveedores, Pavco, Geomatrix, Tensar, Omnes U Otros)</v>
      </c>
      <c r="C48" s="285"/>
      <c r="D48" s="285"/>
      <c r="E48" s="285"/>
      <c r="F48" s="285"/>
      <c r="G48" s="285"/>
      <c r="H48" s="285"/>
      <c r="I48" s="272"/>
      <c r="J48" s="228" t="s">
        <v>233</v>
      </c>
      <c r="K48" s="286">
        <v>1.3</v>
      </c>
      <c r="L48" s="271"/>
      <c r="M48" s="287">
        <f>VLOOKUP(A48,MATERIALES!A6:D374,4,FALSE)</f>
        <v>5770.8865827838881</v>
      </c>
      <c r="N48" s="276">
        <f>K48*M48</f>
        <v>7502.1525576190552</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7502.1525576190552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50"/>
      <c r="D59" s="50"/>
      <c r="E59" s="50"/>
      <c r="F59" s="50"/>
      <c r="G59" s="50"/>
      <c r="H59" s="292"/>
      <c r="I59" s="283"/>
      <c r="J59" s="283"/>
      <c r="K59" s="283"/>
      <c r="L59" s="827"/>
      <c r="M59" s="828"/>
      <c r="N59" s="295"/>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1000</v>
      </c>
      <c r="N70" s="399">
        <f>K70/M70</f>
        <v>108.262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7719.2502836696076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1543.8500567339215</v>
      </c>
      <c r="M83" s="858"/>
      <c r="N83" s="54"/>
    </row>
    <row r="84" spans="1:14">
      <c r="B84" s="92" t="s">
        <v>973</v>
      </c>
      <c r="C84" s="93"/>
      <c r="D84" s="93"/>
      <c r="E84" s="93"/>
      <c r="F84" s="93"/>
      <c r="G84" s="93"/>
      <c r="H84" s="93"/>
      <c r="I84" s="90"/>
      <c r="J84" s="91"/>
      <c r="K84" s="308">
        <v>0.05</v>
      </c>
      <c r="L84" s="857">
        <f>N78*K84</f>
        <v>385.96251418348038</v>
      </c>
      <c r="M84" s="858"/>
      <c r="N84" s="54"/>
    </row>
    <row r="85" spans="1:14" ht="15.75" thickBot="1">
      <c r="B85" s="94" t="s">
        <v>974</v>
      </c>
      <c r="C85" s="95"/>
      <c r="D85" s="95"/>
      <c r="E85" s="95"/>
      <c r="F85" s="95"/>
      <c r="G85" s="95"/>
      <c r="H85" s="95"/>
      <c r="I85" s="96"/>
      <c r="J85" s="97"/>
      <c r="K85" s="309">
        <v>0.05</v>
      </c>
      <c r="L85" s="859">
        <f>N78*K85</f>
        <v>385.96251418348038</v>
      </c>
      <c r="M85" s="860"/>
      <c r="N85" s="54"/>
    </row>
    <row r="86" spans="1:14" ht="15.75" thickBot="1">
      <c r="B86" s="823" t="s">
        <v>953</v>
      </c>
      <c r="C86" s="824"/>
      <c r="D86" s="824"/>
      <c r="E86" s="824"/>
      <c r="F86" s="824"/>
      <c r="G86" s="824"/>
      <c r="H86" s="824"/>
      <c r="I86" s="824"/>
      <c r="J86" s="824"/>
      <c r="K86" s="824"/>
      <c r="L86" s="824"/>
      <c r="M86" s="825"/>
      <c r="N86" s="55">
        <f>L83+L84+L85</f>
        <v>2315.7750851008823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10035.02536877049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1442</v>
      </c>
      <c r="C31" s="84" t="s">
        <v>2020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2.1494824361440799</v>
      </c>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470</v>
      </c>
      <c r="B48" s="46" t="str">
        <f>VLOOKUP(A48,MATERIALES!A4:D373,3,FALSE)</f>
        <v>Geomalla Tipo Asphalt</v>
      </c>
      <c r="C48" s="285"/>
      <c r="D48" s="285"/>
      <c r="E48" s="285"/>
      <c r="F48" s="285"/>
      <c r="G48" s="285"/>
      <c r="H48" s="285"/>
      <c r="I48" s="272"/>
      <c r="J48" s="228" t="str">
        <f>VLOOKUP(A48,MATERIALES!A4:D373,2,FALSE)</f>
        <v>m2</v>
      </c>
      <c r="K48" s="286">
        <v>1.2</v>
      </c>
      <c r="L48" s="271"/>
      <c r="M48" s="287">
        <f>VLOOKUP(A48,MATERIALES!A4:D395,4,FALSE)</f>
        <v>7016.6314724254289</v>
      </c>
      <c r="N48" s="276">
        <f>K48*M48</f>
        <v>8419.9577669105147</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8419.9577669105147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50"/>
      <c r="D59" s="50"/>
      <c r="E59" s="50"/>
      <c r="F59" s="50"/>
      <c r="G59" s="50"/>
      <c r="H59" s="292"/>
      <c r="I59" s="283"/>
      <c r="J59" s="283"/>
      <c r="K59" s="283"/>
      <c r="L59" s="827"/>
      <c r="M59" s="828"/>
      <c r="N59" s="295"/>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1000</v>
      </c>
      <c r="N70" s="399">
        <f>K70/M70</f>
        <v>108.262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8637.0554929610662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1727.4110985922134</v>
      </c>
      <c r="M83" s="858"/>
      <c r="N83" s="54"/>
    </row>
    <row r="84" spans="1:14">
      <c r="B84" s="92" t="s">
        <v>973</v>
      </c>
      <c r="C84" s="93"/>
      <c r="D84" s="93"/>
      <c r="E84" s="93"/>
      <c r="F84" s="93"/>
      <c r="G84" s="93"/>
      <c r="H84" s="93"/>
      <c r="I84" s="90"/>
      <c r="J84" s="91"/>
      <c r="K84" s="308">
        <v>0.05</v>
      </c>
      <c r="L84" s="857">
        <f>N78*K84</f>
        <v>431.85277464805336</v>
      </c>
      <c r="M84" s="858"/>
      <c r="N84" s="54"/>
    </row>
    <row r="85" spans="1:14" ht="15.75" thickBot="1">
      <c r="B85" s="94" t="s">
        <v>974</v>
      </c>
      <c r="C85" s="95"/>
      <c r="D85" s="95"/>
      <c r="E85" s="95"/>
      <c r="F85" s="95"/>
      <c r="G85" s="95"/>
      <c r="H85" s="95"/>
      <c r="I85" s="96"/>
      <c r="J85" s="97"/>
      <c r="K85" s="309">
        <v>0.05</v>
      </c>
      <c r="L85" s="859">
        <f>N78*K85</f>
        <v>431.85277464805336</v>
      </c>
      <c r="M85" s="860"/>
      <c r="N85" s="54"/>
    </row>
    <row r="86" spans="1:14" ht="15.75" thickBot="1">
      <c r="B86" s="823" t="s">
        <v>953</v>
      </c>
      <c r="C86" s="824"/>
      <c r="D86" s="824"/>
      <c r="E86" s="824"/>
      <c r="F86" s="824"/>
      <c r="G86" s="824"/>
      <c r="H86" s="824"/>
      <c r="I86" s="824"/>
      <c r="J86" s="824"/>
      <c r="K86" s="824"/>
      <c r="L86" s="824"/>
      <c r="M86" s="825"/>
      <c r="N86" s="55">
        <f>L83+L84+L85</f>
        <v>2591.1166478883197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11228.172140849387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1443</v>
      </c>
      <c r="C31" s="84" t="s">
        <v>1440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VLOOKUP(A36,EQUIPOS!A6:D186,3,FALSE)</f>
        <v xml:space="preserve">Buldozer, Potencia al volante de 140 HP, motor de 2200 RPM, longitud de hoja 4,80m. </v>
      </c>
      <c r="C36" s="837"/>
      <c r="D36" s="837"/>
      <c r="E36" s="837"/>
      <c r="F36" s="837"/>
      <c r="G36" s="837"/>
      <c r="H36" s="838"/>
      <c r="I36" s="271"/>
      <c r="J36" s="272"/>
      <c r="K36" s="273">
        <f>VLOOKUP(A36,EQUIPOS!A6:D186,4,FALSE)</f>
        <v>135449.84320129151</v>
      </c>
      <c r="L36" s="274"/>
      <c r="M36" s="275">
        <v>45</v>
      </c>
      <c r="N36" s="276">
        <f>K36/M36</f>
        <v>3009.996515584256</v>
      </c>
    </row>
    <row r="37" spans="1:14">
      <c r="A37" s="116" t="s">
        <v>152</v>
      </c>
      <c r="B37" s="836" t="str">
        <f>VLOOKUP(A37,EQUIPOS!A7:D187,3,FALSE)</f>
        <v xml:space="preserve">Carrotanque de agua(1000 Galones) </v>
      </c>
      <c r="C37" s="837"/>
      <c r="D37" s="837"/>
      <c r="E37" s="837"/>
      <c r="F37" s="837"/>
      <c r="G37" s="837"/>
      <c r="H37" s="838"/>
      <c r="I37" s="271"/>
      <c r="J37" s="272"/>
      <c r="K37" s="273">
        <f>VLOOKUP(A37,EQUIPOS!A7:D187,4,FALSE)</f>
        <v>51113.148377845857</v>
      </c>
      <c r="L37" s="274"/>
      <c r="M37" s="275">
        <v>45</v>
      </c>
      <c r="N37" s="276">
        <f>K37/M37</f>
        <v>1135.847741729908</v>
      </c>
    </row>
    <row r="38" spans="1:14">
      <c r="A38" t="s">
        <v>269</v>
      </c>
      <c r="B38" s="836" t="str">
        <f>VLOOKUP(A38,EQUIPOS!A8:D188,3,FALSE)</f>
        <v>Motoniveladora  potencia 215 HP, ancho de cuchilla 4,27 m, peso 18 ton.</v>
      </c>
      <c r="C38" s="837"/>
      <c r="D38" s="837"/>
      <c r="E38" s="837"/>
      <c r="F38" s="837"/>
      <c r="G38" s="837"/>
      <c r="H38" s="838"/>
      <c r="I38" s="271"/>
      <c r="J38" s="272"/>
      <c r="K38" s="273">
        <f>VLOOKUP(A38,EQUIPOS!A8:D188,4,FALSE)</f>
        <v>184007.33416024508</v>
      </c>
      <c r="L38" s="274"/>
      <c r="M38" s="275">
        <v>45</v>
      </c>
      <c r="N38" s="276">
        <f>K38/M38</f>
        <v>4089.0518702276686</v>
      </c>
    </row>
    <row r="39" spans="1:14">
      <c r="A39" t="s">
        <v>365</v>
      </c>
      <c r="B39" s="836" t="str">
        <f>VLOOKUP(A39,EQUIPOS!A9:D189,3,FALSE)</f>
        <v xml:space="preserve">Vibrocompatador, potencia 153 HP, peso 10 Ton. </v>
      </c>
      <c r="C39" s="837"/>
      <c r="D39" s="837"/>
      <c r="E39" s="837"/>
      <c r="F39" s="837"/>
      <c r="G39" s="837"/>
      <c r="H39" s="838"/>
      <c r="I39" s="839"/>
      <c r="J39" s="820"/>
      <c r="K39" s="273">
        <f>VLOOKUP(A39,EQUIPOS!A9:D189,4,FALSE)</f>
        <v>145945.4170891984</v>
      </c>
      <c r="L39" s="840">
        <v>45</v>
      </c>
      <c r="M39" s="841"/>
      <c r="N39" s="276">
        <f>K39/L39</f>
        <v>3243.2314908710755</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11.941569089689333</v>
      </c>
    </row>
    <row r="43" spans="1:14" ht="15.75" thickBot="1">
      <c r="B43" s="823" t="s">
        <v>953</v>
      </c>
      <c r="C43" s="824"/>
      <c r="D43" s="824"/>
      <c r="E43" s="824"/>
      <c r="F43" s="824"/>
      <c r="G43" s="824"/>
      <c r="H43" s="824"/>
      <c r="I43" s="824"/>
      <c r="J43" s="824"/>
      <c r="K43" s="824"/>
      <c r="L43" s="824"/>
      <c r="M43" s="825"/>
      <c r="N43" s="398">
        <f>SUM(N36:N42)</f>
        <v>11490.069187502599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550</v>
      </c>
      <c r="B48" s="46" t="str">
        <f>VLOOKUP(A48,MATERIALES!A4:D373,3,FALSE)</f>
        <v>Material seleccionado para Relleno</v>
      </c>
      <c r="C48" s="285"/>
      <c r="D48" s="285"/>
      <c r="E48" s="285"/>
      <c r="F48" s="285"/>
      <c r="G48" s="285"/>
      <c r="H48" s="285"/>
      <c r="I48" s="272"/>
      <c r="J48" s="228" t="str">
        <f>VLOOKUP(A48,MATERIALES!A4:D373,2,FALSE)</f>
        <v>m3</v>
      </c>
      <c r="K48" s="286">
        <v>1.25</v>
      </c>
      <c r="L48" s="271"/>
      <c r="M48" s="404">
        <f>VLOOKUP(A48,MATERIALES!A4:D395,4,FALSE)</f>
        <v>24710.467862222966</v>
      </c>
      <c r="N48" s="276">
        <f>K48*M48</f>
        <v>30888.084827778708</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30888.084827778708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1291</v>
      </c>
      <c r="B59" s="49" t="str">
        <f>VLOOKUP(A59,TRANSPORTE!A5:D104,3,FALSE)</f>
        <v>Transporte de material seleccionado para relleno</v>
      </c>
      <c r="C59" s="50"/>
      <c r="D59" s="50"/>
      <c r="E59" s="50"/>
      <c r="F59" s="50"/>
      <c r="G59" s="50"/>
      <c r="H59" s="292" t="s">
        <v>1999</v>
      </c>
      <c r="I59" s="283">
        <v>1.25</v>
      </c>
      <c r="J59" s="283">
        <v>1</v>
      </c>
      <c r="K59" s="283">
        <f>I59*J59</f>
        <v>1.25</v>
      </c>
      <c r="L59" s="827">
        <f>VLOOKUP(A59,TRANSPORTE!A5:D123,4,FALSE)</f>
        <v>875.44489458797614</v>
      </c>
      <c r="M59" s="828"/>
      <c r="N59" s="295">
        <f>K59*L59</f>
        <v>1094.3061182349702</v>
      </c>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SUM(N59:N64)</f>
        <v>1094.3061182349702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360</v>
      </c>
      <c r="N70" s="399">
        <f>K70/M70</f>
        <v>300.72777777777776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44069.538588000745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8813.9077176001501</v>
      </c>
      <c r="M83" s="858"/>
      <c r="N83" s="54"/>
    </row>
    <row r="84" spans="1:14">
      <c r="B84" s="92" t="s">
        <v>973</v>
      </c>
      <c r="C84" s="93"/>
      <c r="D84" s="93"/>
      <c r="E84" s="93"/>
      <c r="F84" s="93"/>
      <c r="G84" s="93"/>
      <c r="H84" s="93"/>
      <c r="I84" s="90"/>
      <c r="J84" s="91"/>
      <c r="K84" s="308">
        <v>0.05</v>
      </c>
      <c r="L84" s="857">
        <f>N78*K84</f>
        <v>2203.4769294000375</v>
      </c>
      <c r="M84" s="858"/>
      <c r="N84" s="54"/>
    </row>
    <row r="85" spans="1:14" ht="15.75" thickBot="1">
      <c r="B85" s="94" t="s">
        <v>974</v>
      </c>
      <c r="C85" s="95"/>
      <c r="D85" s="95"/>
      <c r="E85" s="95"/>
      <c r="F85" s="95"/>
      <c r="G85" s="95"/>
      <c r="H85" s="95"/>
      <c r="I85" s="96"/>
      <c r="J85" s="97"/>
      <c r="K85" s="309">
        <v>0.05</v>
      </c>
      <c r="L85" s="859">
        <f>N78*K85</f>
        <v>2203.4769294000375</v>
      </c>
      <c r="M85" s="860"/>
      <c r="N85" s="54"/>
    </row>
    <row r="86" spans="1:14" ht="15.75" thickBot="1">
      <c r="B86" s="823" t="s">
        <v>953</v>
      </c>
      <c r="C86" s="824"/>
      <c r="D86" s="824"/>
      <c r="E86" s="824"/>
      <c r="F86" s="824"/>
      <c r="G86" s="824"/>
      <c r="H86" s="824"/>
      <c r="I86" s="824"/>
      <c r="J86" s="824"/>
      <c r="K86" s="824"/>
      <c r="L86" s="824"/>
      <c r="M86" s="825"/>
      <c r="N86" s="55">
        <f>L83+L84+L85</f>
        <v>13220.861576400226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ROUND((N78+N86),0)</f>
        <v>57290</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1444</v>
      </c>
      <c r="C31" s="84" t="s">
        <v>1446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VLOOKUP(A36,EQUIPOS!A6:D186,3,FALSE)</f>
        <v xml:space="preserve">Buldozer, Potencia al volante de 140 HP, motor de 2200 RPM, longitud de hoja 4,80m. </v>
      </c>
      <c r="C36" s="837"/>
      <c r="D36" s="837"/>
      <c r="E36" s="837"/>
      <c r="F36" s="837"/>
      <c r="G36" s="837"/>
      <c r="H36" s="838"/>
      <c r="I36" s="271"/>
      <c r="J36" s="272"/>
      <c r="K36" s="273">
        <f>VLOOKUP(A36,EQUIPOS!A6:D186,4,FALSE)</f>
        <v>135449.84320129151</v>
      </c>
      <c r="L36" s="274"/>
      <c r="M36" s="275">
        <v>45</v>
      </c>
      <c r="N36" s="276">
        <f>K36/M36</f>
        <v>3009.996515584256</v>
      </c>
    </row>
    <row r="37" spans="1:14">
      <c r="A37" s="116" t="s">
        <v>152</v>
      </c>
      <c r="B37" s="836" t="str">
        <f>VLOOKUP(A37,EQUIPOS!A7:D187,3,FALSE)</f>
        <v xml:space="preserve">Carrotanque de agua(1000 Galones) </v>
      </c>
      <c r="C37" s="837"/>
      <c r="D37" s="837"/>
      <c r="E37" s="837"/>
      <c r="F37" s="837"/>
      <c r="G37" s="837"/>
      <c r="H37" s="838"/>
      <c r="I37" s="271"/>
      <c r="J37" s="272"/>
      <c r="K37" s="273">
        <f>VLOOKUP(A37,EQUIPOS!A7:D187,4,FALSE)</f>
        <v>51113.148377845857</v>
      </c>
      <c r="L37" s="274"/>
      <c r="M37" s="275">
        <v>45</v>
      </c>
      <c r="N37" s="276">
        <f>K37/M37</f>
        <v>1135.847741729908</v>
      </c>
    </row>
    <row r="38" spans="1:14">
      <c r="A38" t="s">
        <v>269</v>
      </c>
      <c r="B38" s="836" t="str">
        <f>VLOOKUP(A38,EQUIPOS!A8:D188,3,FALSE)</f>
        <v>Motoniveladora  potencia 215 HP, ancho de cuchilla 4,27 m, peso 18 ton.</v>
      </c>
      <c r="C38" s="837"/>
      <c r="D38" s="837"/>
      <c r="E38" s="837"/>
      <c r="F38" s="837"/>
      <c r="G38" s="837"/>
      <c r="H38" s="838"/>
      <c r="I38" s="271"/>
      <c r="J38" s="272"/>
      <c r="K38" s="273">
        <f>VLOOKUP(A38,EQUIPOS!A8:D188,4,FALSE)</f>
        <v>184007.33416024508</v>
      </c>
      <c r="L38" s="274"/>
      <c r="M38" s="275">
        <v>45</v>
      </c>
      <c r="N38" s="276">
        <f>K38/M38</f>
        <v>4089.0518702276686</v>
      </c>
    </row>
    <row r="39" spans="1:14">
      <c r="A39" t="s">
        <v>365</v>
      </c>
      <c r="B39" s="836" t="str">
        <f>VLOOKUP(A39,EQUIPOS!A9:D189,3,FALSE)</f>
        <v xml:space="preserve">Vibrocompatador, potencia 153 HP, peso 10 Ton. </v>
      </c>
      <c r="C39" s="837"/>
      <c r="D39" s="837"/>
      <c r="E39" s="837"/>
      <c r="F39" s="837"/>
      <c r="G39" s="837"/>
      <c r="H39" s="838"/>
      <c r="I39" s="839"/>
      <c r="J39" s="820"/>
      <c r="K39" s="273">
        <f>VLOOKUP(A39,EQUIPOS!A9:D189,4,FALSE)</f>
        <v>145945.4170891984</v>
      </c>
      <c r="L39" s="840">
        <v>45</v>
      </c>
      <c r="M39" s="841"/>
      <c r="N39" s="276">
        <f>K39/L39</f>
        <v>3243.2314908710755</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11.941569089689333</v>
      </c>
    </row>
    <row r="43" spans="1:14" ht="15.75" thickBot="1">
      <c r="B43" s="823" t="s">
        <v>953</v>
      </c>
      <c r="C43" s="824"/>
      <c r="D43" s="824"/>
      <c r="E43" s="824"/>
      <c r="F43" s="824"/>
      <c r="G43" s="824"/>
      <c r="H43" s="824"/>
      <c r="I43" s="824"/>
      <c r="J43" s="824"/>
      <c r="K43" s="824"/>
      <c r="L43" s="824"/>
      <c r="M43" s="825"/>
      <c r="N43" s="398">
        <f>SUM(N36:N42)</f>
        <v>11490.069187502599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1.25</v>
      </c>
      <c r="L48" s="271"/>
      <c r="M48" s="404">
        <f>VLOOKUP(A48,MATERIALES!A4:D395,4,FALSE)</f>
        <v>50000</v>
      </c>
      <c r="N48" s="276">
        <f>K48*M48</f>
        <v>62500</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62500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1385</v>
      </c>
      <c r="B59" s="49" t="str">
        <f>VLOOKUP(A59,TRANSPORTE!A5:D104,3,FALSE)</f>
        <v xml:space="preserve">Transporte de material de Sub Base CBR=40% </v>
      </c>
      <c r="C59" s="50"/>
      <c r="D59" s="50"/>
      <c r="E59" s="50"/>
      <c r="F59" s="50"/>
      <c r="G59" s="50"/>
      <c r="H59" s="292" t="s">
        <v>1999</v>
      </c>
      <c r="I59" s="283">
        <v>1.25</v>
      </c>
      <c r="J59" s="283">
        <v>1</v>
      </c>
      <c r="K59" s="283">
        <f>I59*J59</f>
        <v>1.25</v>
      </c>
      <c r="L59" s="827">
        <f>VLOOKUP(A59,TRANSPORTE!A5:D123,4,FALSE)</f>
        <v>1023.9121574128376</v>
      </c>
      <c r="M59" s="828"/>
      <c r="N59" s="295">
        <f>K59*L59</f>
        <v>1279.890196766047</v>
      </c>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SUM(N59:N64)</f>
        <v>1279.890196766047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360</v>
      </c>
      <c r="N70" s="399">
        <f>K70/M70</f>
        <v>300.72777777777776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75867.037838753109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15173.407567750623</v>
      </c>
      <c r="M83" s="858"/>
      <c r="N83" s="54"/>
    </row>
    <row r="84" spans="1:14">
      <c r="B84" s="92" t="s">
        <v>973</v>
      </c>
      <c r="C84" s="93"/>
      <c r="D84" s="93"/>
      <c r="E84" s="93"/>
      <c r="F84" s="93"/>
      <c r="G84" s="93"/>
      <c r="H84" s="93"/>
      <c r="I84" s="90"/>
      <c r="J84" s="91"/>
      <c r="K84" s="308">
        <v>0.05</v>
      </c>
      <c r="L84" s="857">
        <f>N78*K84</f>
        <v>3793.3518919376556</v>
      </c>
      <c r="M84" s="858"/>
      <c r="N84" s="54"/>
    </row>
    <row r="85" spans="1:14" ht="15.75" thickBot="1">
      <c r="B85" s="94" t="s">
        <v>974</v>
      </c>
      <c r="C85" s="95"/>
      <c r="D85" s="95"/>
      <c r="E85" s="95"/>
      <c r="F85" s="95"/>
      <c r="G85" s="95"/>
      <c r="H85" s="95"/>
      <c r="I85" s="96"/>
      <c r="J85" s="97"/>
      <c r="K85" s="309">
        <v>0.05</v>
      </c>
      <c r="L85" s="859">
        <f>N78*K85</f>
        <v>3793.3518919376556</v>
      </c>
      <c r="M85" s="860"/>
      <c r="N85" s="54"/>
    </row>
    <row r="86" spans="1:14" ht="15.75" thickBot="1">
      <c r="B86" s="823" t="s">
        <v>953</v>
      </c>
      <c r="C86" s="824"/>
      <c r="D86" s="824"/>
      <c r="E86" s="824"/>
      <c r="F86" s="824"/>
      <c r="G86" s="824"/>
      <c r="H86" s="824"/>
      <c r="I86" s="824"/>
      <c r="J86" s="824"/>
      <c r="K86" s="824"/>
      <c r="L86" s="824"/>
      <c r="M86" s="825"/>
      <c r="N86" s="55">
        <f>L83+L84+L85</f>
        <v>22760.111351625932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98627.149190379045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1445</v>
      </c>
      <c r="C31" s="84" t="s">
        <v>1447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VLOOKUP(A36,EQUIPOS!A6:D186,3,FALSE)</f>
        <v xml:space="preserve">Buldozer, Potencia al volante de 140 HP, motor de 2200 RPM, longitud de hoja 4,80m. </v>
      </c>
      <c r="C36" s="837"/>
      <c r="D36" s="837"/>
      <c r="E36" s="837"/>
      <c r="F36" s="837"/>
      <c r="G36" s="837"/>
      <c r="H36" s="838"/>
      <c r="I36" s="271"/>
      <c r="J36" s="272"/>
      <c r="K36" s="273">
        <f>VLOOKUP(A36,EQUIPOS!A6:D186,4,FALSE)</f>
        <v>135449.84320129151</v>
      </c>
      <c r="L36" s="274"/>
      <c r="M36" s="275">
        <v>45</v>
      </c>
      <c r="N36" s="276">
        <f>K36/M36</f>
        <v>3009.996515584256</v>
      </c>
    </row>
    <row r="37" spans="1:14">
      <c r="A37" s="116" t="s">
        <v>152</v>
      </c>
      <c r="B37" s="836" t="str">
        <f>VLOOKUP(A37,EQUIPOS!A7:D187,3,FALSE)</f>
        <v xml:space="preserve">Carrotanque de agua(1000 Galones) </v>
      </c>
      <c r="C37" s="837"/>
      <c r="D37" s="837"/>
      <c r="E37" s="837"/>
      <c r="F37" s="837"/>
      <c r="G37" s="837"/>
      <c r="H37" s="838"/>
      <c r="I37" s="271"/>
      <c r="J37" s="272"/>
      <c r="K37" s="273">
        <f>VLOOKUP(A37,EQUIPOS!A7:D187,4,FALSE)</f>
        <v>51113.148377845857</v>
      </c>
      <c r="L37" s="274"/>
      <c r="M37" s="275">
        <v>45</v>
      </c>
      <c r="N37" s="276">
        <f>K37/M37</f>
        <v>1135.847741729908</v>
      </c>
    </row>
    <row r="38" spans="1:14">
      <c r="A38" t="s">
        <v>269</v>
      </c>
      <c r="B38" s="836" t="str">
        <f>VLOOKUP(A38,EQUIPOS!A8:D188,3,FALSE)</f>
        <v>Motoniveladora  potencia 215 HP, ancho de cuchilla 4,27 m, peso 18 ton.</v>
      </c>
      <c r="C38" s="837"/>
      <c r="D38" s="837"/>
      <c r="E38" s="837"/>
      <c r="F38" s="837"/>
      <c r="G38" s="837"/>
      <c r="H38" s="838"/>
      <c r="I38" s="271"/>
      <c r="J38" s="272"/>
      <c r="K38" s="273">
        <f>VLOOKUP(A38,EQUIPOS!A8:D188,4,FALSE)</f>
        <v>184007.33416024508</v>
      </c>
      <c r="L38" s="274"/>
      <c r="M38" s="275">
        <v>45</v>
      </c>
      <c r="N38" s="276">
        <f>K38/M38</f>
        <v>4089.0518702276686</v>
      </c>
    </row>
    <row r="39" spans="1:14">
      <c r="A39" t="s">
        <v>365</v>
      </c>
      <c r="B39" s="836" t="str">
        <f>VLOOKUP(A39,EQUIPOS!A9:D189,3,FALSE)</f>
        <v xml:space="preserve">Vibrocompatador, potencia 153 HP, peso 10 Ton. </v>
      </c>
      <c r="C39" s="837"/>
      <c r="D39" s="837"/>
      <c r="E39" s="837"/>
      <c r="F39" s="837"/>
      <c r="G39" s="837"/>
      <c r="H39" s="838"/>
      <c r="I39" s="839"/>
      <c r="J39" s="820"/>
      <c r="K39" s="273">
        <f>VLOOKUP(A39,EQUIPOS!A9:D189,4,FALSE)</f>
        <v>145945.4170891984</v>
      </c>
      <c r="L39" s="840">
        <v>45</v>
      </c>
      <c r="M39" s="841"/>
      <c r="N39" s="276">
        <f>K39/L39</f>
        <v>3243.2314908710755</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11.941569089689333</v>
      </c>
    </row>
    <row r="43" spans="1:14" ht="15.75" thickBot="1">
      <c r="B43" s="823" t="s">
        <v>953</v>
      </c>
      <c r="C43" s="824"/>
      <c r="D43" s="824"/>
      <c r="E43" s="824"/>
      <c r="F43" s="824"/>
      <c r="G43" s="824"/>
      <c r="H43" s="824"/>
      <c r="I43" s="824"/>
      <c r="J43" s="824"/>
      <c r="K43" s="824"/>
      <c r="L43" s="824"/>
      <c r="M43" s="825"/>
      <c r="N43" s="398">
        <f>SUM(N36:N42)</f>
        <v>11490.069187502599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521</v>
      </c>
      <c r="B48" s="46" t="str">
        <f>VLOOKUP(A48,MATERIALES!A4:D373,3,FALSE)</f>
        <v xml:space="preserve">Material de Base </v>
      </c>
      <c r="C48" s="285"/>
      <c r="D48" s="285"/>
      <c r="E48" s="285"/>
      <c r="F48" s="285"/>
      <c r="G48" s="285"/>
      <c r="H48" s="285"/>
      <c r="I48" s="272"/>
      <c r="J48" s="228" t="str">
        <f>VLOOKUP(A48,MATERIALES!A4:D373,2,FALSE)</f>
        <v>m3</v>
      </c>
      <c r="K48" s="286">
        <v>1.25</v>
      </c>
      <c r="L48" s="271"/>
      <c r="M48" s="404">
        <f>VLOOKUP(A48,MATERIALES!A4:D395,4,FALSE)</f>
        <v>148845.21952772577</v>
      </c>
      <c r="N48" s="276">
        <f>K48*M48</f>
        <v>186056.52440965723</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186056.52440965723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1385</v>
      </c>
      <c r="B59" s="49" t="str">
        <f>VLOOKUP(A59,TRANSPORTE!A5:D104,3,FALSE)</f>
        <v xml:space="preserve">Transporte de material de Sub Base CBR=40% </v>
      </c>
      <c r="C59" s="50"/>
      <c r="D59" s="50"/>
      <c r="E59" s="50"/>
      <c r="F59" s="50"/>
      <c r="G59" s="50"/>
      <c r="H59" s="292" t="s">
        <v>1999</v>
      </c>
      <c r="I59" s="283">
        <v>1.25</v>
      </c>
      <c r="J59" s="283">
        <v>1</v>
      </c>
      <c r="K59" s="283">
        <f>I59*J59</f>
        <v>1.25</v>
      </c>
      <c r="L59" s="827">
        <f>VLOOKUP(A59,TRANSPORTE!A5:D123,4,FALSE)</f>
        <v>1023.9121574128376</v>
      </c>
      <c r="M59" s="828"/>
      <c r="N59" s="295">
        <f>K59*L59</f>
        <v>1279.890196766047</v>
      </c>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SUM(N59:N64)</f>
        <v>1279.890196766047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360</v>
      </c>
      <c r="N70" s="399">
        <f>K70/M70</f>
        <v>300.72777777777776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199423.56224841034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39884.712449682069</v>
      </c>
      <c r="M83" s="858"/>
      <c r="N83" s="54"/>
    </row>
    <row r="84" spans="1:14">
      <c r="B84" s="92" t="s">
        <v>973</v>
      </c>
      <c r="C84" s="93"/>
      <c r="D84" s="93"/>
      <c r="E84" s="93"/>
      <c r="F84" s="93"/>
      <c r="G84" s="93"/>
      <c r="H84" s="93"/>
      <c r="I84" s="90"/>
      <c r="J84" s="91"/>
      <c r="K84" s="308">
        <v>0.05</v>
      </c>
      <c r="L84" s="857">
        <f>N78*K84</f>
        <v>9971.1781124205172</v>
      </c>
      <c r="M84" s="858"/>
      <c r="N84" s="54"/>
    </row>
    <row r="85" spans="1:14" ht="15.75" thickBot="1">
      <c r="B85" s="94" t="s">
        <v>974</v>
      </c>
      <c r="C85" s="95"/>
      <c r="D85" s="95"/>
      <c r="E85" s="95"/>
      <c r="F85" s="95"/>
      <c r="G85" s="95"/>
      <c r="H85" s="95"/>
      <c r="I85" s="96"/>
      <c r="J85" s="97"/>
      <c r="K85" s="309">
        <v>0.05</v>
      </c>
      <c r="L85" s="859">
        <f>N78*K85</f>
        <v>9971.1781124205172</v>
      </c>
      <c r="M85" s="860"/>
      <c r="N85" s="54"/>
    </row>
    <row r="86" spans="1:14" ht="15.75" thickBot="1">
      <c r="B86" s="823" t="s">
        <v>953</v>
      </c>
      <c r="C86" s="824"/>
      <c r="D86" s="824"/>
      <c r="E86" s="824"/>
      <c r="F86" s="824"/>
      <c r="G86" s="824"/>
      <c r="H86" s="824"/>
      <c r="I86" s="824"/>
      <c r="J86" s="824"/>
      <c r="K86" s="824"/>
      <c r="L86" s="824"/>
      <c r="M86" s="825"/>
      <c r="N86" s="55">
        <f>L83+L84+L85</f>
        <v>59827.0686745231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259250.63092293343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1019</v>
      </c>
      <c r="C31" s="84" t="s">
        <v>1956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135449.84320129151</v>
      </c>
      <c r="L36" s="274"/>
      <c r="M36" s="275">
        <v>400</v>
      </c>
      <c r="N36" s="276">
        <f>K36/M36</f>
        <v>338.62460800322879</v>
      </c>
    </row>
    <row r="37" spans="1:14">
      <c r="A37" s="116" t="s">
        <v>152</v>
      </c>
      <c r="B37" s="836" t="str">
        <f>VLOOKUP(A37,EQUIPOS!A7:D154,3,FALSE)</f>
        <v xml:space="preserve">Carrotanque de agua(1000 Galones) </v>
      </c>
      <c r="C37" s="837"/>
      <c r="D37" s="837"/>
      <c r="E37" s="837"/>
      <c r="F37" s="837"/>
      <c r="G37" s="837"/>
      <c r="H37" s="838"/>
      <c r="I37" s="271"/>
      <c r="J37" s="272"/>
      <c r="K37" s="273">
        <f>VLOOKUP(A37,EQUIPOS!A7:D164,4,FALSE)</f>
        <v>51113.148377845857</v>
      </c>
      <c r="L37" s="274"/>
      <c r="M37" s="275">
        <v>200</v>
      </c>
      <c r="N37" s="276">
        <f>K37/M37</f>
        <v>255.56574188922929</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184007.33416024508</v>
      </c>
      <c r="L38" s="274"/>
      <c r="M38" s="275">
        <v>200</v>
      </c>
      <c r="N38" s="276">
        <f>K38/M38</f>
        <v>920.03667080122545</v>
      </c>
    </row>
    <row r="39" spans="1:14">
      <c r="A39" t="s">
        <v>365</v>
      </c>
      <c r="B39" s="836" t="str">
        <f>VLOOKUP(A39,EQUIPOS!A9:D155,3,FALSE)</f>
        <v xml:space="preserve">Vibrocompatador, potencia 153 HP, peso 10 Ton. </v>
      </c>
      <c r="C39" s="837"/>
      <c r="D39" s="837"/>
      <c r="E39" s="837"/>
      <c r="F39" s="837"/>
      <c r="G39" s="837"/>
      <c r="H39" s="838"/>
      <c r="I39" s="839"/>
      <c r="J39" s="820"/>
      <c r="K39" s="273">
        <f>VLOOKUP(A39,EQUIPOS!A9:D166,4,FALSE)</f>
        <v>145945.4170891984</v>
      </c>
      <c r="L39" s="840">
        <v>200</v>
      </c>
      <c r="M39" s="841"/>
      <c r="N39" s="276">
        <f>K39/L39</f>
        <v>729.72708544599197</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2.6868530451800998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2246.6409591848555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1600</v>
      </c>
      <c r="N70" s="399">
        <f>K70/M70</f>
        <v>66.678902259004985</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1600</v>
      </c>
      <c r="N71" s="399">
        <f>K71/M71</f>
        <v>67.663749999999993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134.34265225900498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2380.9836114438604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476.19672228877209</v>
      </c>
      <c r="M83" s="858"/>
      <c r="N83" s="54"/>
    </row>
    <row r="84" spans="1:14">
      <c r="B84" s="92" t="s">
        <v>973</v>
      </c>
      <c r="C84" s="93"/>
      <c r="D84" s="93"/>
      <c r="E84" s="93"/>
      <c r="F84" s="93"/>
      <c r="G84" s="93"/>
      <c r="H84" s="93"/>
      <c r="I84" s="90"/>
      <c r="J84" s="91"/>
      <c r="K84" s="308">
        <v>0.05</v>
      </c>
      <c r="L84" s="857">
        <f>N78*K84</f>
        <v>119.04918057219302</v>
      </c>
      <c r="M84" s="858"/>
      <c r="N84" s="54"/>
    </row>
    <row r="85" spans="1:14" ht="15.75" thickBot="1">
      <c r="B85" s="94" t="s">
        <v>974</v>
      </c>
      <c r="C85" s="95"/>
      <c r="D85" s="95"/>
      <c r="E85" s="95"/>
      <c r="F85" s="95"/>
      <c r="G85" s="95"/>
      <c r="H85" s="95"/>
      <c r="I85" s="96"/>
      <c r="J85" s="97"/>
      <c r="K85" s="309">
        <v>0.05</v>
      </c>
      <c r="L85" s="859">
        <f>N78*K85</f>
        <v>119.04918057219302</v>
      </c>
      <c r="M85" s="860"/>
      <c r="N85" s="54"/>
    </row>
    <row r="86" spans="1:14" ht="15.75" thickBot="1">
      <c r="B86" s="823" t="s">
        <v>953</v>
      </c>
      <c r="C86" s="824"/>
      <c r="D86" s="824"/>
      <c r="E86" s="824"/>
      <c r="F86" s="824"/>
      <c r="G86" s="824"/>
      <c r="H86" s="824"/>
      <c r="I86" s="824"/>
      <c r="J86" s="824"/>
      <c r="K86" s="824"/>
      <c r="L86" s="824"/>
      <c r="M86" s="825"/>
      <c r="N86" s="55">
        <f>L83+L84+L85</f>
        <v>714.29508343315808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3095.2786948770186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1020</v>
      </c>
      <c r="C31" s="84" t="s">
        <v>1198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2.1494824361440799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876</v>
      </c>
      <c r="B48" s="46" t="str">
        <f>VLOOKUP(A48,MATERIALES!A4:D373,3,FALSE)</f>
        <v>Geotextil T-2400 O Similar (Proveedores Lafayet, Pavco, Geomatrix, Tensar, Omnes U Otros)</v>
      </c>
      <c r="C48" s="285"/>
      <c r="D48" s="285"/>
      <c r="E48" s="285"/>
      <c r="F48" s="285"/>
      <c r="G48" s="285"/>
      <c r="H48" s="285"/>
      <c r="I48" s="272"/>
      <c r="J48" s="228" t="str">
        <f>VLOOKUP(A48,MATERIALES!A4:D373,2,FALSE)</f>
        <v>m2</v>
      </c>
      <c r="K48" s="286">
        <v>1.2</v>
      </c>
      <c r="L48" s="271"/>
      <c r="M48" s="406">
        <f>VLOOKUP(A48,MATERIALES!A4:D395,4,FALSE)</f>
        <v>8121.8307847740771</v>
      </c>
      <c r="N48" s="276">
        <f>K48*M48</f>
        <v>9746.1969417288929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9746.1969417288929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1000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9963.2946677794444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1992.658933555889</v>
      </c>
      <c r="M83" s="858"/>
      <c r="N83" s="54"/>
    </row>
    <row r="84" spans="1:14">
      <c r="B84" s="92" t="s">
        <v>973</v>
      </c>
      <c r="C84" s="93"/>
      <c r="D84" s="93"/>
      <c r="E84" s="93"/>
      <c r="F84" s="93"/>
      <c r="G84" s="93"/>
      <c r="H84" s="93"/>
      <c r="I84" s="90"/>
      <c r="J84" s="91"/>
      <c r="K84" s="308">
        <v>0.05</v>
      </c>
      <c r="L84" s="857">
        <f>N78*K84</f>
        <v>498.16473338897225</v>
      </c>
      <c r="M84" s="858"/>
      <c r="N84" s="54"/>
    </row>
    <row r="85" spans="1:14" ht="15.75" thickBot="1">
      <c r="B85" s="94" t="s">
        <v>974</v>
      </c>
      <c r="C85" s="95"/>
      <c r="D85" s="95"/>
      <c r="E85" s="95"/>
      <c r="F85" s="95"/>
      <c r="G85" s="95"/>
      <c r="H85" s="95"/>
      <c r="I85" s="96"/>
      <c r="J85" s="97"/>
      <c r="K85" s="309">
        <v>0.05</v>
      </c>
      <c r="L85" s="859">
        <f>N78*K85</f>
        <v>498.16473338897225</v>
      </c>
      <c r="M85" s="860"/>
      <c r="N85" s="54"/>
    </row>
    <row r="86" spans="1:14" ht="15.75" thickBot="1">
      <c r="B86" s="823" t="s">
        <v>953</v>
      </c>
      <c r="C86" s="824"/>
      <c r="D86" s="824"/>
      <c r="E86" s="824"/>
      <c r="F86" s="824"/>
      <c r="G86" s="824"/>
      <c r="H86" s="824"/>
      <c r="I86" s="824"/>
      <c r="J86" s="824"/>
      <c r="K86" s="824"/>
      <c r="L86" s="824"/>
      <c r="M86" s="825"/>
      <c r="N86" s="55">
        <f>L83+L84+L85</f>
        <v>2988.9884003338334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12952.283068113278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1021</v>
      </c>
      <c r="C31" s="84" t="s">
        <v>1448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2.1494824361440799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889</v>
      </c>
      <c r="B48" s="46" t="str">
        <f>VLOOKUP(A48,MATERIALES!A4:D373,3,FALSE)</f>
        <v>Geotextil T-2100 O Similar (Proveedores Pavco, Lafayet, Geomatrix, Tensar, Omnes U Otros)</v>
      </c>
      <c r="C48" s="285"/>
      <c r="D48" s="285"/>
      <c r="E48" s="285"/>
      <c r="F48" s="285"/>
      <c r="G48" s="285"/>
      <c r="H48" s="285"/>
      <c r="I48" s="272"/>
      <c r="J48" s="228" t="str">
        <f>VLOOKUP(A48,MATERIALES!A4:D373,2,FALSE)</f>
        <v>m2</v>
      </c>
      <c r="K48" s="286">
        <v>1.1000000000000001</v>
      </c>
      <c r="L48" s="271"/>
      <c r="M48" s="406">
        <v>5077.6000000000004</v>
      </c>
      <c r="N48" s="276">
        <f>K48*M48</f>
        <v>5585.3600000000006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5585.3600000000006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1000</v>
      </c>
      <c r="N70" s="399">
        <f>K70/M70</f>
        <v>108.262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5802.457726050553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1160.4915452101106</v>
      </c>
      <c r="M83" s="858"/>
      <c r="N83" s="54"/>
    </row>
    <row r="84" spans="1:14">
      <c r="B84" s="92" t="s">
        <v>973</v>
      </c>
      <c r="C84" s="93"/>
      <c r="D84" s="93"/>
      <c r="E84" s="93"/>
      <c r="F84" s="93"/>
      <c r="G84" s="93"/>
      <c r="H84" s="93"/>
      <c r="I84" s="90"/>
      <c r="J84" s="91"/>
      <c r="K84" s="308">
        <v>0.05</v>
      </c>
      <c r="L84" s="857">
        <f>N78*K84</f>
        <v>290.12288630252766</v>
      </c>
      <c r="M84" s="858"/>
      <c r="N84" s="54"/>
    </row>
    <row r="85" spans="1:14" ht="15.75" thickBot="1">
      <c r="B85" s="94" t="s">
        <v>974</v>
      </c>
      <c r="C85" s="95"/>
      <c r="D85" s="95"/>
      <c r="E85" s="95"/>
      <c r="F85" s="95"/>
      <c r="G85" s="95"/>
      <c r="H85" s="95"/>
      <c r="I85" s="96"/>
      <c r="J85" s="97"/>
      <c r="K85" s="309">
        <v>0.05</v>
      </c>
      <c r="L85" s="859">
        <f>N78*K85</f>
        <v>290.12288630252766</v>
      </c>
      <c r="M85" s="860"/>
      <c r="N85" s="54"/>
    </row>
    <row r="86" spans="1:14" ht="15.75" thickBot="1">
      <c r="B86" s="823" t="s">
        <v>953</v>
      </c>
      <c r="C86" s="824"/>
      <c r="D86" s="824"/>
      <c r="E86" s="824"/>
      <c r="F86" s="824"/>
      <c r="G86" s="824"/>
      <c r="H86" s="824"/>
      <c r="I86" s="824"/>
      <c r="J86" s="824"/>
      <c r="K86" s="824"/>
      <c r="L86" s="824"/>
      <c r="M86" s="825"/>
      <c r="N86" s="55">
        <f>L83+L84+L85</f>
        <v>1740.7373178151659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7543.1950438657186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1449</v>
      </c>
      <c r="C31" s="84" t="s">
        <v>1450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2.1494824361440799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466</v>
      </c>
      <c r="B48" s="46" t="str">
        <f>VLOOKUP(A48,MATERIALES!A4:D373,3,FALSE)</f>
        <v>Geomalla Biaxial Para Refuerzo Pbx-11</v>
      </c>
      <c r="C48" s="285"/>
      <c r="D48" s="285"/>
      <c r="E48" s="285"/>
      <c r="F48" s="285"/>
      <c r="G48" s="285"/>
      <c r="H48" s="285"/>
      <c r="I48" s="272"/>
      <c r="J48" s="228" t="str">
        <f>VLOOKUP(A48,MATERIALES!A4:D373,2,FALSE)</f>
        <v>m2</v>
      </c>
      <c r="K48" s="286">
        <v>1.2</v>
      </c>
      <c r="L48" s="271"/>
      <c r="M48" s="406">
        <f>VLOOKUP(A48,MATERIALES!A4:D395,4,FALSE)</f>
        <v>8422.0872453543452</v>
      </c>
      <c r="N48" s="276">
        <f>K48*M48</f>
        <v>10106.504694425214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10106.504694425214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1000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10323.602420475765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2064.7204840951531</v>
      </c>
      <c r="M83" s="858"/>
      <c r="N83" s="54"/>
    </row>
    <row r="84" spans="1:14">
      <c r="B84" s="92" t="s">
        <v>973</v>
      </c>
      <c r="C84" s="93"/>
      <c r="D84" s="93"/>
      <c r="E84" s="93"/>
      <c r="F84" s="93"/>
      <c r="G84" s="93"/>
      <c r="H84" s="93"/>
      <c r="I84" s="90"/>
      <c r="J84" s="91"/>
      <c r="K84" s="308">
        <v>0.05</v>
      </c>
      <c r="L84" s="857">
        <f>N78*K84</f>
        <v>516.18012102378827</v>
      </c>
      <c r="M84" s="858"/>
      <c r="N84" s="54"/>
    </row>
    <row r="85" spans="1:14" ht="15.75" thickBot="1">
      <c r="B85" s="94" t="s">
        <v>974</v>
      </c>
      <c r="C85" s="95"/>
      <c r="D85" s="95"/>
      <c r="E85" s="95"/>
      <c r="F85" s="95"/>
      <c r="G85" s="95"/>
      <c r="H85" s="95"/>
      <c r="I85" s="96"/>
      <c r="J85" s="97"/>
      <c r="K85" s="309">
        <v>0.05</v>
      </c>
      <c r="L85" s="859">
        <f>N78*K85</f>
        <v>516.18012102378827</v>
      </c>
      <c r="M85" s="860"/>
      <c r="N85" s="54"/>
    </row>
    <row r="86" spans="1:14" ht="15.75" thickBot="1">
      <c r="B86" s="823" t="s">
        <v>953</v>
      </c>
      <c r="C86" s="824"/>
      <c r="D86" s="824"/>
      <c r="E86" s="824"/>
      <c r="F86" s="824"/>
      <c r="G86" s="824"/>
      <c r="H86" s="824"/>
      <c r="I86" s="824"/>
      <c r="J86" s="824"/>
      <c r="K86" s="824"/>
      <c r="L86" s="824"/>
      <c r="M86" s="825"/>
      <c r="N86" s="55">
        <f>L83+L84+L85</f>
        <v>3097.0807261427294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13420.683146618494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1451</v>
      </c>
      <c r="C31" s="84" t="s">
        <v>1452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2.1494824361440799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907</v>
      </c>
      <c r="B48" s="46" t="str">
        <f>VLOOKUP(A48,MATERIALES!A4:D373,3,FALSE)</f>
        <v>Geomalla Forgrid UX100</v>
      </c>
      <c r="C48" s="285"/>
      <c r="D48" s="285"/>
      <c r="E48" s="285"/>
      <c r="F48" s="285"/>
      <c r="G48" s="285"/>
      <c r="H48" s="285"/>
      <c r="I48" s="272"/>
      <c r="J48" s="228" t="str">
        <f>VLOOKUP(A48,MATERIALES!A4:D373,2,FALSE)</f>
        <v>M2</v>
      </c>
      <c r="K48" s="286">
        <v>1.3</v>
      </c>
      <c r="L48" s="271"/>
      <c r="M48" s="406">
        <f>VLOOKUP(A48,MATERIALES!A4:D395,4,FALSE)</f>
        <v>15533.480508530283</v>
      </c>
      <c r="N48" s="276">
        <f>K48*M48</f>
        <v>20193.52466108937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20193.52466108937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1000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20410.62238713992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4082.1244774279839</v>
      </c>
      <c r="M83" s="858"/>
      <c r="N83" s="54"/>
    </row>
    <row r="84" spans="1:14">
      <c r="B84" s="92" t="s">
        <v>973</v>
      </c>
      <c r="C84" s="93"/>
      <c r="D84" s="93"/>
      <c r="E84" s="93"/>
      <c r="F84" s="93"/>
      <c r="G84" s="93"/>
      <c r="H84" s="93"/>
      <c r="I84" s="90"/>
      <c r="J84" s="91"/>
      <c r="K84" s="308">
        <v>0.05</v>
      </c>
      <c r="L84" s="857">
        <f>N78*K84</f>
        <v>1020.531119356996</v>
      </c>
      <c r="M84" s="858"/>
      <c r="N84" s="54"/>
    </row>
    <row r="85" spans="1:14" ht="15.75" thickBot="1">
      <c r="B85" s="94" t="s">
        <v>974</v>
      </c>
      <c r="C85" s="95"/>
      <c r="D85" s="95"/>
      <c r="E85" s="95"/>
      <c r="F85" s="95"/>
      <c r="G85" s="95"/>
      <c r="H85" s="95"/>
      <c r="I85" s="96"/>
      <c r="J85" s="97"/>
      <c r="K85" s="309">
        <v>0.05</v>
      </c>
      <c r="L85" s="859">
        <f>N78*K85</f>
        <v>1020.531119356996</v>
      </c>
      <c r="M85" s="860"/>
      <c r="N85" s="54"/>
    </row>
    <row r="86" spans="1:14" ht="15.75" thickBot="1">
      <c r="B86" s="823" t="s">
        <v>953</v>
      </c>
      <c r="C86" s="824"/>
      <c r="D86" s="824"/>
      <c r="E86" s="824"/>
      <c r="F86" s="824"/>
      <c r="G86" s="824"/>
      <c r="H86" s="824"/>
      <c r="I86" s="824"/>
      <c r="J86" s="824"/>
      <c r="K86" s="824"/>
      <c r="L86" s="824"/>
      <c r="M86" s="825"/>
      <c r="N86" s="55">
        <f>L83+L84+L85</f>
        <v>6123.1867161419759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26533.809103281896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1022</v>
      </c>
      <c r="C31" s="84" t="s">
        <v>1453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303</v>
      </c>
      <c r="B36" s="836" t="str">
        <f>VLOOKUP(A36,EQUIPOS!A6:D154,3,FALSE)</f>
        <v>Retrocargador, pala de 1,1 m3 de capacidad, profundidad de excavación de 4.400 mm y una altura de 5.680 mm</v>
      </c>
      <c r="C36" s="837"/>
      <c r="D36" s="837"/>
      <c r="E36" s="837"/>
      <c r="F36" s="837"/>
      <c r="G36" s="837"/>
      <c r="H36" s="838"/>
      <c r="I36" s="271"/>
      <c r="J36" s="272"/>
      <c r="K36" s="273">
        <f>VLOOKUP(A36,EQUIPOS!A6:D163,4,FALSE)</f>
        <v>121633.95919475978</v>
      </c>
      <c r="L36" s="274"/>
      <c r="M36" s="275">
        <v>250</v>
      </c>
      <c r="N36" s="276">
        <f>K36/M36</f>
        <v>486.53583677903913</v>
      </c>
    </row>
    <row r="37" spans="1:14">
      <c r="A37" s="116" t="s">
        <v>373</v>
      </c>
      <c r="B37" s="836" t="str">
        <f>VLOOKUP(A37,EQUIPOS!A7:D154,3,FALSE)</f>
        <v>Volqueta 6 m3</v>
      </c>
      <c r="C37" s="837"/>
      <c r="D37" s="837"/>
      <c r="E37" s="837"/>
      <c r="F37" s="837"/>
      <c r="G37" s="837"/>
      <c r="H37" s="838"/>
      <c r="I37" s="271"/>
      <c r="J37" s="272"/>
      <c r="K37" s="273">
        <f>VLOOKUP(A37,EQUIPOS!A7:D164,4,FALSE)</f>
        <v>102226.29675569171</v>
      </c>
      <c r="L37" s="274"/>
      <c r="M37" s="275">
        <v>250</v>
      </c>
      <c r="N37" s="276">
        <f>K37/M37</f>
        <v>408.90518702276688</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5.3737060903602005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900.81472989216627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2000</v>
      </c>
      <c r="N70" s="399">
        <f>K70/M70</f>
        <v>53.343121807203993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2000</v>
      </c>
      <c r="N71" s="399">
        <f>K71/M71</f>
        <v>54.131</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107.474121807204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1008.2888516993703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201.65777033987408</v>
      </c>
      <c r="M83" s="858"/>
      <c r="N83" s="54"/>
    </row>
    <row r="84" spans="1:14">
      <c r="B84" s="92" t="s">
        <v>973</v>
      </c>
      <c r="C84" s="93"/>
      <c r="D84" s="93"/>
      <c r="E84" s="93"/>
      <c r="F84" s="93"/>
      <c r="G84" s="93"/>
      <c r="H84" s="93"/>
      <c r="I84" s="90"/>
      <c r="J84" s="91"/>
      <c r="K84" s="308">
        <v>0.05</v>
      </c>
      <c r="L84" s="857">
        <f>N78*K84</f>
        <v>50.414442584968519</v>
      </c>
      <c r="M84" s="858"/>
      <c r="N84" s="54"/>
    </row>
    <row r="85" spans="1:14" ht="15.75" thickBot="1">
      <c r="B85" s="94" t="s">
        <v>974</v>
      </c>
      <c r="C85" s="95"/>
      <c r="D85" s="95"/>
      <c r="E85" s="95"/>
      <c r="F85" s="95"/>
      <c r="G85" s="95"/>
      <c r="H85" s="95"/>
      <c r="I85" s="96"/>
      <c r="J85" s="97"/>
      <c r="K85" s="309">
        <v>0.05</v>
      </c>
      <c r="L85" s="859">
        <f>N78*K85</f>
        <v>50.414442584968519</v>
      </c>
      <c r="M85" s="860"/>
      <c r="N85" s="54"/>
    </row>
    <row r="86" spans="1:14" ht="15.75" thickBot="1">
      <c r="B86" s="823" t="s">
        <v>953</v>
      </c>
      <c r="C86" s="824"/>
      <c r="D86" s="824"/>
      <c r="E86" s="824"/>
      <c r="F86" s="824"/>
      <c r="G86" s="824"/>
      <c r="H86" s="824"/>
      <c r="I86" s="824"/>
      <c r="J86" s="824"/>
      <c r="K86" s="824"/>
      <c r="L86" s="824"/>
      <c r="M86" s="825"/>
      <c r="N86" s="55">
        <f>L83+L84+L85</f>
        <v>302.4866555098111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1310.7755072091813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1456</v>
      </c>
      <c r="C31" s="84" t="s">
        <v>1457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35</v>
      </c>
      <c r="N36" s="276">
        <f>K36/M36</f>
        <v>1460.375667938453</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184007.33416024508</v>
      </c>
      <c r="L37" s="274"/>
      <c r="M37" s="275">
        <v>35</v>
      </c>
      <c r="N37" s="276">
        <f>K37/M37</f>
        <v>5257.3524045784307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35</v>
      </c>
      <c r="N38" s="276">
        <f>K38/M38</f>
        <v>4169.869059691383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15.353445972457711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10902.950578180724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VLOOKUP(A48,MATERIALES!A4:D373,3,FALSE)</f>
        <v>Agua</v>
      </c>
      <c r="C48" s="285"/>
      <c r="D48" s="285"/>
      <c r="E48" s="285"/>
      <c r="F48" s="285"/>
      <c r="G48" s="285"/>
      <c r="H48" s="285"/>
      <c r="I48" s="272"/>
      <c r="J48" s="228" t="str">
        <f>VLOOKUP(A48,MATERIALES!A4:D373,2,FALSE)</f>
        <v>lt</v>
      </c>
      <c r="K48" s="286">
        <v>25</v>
      </c>
      <c r="L48" s="271"/>
      <c r="M48" s="406">
        <f>VLOOKUP(A48,MATERIALES!A4:D395,4,FALSE)</f>
        <v>12.776870662990158</v>
      </c>
      <c r="N48" s="276">
        <f>K48*M48</f>
        <v>319.42176657475392</v>
      </c>
    </row>
    <row r="49" spans="1:14">
      <c r="A49" t="s">
        <v>804</v>
      </c>
      <c r="B49" s="46" t="str">
        <f>VLOOKUP(A49,MATERIALES!A5:D373,3,FALSE)</f>
        <v>Cemento gris</v>
      </c>
      <c r="C49" s="285"/>
      <c r="D49" s="285"/>
      <c r="E49" s="285"/>
      <c r="F49" s="285"/>
      <c r="G49" s="285"/>
      <c r="H49" s="285"/>
      <c r="I49" s="272"/>
      <c r="J49" s="228" t="str">
        <f>VLOOKUP(A49,MATERIALES!A5:D373,2,FALSE)</f>
        <v>kg</v>
      </c>
      <c r="K49" s="286">
        <v>80</v>
      </c>
      <c r="L49" s="271"/>
      <c r="M49" s="406">
        <f>VLOOKUP(A49,MATERIALES!A5:D396,4,FALSE)</f>
        <v>446.12573398273969</v>
      </c>
      <c r="N49" s="276">
        <f>K49*M49</f>
        <v>35690.058718619177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36009.480485193933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280</v>
      </c>
      <c r="N71" s="399">
        <f>K71/M71</f>
        <v>386.65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767.67229862288559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47680.103361997542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9536.0206723995088</v>
      </c>
      <c r="M83" s="858"/>
      <c r="N83" s="54"/>
    </row>
    <row r="84" spans="1:14">
      <c r="B84" s="92" t="s">
        <v>973</v>
      </c>
      <c r="C84" s="93"/>
      <c r="D84" s="93"/>
      <c r="E84" s="93"/>
      <c r="F84" s="93"/>
      <c r="G84" s="93"/>
      <c r="H84" s="93"/>
      <c r="I84" s="90"/>
      <c r="J84" s="91"/>
      <c r="K84" s="308">
        <v>0.05</v>
      </c>
      <c r="L84" s="857">
        <f>N78*K84</f>
        <v>2384.0051680998772</v>
      </c>
      <c r="M84" s="858"/>
      <c r="N84" s="54"/>
    </row>
    <row r="85" spans="1:14" ht="15.75" thickBot="1">
      <c r="B85" s="94" t="s">
        <v>974</v>
      </c>
      <c r="C85" s="95"/>
      <c r="D85" s="95"/>
      <c r="E85" s="95"/>
      <c r="F85" s="95"/>
      <c r="G85" s="95"/>
      <c r="H85" s="95"/>
      <c r="I85" s="96"/>
      <c r="J85" s="97"/>
      <c r="K85" s="309">
        <v>0.05</v>
      </c>
      <c r="L85" s="859">
        <f>N78*K85</f>
        <v>2384.0051680998772</v>
      </c>
      <c r="M85" s="860"/>
      <c r="N85" s="54"/>
    </row>
    <row r="86" spans="1:14" ht="15.75" thickBot="1">
      <c r="B86" s="823" t="s">
        <v>953</v>
      </c>
      <c r="C86" s="824"/>
      <c r="D86" s="824"/>
      <c r="E86" s="824"/>
      <c r="F86" s="824"/>
      <c r="G86" s="824"/>
      <c r="H86" s="824"/>
      <c r="I86" s="824"/>
      <c r="J86" s="824"/>
      <c r="K86" s="824"/>
      <c r="L86" s="824"/>
      <c r="M86" s="825"/>
      <c r="N86" s="55">
        <f>L83+L84+L85</f>
        <v>14304.031008599262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61984.134370596803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1458</v>
      </c>
      <c r="C31" s="84" t="s">
        <v>1459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35</v>
      </c>
      <c r="N36" s="276">
        <f>K36/M36</f>
        <v>1460.375667938453</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184007.33416024508</v>
      </c>
      <c r="L37" s="274"/>
      <c r="M37" s="275">
        <v>35</v>
      </c>
      <c r="N37" s="276">
        <f>K37/M37</f>
        <v>5257.3524045784307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35</v>
      </c>
      <c r="N38" s="276">
        <f>K38/M38</f>
        <v>4169.869059691383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15.353445972457711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10902.950578180724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VLOOKUP(A48,MATERIALES!A4:D373,3,FALSE)</f>
        <v>Agua</v>
      </c>
      <c r="C48" s="285"/>
      <c r="D48" s="285"/>
      <c r="E48" s="285"/>
      <c r="F48" s="285"/>
      <c r="G48" s="285"/>
      <c r="H48" s="285"/>
      <c r="I48" s="272"/>
      <c r="J48" s="228" t="str">
        <f>VLOOKUP(A48,MATERIALES!A4:D373,2,FALSE)</f>
        <v>lt</v>
      </c>
      <c r="K48" s="286">
        <v>25</v>
      </c>
      <c r="L48" s="271"/>
      <c r="M48" s="406">
        <f>VLOOKUP(A48,MATERIALES!A4:D395,4,FALSE)</f>
        <v>12.776870662990158</v>
      </c>
      <c r="N48" s="276">
        <f>K48*M48</f>
        <v>319.42176657475392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319.42176657475392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280</v>
      </c>
      <c r="N71" s="399">
        <f>K71/M71</f>
        <v>386.65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767.67229862288559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11990.044643378364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2398.0089286756729</v>
      </c>
      <c r="M83" s="858"/>
      <c r="N83" s="54"/>
    </row>
    <row r="84" spans="1:14">
      <c r="B84" s="92" t="s">
        <v>973</v>
      </c>
      <c r="C84" s="93"/>
      <c r="D84" s="93"/>
      <c r="E84" s="93"/>
      <c r="F84" s="93"/>
      <c r="G84" s="93"/>
      <c r="H84" s="93"/>
      <c r="I84" s="90"/>
      <c r="J84" s="91"/>
      <c r="K84" s="308">
        <v>0.05</v>
      </c>
      <c r="L84" s="857">
        <f>N78*K84</f>
        <v>599.50223216891823</v>
      </c>
      <c r="M84" s="858"/>
      <c r="N84" s="54"/>
    </row>
    <row r="85" spans="1:14" ht="15.75" thickBot="1">
      <c r="B85" s="94" t="s">
        <v>974</v>
      </c>
      <c r="C85" s="95"/>
      <c r="D85" s="95"/>
      <c r="E85" s="95"/>
      <c r="F85" s="95"/>
      <c r="G85" s="95"/>
      <c r="H85" s="95"/>
      <c r="I85" s="96"/>
      <c r="J85" s="97"/>
      <c r="K85" s="309">
        <v>0.05</v>
      </c>
      <c r="L85" s="859">
        <f>N78*K85</f>
        <v>599.50223216891823</v>
      </c>
      <c r="M85" s="860"/>
      <c r="N85" s="54"/>
    </row>
    <row r="86" spans="1:14" ht="15.75" thickBot="1">
      <c r="B86" s="823" t="s">
        <v>953</v>
      </c>
      <c r="C86" s="824"/>
      <c r="D86" s="824"/>
      <c r="E86" s="824"/>
      <c r="F86" s="824"/>
      <c r="G86" s="824"/>
      <c r="H86" s="824"/>
      <c r="I86" s="824"/>
      <c r="J86" s="824"/>
      <c r="K86" s="824"/>
      <c r="L86" s="824"/>
      <c r="M86" s="825"/>
      <c r="N86" s="55">
        <f>L83+L84+L85</f>
        <v>3597.0133930135098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15587.058036391874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1460</v>
      </c>
      <c r="C31" s="84" t="s">
        <v>1461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446.12573398273969</v>
      </c>
      <c r="N48" s="276">
        <f>K48*M48</f>
        <v>446.12573398273969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446.12573398273969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f>SUM(N70:N75)</f>
        <v>0</v>
      </c>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446.12573398273969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89.225146796547946</v>
      </c>
      <c r="M83" s="858"/>
      <c r="N83" s="54"/>
    </row>
    <row r="84" spans="1:14">
      <c r="B84" s="92" t="s">
        <v>973</v>
      </c>
      <c r="C84" s="93"/>
      <c r="D84" s="93"/>
      <c r="E84" s="93"/>
      <c r="F84" s="93"/>
      <c r="G84" s="93"/>
      <c r="H84" s="93"/>
      <c r="I84" s="90"/>
      <c r="J84" s="91"/>
      <c r="K84" s="308">
        <v>0.05</v>
      </c>
      <c r="L84" s="857">
        <f>N78*K84</f>
        <v>22.306286699136987</v>
      </c>
      <c r="M84" s="858"/>
      <c r="N84" s="54"/>
    </row>
    <row r="85" spans="1:14" ht="15.75" thickBot="1">
      <c r="B85" s="94" t="s">
        <v>974</v>
      </c>
      <c r="C85" s="95"/>
      <c r="D85" s="95"/>
      <c r="E85" s="95"/>
      <c r="F85" s="95"/>
      <c r="G85" s="95"/>
      <c r="H85" s="95"/>
      <c r="I85" s="96"/>
      <c r="J85" s="97"/>
      <c r="K85" s="309">
        <v>0.05</v>
      </c>
      <c r="L85" s="859">
        <f>N78*K85</f>
        <v>22.306286699136987</v>
      </c>
      <c r="M85" s="860"/>
      <c r="N85" s="54"/>
    </row>
    <row r="86" spans="1:14" ht="15.75" thickBot="1">
      <c r="B86" s="823" t="s">
        <v>953</v>
      </c>
      <c r="C86" s="824"/>
      <c r="D86" s="824"/>
      <c r="E86" s="824"/>
      <c r="F86" s="824"/>
      <c r="G86" s="824"/>
      <c r="H86" s="824"/>
      <c r="I86" s="824"/>
      <c r="J86" s="824"/>
      <c r="K86" s="824"/>
      <c r="L86" s="824"/>
      <c r="M86" s="825"/>
      <c r="N86" s="55">
        <f>L83+L84+L85</f>
        <v>133.83772019482191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579.96345417756163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1462</v>
      </c>
      <c r="C31" s="84" t="s">
        <v>1463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35</v>
      </c>
      <c r="N36" s="276">
        <f>K36/M36</f>
        <v>1460.375667938453</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184007.33416024508</v>
      </c>
      <c r="L37" s="274"/>
      <c r="M37" s="275">
        <v>35</v>
      </c>
      <c r="N37" s="276">
        <f>K37/M37</f>
        <v>5257.3524045784307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35</v>
      </c>
      <c r="N38" s="276">
        <f>K38/M38</f>
        <v>4169.869059691383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15.353445972457711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10902.950578180724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402</v>
      </c>
      <c r="B48" s="46" t="str">
        <f>VLOOKUP(A48,MATERIALES!A4:D373,3,FALSE)</f>
        <v>Cal</v>
      </c>
      <c r="C48" s="285"/>
      <c r="D48" s="285"/>
      <c r="E48" s="285"/>
      <c r="F48" s="285"/>
      <c r="G48" s="285"/>
      <c r="H48" s="285"/>
      <c r="I48" s="272"/>
      <c r="J48" s="228" t="str">
        <f>VLOOKUP(A48,MATERIALES!A4:D373,2,FALSE)</f>
        <v>kg</v>
      </c>
      <c r="K48" s="286">
        <v>80</v>
      </c>
      <c r="L48" s="271"/>
      <c r="M48" s="406">
        <f>VLOOKUP(A48,MATERIALES!A4:D395,4,FALSE)</f>
        <v>963.58899583384107</v>
      </c>
      <c r="N48" s="276">
        <f>K48*M48</f>
        <v>77087.11966670728</v>
      </c>
    </row>
    <row r="49" spans="1:14">
      <c r="A49" t="s">
        <v>774</v>
      </c>
      <c r="B49" s="46" t="str">
        <f>VLOOKUP(A49,MATERIALES!A5:D373,3,FALSE)</f>
        <v>Agua</v>
      </c>
      <c r="C49" s="285"/>
      <c r="D49" s="285"/>
      <c r="E49" s="285"/>
      <c r="F49" s="285"/>
      <c r="G49" s="285"/>
      <c r="H49" s="285"/>
      <c r="I49" s="272"/>
      <c r="J49" s="228" t="str">
        <f>VLOOKUP(A49,MATERIALES!A5:D373,2,FALSE)</f>
        <v>lt</v>
      </c>
      <c r="K49" s="286">
        <v>25</v>
      </c>
      <c r="L49" s="271"/>
      <c r="M49" s="406">
        <f>VLOOKUP(A49,MATERIALES!A5:D396,4,FALSE)</f>
        <v>12.776870662990158</v>
      </c>
      <c r="N49" s="276">
        <f>K49*M49</f>
        <v>319.42176657475392</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77406.541433282036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280</v>
      </c>
      <c r="N71" s="399">
        <f>K71/M71</f>
        <v>386.65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767.67229862288559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89077.164310085645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17815.432862017129</v>
      </c>
      <c r="M83" s="858"/>
      <c r="N83" s="54"/>
    </row>
    <row r="84" spans="1:14">
      <c r="B84" s="92" t="s">
        <v>973</v>
      </c>
      <c r="C84" s="93"/>
      <c r="D84" s="93"/>
      <c r="E84" s="93"/>
      <c r="F84" s="93"/>
      <c r="G84" s="93"/>
      <c r="H84" s="93"/>
      <c r="I84" s="90"/>
      <c r="J84" s="91"/>
      <c r="K84" s="308">
        <v>0.05</v>
      </c>
      <c r="L84" s="857">
        <f>N78*K84</f>
        <v>4453.8582155042823</v>
      </c>
      <c r="M84" s="858"/>
      <c r="N84" s="54"/>
    </row>
    <row r="85" spans="1:14" ht="15.75" thickBot="1">
      <c r="B85" s="94" t="s">
        <v>974</v>
      </c>
      <c r="C85" s="95"/>
      <c r="D85" s="95"/>
      <c r="E85" s="95"/>
      <c r="F85" s="95"/>
      <c r="G85" s="95"/>
      <c r="H85" s="95"/>
      <c r="I85" s="96"/>
      <c r="J85" s="97"/>
      <c r="K85" s="309">
        <v>0.05</v>
      </c>
      <c r="L85" s="859">
        <f>N78*K85</f>
        <v>4453.8582155042823</v>
      </c>
      <c r="M85" s="860"/>
      <c r="N85" s="54"/>
    </row>
    <row r="86" spans="1:14" ht="15.75" thickBot="1">
      <c r="B86" s="823" t="s">
        <v>953</v>
      </c>
      <c r="C86" s="824"/>
      <c r="D86" s="824"/>
      <c r="E86" s="824"/>
      <c r="F86" s="824"/>
      <c r="G86" s="824"/>
      <c r="H86" s="824"/>
      <c r="I86" s="824"/>
      <c r="J86" s="824"/>
      <c r="K86" s="824"/>
      <c r="L86" s="824"/>
      <c r="M86" s="825"/>
      <c r="N86" s="55">
        <f>L83+L84+L85</f>
        <v>26723.149293025694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115800.31360311134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1465</v>
      </c>
      <c r="C31" s="84" t="s">
        <v>1874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35</v>
      </c>
      <c r="N36" s="276">
        <f>K36/M36</f>
        <v>1460.375667938453</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184007.33416024508</v>
      </c>
      <c r="L37" s="274"/>
      <c r="M37" s="275">
        <v>35</v>
      </c>
      <c r="N37" s="276">
        <f>K37/M37</f>
        <v>5257.3524045784307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35</v>
      </c>
      <c r="N38" s="276">
        <f>K38/M38</f>
        <v>4169.869059691383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N75*M41</f>
        <v>15.353445972457711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10902.950578180724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25</v>
      </c>
      <c r="L48" s="271"/>
      <c r="M48" s="406">
        <f>VLOOKUP(A48,MATERIALES!A5:D396,4,FALSE)</f>
        <v>12.776870662990158</v>
      </c>
      <c r="N48" s="276">
        <f>K48*M48</f>
        <v>319.42176657475392</v>
      </c>
    </row>
    <row r="49" spans="1:14">
      <c r="A49" s="111"/>
      <c r="B49" s="46"/>
      <c r="C49" s="285"/>
      <c r="D49" s="285"/>
      <c r="E49" s="285"/>
      <c r="F49" s="285"/>
      <c r="G49" s="285"/>
      <c r="H49" s="285"/>
      <c r="I49" s="272"/>
      <c r="J49" s="228"/>
      <c r="K49" s="286"/>
      <c r="L49" s="271"/>
      <c r="M49" s="287"/>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319.42176657475392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280</v>
      </c>
      <c r="N69" s="399">
        <f>K69/M69</f>
        <v>381.02229862288567</v>
      </c>
      <c r="O69" s="109"/>
    </row>
    <row r="70" spans="1:15">
      <c r="A70" t="s">
        <v>7</v>
      </c>
      <c r="B70" s="52" t="str">
        <f>VLOOKUP(A70,'MANO DE OBRA'!A8:D69,3,FALSE)</f>
        <v>Obrero (2)</v>
      </c>
      <c r="C70" s="50"/>
      <c r="D70" s="50"/>
      <c r="E70" s="50"/>
      <c r="F70" s="50"/>
      <c r="G70" s="50"/>
      <c r="H70" s="50"/>
      <c r="I70" s="296">
        <f>K70/J70*100</f>
        <v>58520.000000000007</v>
      </c>
      <c r="J70" s="297">
        <v>185</v>
      </c>
      <c r="K70" s="298">
        <f>VLOOKUP(A70,'MANO DE OBRA'!A8:D100,4,FALSE)</f>
        <v>108262</v>
      </c>
      <c r="L70" s="53"/>
      <c r="M70" s="303">
        <v>280</v>
      </c>
      <c r="N70" s="399">
        <f>K70/M70</f>
        <v>386.65</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3" t="s">
        <v>953</v>
      </c>
      <c r="C75" s="824"/>
      <c r="D75" s="824"/>
      <c r="E75" s="824"/>
      <c r="F75" s="824"/>
      <c r="G75" s="824"/>
      <c r="H75" s="824"/>
      <c r="I75" s="830"/>
      <c r="J75" s="830"/>
      <c r="K75" s="830"/>
      <c r="L75" s="830"/>
      <c r="M75" s="831"/>
      <c r="N75" s="305">
        <f>SUM(N69:N74)</f>
        <v>767.67229862288559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11990.044643378364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2398.0089286756729</v>
      </c>
      <c r="M82" s="858"/>
      <c r="N82" s="54"/>
    </row>
    <row r="83" spans="1:14">
      <c r="B83" s="92" t="s">
        <v>973</v>
      </c>
      <c r="C83" s="93"/>
      <c r="D83" s="93"/>
      <c r="E83" s="93"/>
      <c r="F83" s="93"/>
      <c r="G83" s="93"/>
      <c r="H83" s="93"/>
      <c r="I83" s="90"/>
      <c r="J83" s="91"/>
      <c r="K83" s="308">
        <v>0.05</v>
      </c>
      <c r="L83" s="857">
        <f>N77*K83</f>
        <v>599.50223216891823</v>
      </c>
      <c r="M83" s="858"/>
      <c r="N83" s="54"/>
    </row>
    <row r="84" spans="1:14" ht="15.75" thickBot="1">
      <c r="B84" s="94" t="s">
        <v>974</v>
      </c>
      <c r="C84" s="95"/>
      <c r="D84" s="95"/>
      <c r="E84" s="95"/>
      <c r="F84" s="95"/>
      <c r="G84" s="95"/>
      <c r="H84" s="95"/>
      <c r="I84" s="96"/>
      <c r="J84" s="97"/>
      <c r="K84" s="309">
        <v>0.05</v>
      </c>
      <c r="L84" s="859">
        <f>N77*K84</f>
        <v>599.50223216891823</v>
      </c>
      <c r="M84" s="860"/>
      <c r="N84" s="54"/>
    </row>
    <row r="85" spans="1:14" ht="15.75" thickBot="1">
      <c r="B85" s="823" t="s">
        <v>953</v>
      </c>
      <c r="C85" s="824"/>
      <c r="D85" s="824"/>
      <c r="E85" s="824"/>
      <c r="F85" s="824"/>
      <c r="G85" s="824"/>
      <c r="H85" s="824"/>
      <c r="I85" s="824"/>
      <c r="J85" s="824"/>
      <c r="K85" s="824"/>
      <c r="L85" s="824"/>
      <c r="M85" s="825"/>
      <c r="N85" s="55">
        <f>L82+L83+L84</f>
        <v>3597.0133930135098</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15587.058036391874</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00"/>
      <c r="K117" s="800"/>
      <c r="L117" s="800"/>
      <c r="M117" s="800"/>
      <c r="N117" s="801"/>
    </row>
    <row r="118" spans="2:14" ht="15.75" thickBot="1">
      <c r="B118" s="265" t="s">
        <v>2221</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ht="21"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1466</v>
      </c>
      <c r="C31" s="84" t="s">
        <v>1467</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402</v>
      </c>
      <c r="B48" s="46" t="str">
        <f>VLOOKUP(A48,MATERIALES!A4:D373,3,FALSE)</f>
        <v>Cal</v>
      </c>
      <c r="C48" s="285"/>
      <c r="D48" s="285"/>
      <c r="E48" s="285"/>
      <c r="F48" s="285"/>
      <c r="G48" s="285"/>
      <c r="H48" s="285"/>
      <c r="I48" s="272"/>
      <c r="J48" s="228" t="str">
        <f>VLOOKUP(A48,MATERIALES!A4:D373,2,FALSE)</f>
        <v>kg</v>
      </c>
      <c r="K48" s="286">
        <v>1</v>
      </c>
      <c r="L48" s="271"/>
      <c r="M48" s="406">
        <f>VLOOKUP(A48,MATERIALES!A4:D395,4,FALSE)</f>
        <v>963.58899583384107</v>
      </c>
      <c r="N48" s="276">
        <f>K48*M48</f>
        <v>963.58899583384107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963.58899583384107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963.58899583384107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192.71779916676823</v>
      </c>
      <c r="M83" s="858"/>
      <c r="N83" s="54"/>
    </row>
    <row r="84" spans="1:14">
      <c r="B84" s="92" t="s">
        <v>973</v>
      </c>
      <c r="C84" s="93"/>
      <c r="D84" s="93"/>
      <c r="E84" s="93"/>
      <c r="F84" s="93"/>
      <c r="G84" s="93"/>
      <c r="H84" s="93"/>
      <c r="I84" s="90"/>
      <c r="J84" s="91"/>
      <c r="K84" s="308">
        <v>0.05</v>
      </c>
      <c r="L84" s="857">
        <f>N78*K84</f>
        <v>48.179449791692058</v>
      </c>
      <c r="M84" s="858"/>
      <c r="N84" s="54"/>
    </row>
    <row r="85" spans="1:14" ht="15.75" thickBot="1">
      <c r="B85" s="94" t="s">
        <v>974</v>
      </c>
      <c r="C85" s="95"/>
      <c r="D85" s="95"/>
      <c r="E85" s="95"/>
      <c r="F85" s="95"/>
      <c r="G85" s="95"/>
      <c r="H85" s="95"/>
      <c r="I85" s="96"/>
      <c r="J85" s="97"/>
      <c r="K85" s="309">
        <v>0.05</v>
      </c>
      <c r="L85" s="859">
        <f>N78*K85</f>
        <v>48.179449791692058</v>
      </c>
      <c r="M85" s="860"/>
      <c r="N85" s="54"/>
    </row>
    <row r="86" spans="1:14" ht="15.75" thickBot="1">
      <c r="B86" s="823" t="s">
        <v>953</v>
      </c>
      <c r="C86" s="824"/>
      <c r="D86" s="824"/>
      <c r="E86" s="824"/>
      <c r="F86" s="824"/>
      <c r="G86" s="824"/>
      <c r="H86" s="824"/>
      <c r="I86" s="824"/>
      <c r="J86" s="824"/>
      <c r="K86" s="824"/>
      <c r="L86" s="824"/>
      <c r="M86" s="825"/>
      <c r="N86" s="55">
        <f>L83+L84+L85</f>
        <v>289.07669875015233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1252.6656945839934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1023</v>
      </c>
      <c r="C31" s="84" t="s">
        <v>1199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600</v>
      </c>
      <c r="N36" s="276">
        <f>K36/M36</f>
        <v>85.1885806297431</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184007.33416024508</v>
      </c>
      <c r="L37" s="274"/>
      <c r="M37" s="275">
        <v>600</v>
      </c>
      <c r="N37" s="276">
        <f>K37/M37</f>
        <v>306.67889026707513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600</v>
      </c>
      <c r="N38" s="276">
        <f>K38/M38</f>
        <v>243.24236181533067</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0.44780884086334993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635.55764155301222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3</v>
      </c>
      <c r="L48" s="271"/>
      <c r="M48" s="406">
        <f>VLOOKUP(A48,MATERIALES!A5:D396,4,FALSE)</f>
        <v>12.776870662990158</v>
      </c>
      <c r="N48" s="276">
        <f>K48*M48</f>
        <v>38.330611988970475</v>
      </c>
    </row>
    <row r="49" spans="1:14">
      <c r="A49" s="111"/>
      <c r="B49" s="46"/>
      <c r="C49" s="285"/>
      <c r="D49" s="285"/>
      <c r="E49" s="285"/>
      <c r="F49" s="285"/>
      <c r="G49" s="285"/>
      <c r="H49" s="285"/>
      <c r="I49" s="272"/>
      <c r="J49" s="228"/>
      <c r="K49" s="286"/>
      <c r="L49" s="271"/>
      <c r="M49" s="287"/>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38.330611988970475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4800</v>
      </c>
      <c r="N69" s="399">
        <f>K69/M69</f>
        <v>22.226300753001663</v>
      </c>
      <c r="O69" s="109"/>
    </row>
    <row r="70" spans="1:15">
      <c r="A70" t="s">
        <v>7</v>
      </c>
      <c r="B70" s="52" t="str">
        <f>VLOOKUP(A70,'MANO DE OBRA'!A8:D69,3,FALSE)</f>
        <v>Obrero (2)</v>
      </c>
      <c r="C70" s="50"/>
      <c r="D70" s="50"/>
      <c r="E70" s="50"/>
      <c r="F70" s="50"/>
      <c r="G70" s="50"/>
      <c r="H70" s="50"/>
      <c r="I70" s="296">
        <f>K70/J70*100</f>
        <v>58520.000000000007</v>
      </c>
      <c r="J70" s="297">
        <v>185</v>
      </c>
      <c r="K70" s="298">
        <f>VLOOKUP(A70,'MANO DE OBRA'!A8:D100,4,FALSE)</f>
        <v>108262</v>
      </c>
      <c r="L70" s="53"/>
      <c r="M70" s="303">
        <v>4800</v>
      </c>
      <c r="N70" s="399">
        <f>K70/M70</f>
        <v>22.554583333333333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3" t="s">
        <v>953</v>
      </c>
      <c r="C75" s="824"/>
      <c r="D75" s="824"/>
      <c r="E75" s="824"/>
      <c r="F75" s="824"/>
      <c r="G75" s="824"/>
      <c r="H75" s="824"/>
      <c r="I75" s="830"/>
      <c r="J75" s="830"/>
      <c r="K75" s="830"/>
      <c r="L75" s="830"/>
      <c r="M75" s="831"/>
      <c r="N75" s="305">
        <f>SUM(N69:N74)</f>
        <v>44.780884086334993</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718.66913762831769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143.73382752566354</v>
      </c>
      <c r="M82" s="858"/>
      <c r="N82" s="54"/>
    </row>
    <row r="83" spans="1:14">
      <c r="B83" s="92" t="s">
        <v>973</v>
      </c>
      <c r="C83" s="93"/>
      <c r="D83" s="93"/>
      <c r="E83" s="93"/>
      <c r="F83" s="93"/>
      <c r="G83" s="93"/>
      <c r="H83" s="93"/>
      <c r="I83" s="90"/>
      <c r="J83" s="91"/>
      <c r="K83" s="308">
        <v>0.05</v>
      </c>
      <c r="L83" s="857">
        <f>N77*K83</f>
        <v>35.933456881415886</v>
      </c>
      <c r="M83" s="858"/>
      <c r="N83" s="54"/>
    </row>
    <row r="84" spans="1:14" ht="15.75" thickBot="1">
      <c r="B84" s="94" t="s">
        <v>974</v>
      </c>
      <c r="C84" s="95"/>
      <c r="D84" s="95"/>
      <c r="E84" s="95"/>
      <c r="F84" s="95"/>
      <c r="G84" s="95"/>
      <c r="H84" s="95"/>
      <c r="I84" s="96"/>
      <c r="J84" s="97"/>
      <c r="K84" s="309">
        <v>0.05</v>
      </c>
      <c r="L84" s="859">
        <f>N77*K84</f>
        <v>35.933456881415886</v>
      </c>
      <c r="M84" s="860"/>
      <c r="N84" s="54"/>
    </row>
    <row r="85" spans="1:14" ht="15.75" thickBot="1">
      <c r="B85" s="823" t="s">
        <v>953</v>
      </c>
      <c r="C85" s="824"/>
      <c r="D85" s="824"/>
      <c r="E85" s="824"/>
      <c r="F85" s="824"/>
      <c r="G85" s="824"/>
      <c r="H85" s="824"/>
      <c r="I85" s="824"/>
      <c r="J85" s="824"/>
      <c r="K85" s="824"/>
      <c r="L85" s="824"/>
      <c r="M85" s="825"/>
      <c r="N85" s="55">
        <f>L82+L83+L84</f>
        <v>215.6007412884953</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934.26987891681301</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00"/>
      <c r="K117" s="800"/>
      <c r="L117" s="800"/>
      <c r="M117" s="800"/>
      <c r="N117" s="801"/>
    </row>
    <row r="118" spans="2:14" ht="15.75" thickBot="1">
      <c r="B118" s="265" t="s">
        <v>2221</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1024</v>
      </c>
      <c r="C31" s="84" t="s">
        <v>1200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184007.33416024508</v>
      </c>
      <c r="L37" s="274"/>
      <c r="M37" s="275">
        <v>45</v>
      </c>
      <c r="N37" s="276">
        <f>K37/M37</f>
        <v>4089.0518702276686</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N75*M41</f>
        <v>11.941569089689333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8480.0726719183422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25</v>
      </c>
      <c r="L48" s="271"/>
      <c r="M48" s="406">
        <f>VLOOKUP(A48,MATERIALES!A5:D396,4,FALSE)</f>
        <v>12.776870662990158</v>
      </c>
      <c r="N48" s="276">
        <f>K48*M48</f>
        <v>319.42176657475392</v>
      </c>
    </row>
    <row r="49" spans="1:14">
      <c r="A49" s="111" t="s">
        <v>519</v>
      </c>
      <c r="B49" s="46" t="str">
        <f>VLOOKUP(A49,MATERIALES!A6:D373,3,FALSE)</f>
        <v xml:space="preserve">Material  de afirmado de la Zona </v>
      </c>
      <c r="C49" s="285"/>
      <c r="D49" s="285"/>
      <c r="E49" s="285"/>
      <c r="F49" s="285"/>
      <c r="G49" s="285"/>
      <c r="H49" s="285"/>
      <c r="I49" s="272"/>
      <c r="J49" s="228" t="str">
        <f>VLOOKUP(A49,MATERIALES!A5:D373,2,FALSE)</f>
        <v>m3</v>
      </c>
      <c r="K49" s="286">
        <v>1.25</v>
      </c>
      <c r="L49" s="271"/>
      <c r="M49" s="406">
        <f>VLOOKUP(A49,MATERIALES!A6:D397,4,FALSE)</f>
        <v>42461.80017000396</v>
      </c>
      <c r="N49" s="276">
        <f>K49*M49</f>
        <v>53077.25021250495</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53396.671979079707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1303</v>
      </c>
      <c r="B58" s="49" t="str">
        <f>VLOOKUP(A58,TRANSPORTE!A5:D117,3,FALSE)</f>
        <v xml:space="preserve">Transporte de Material de Afirmado de la Zona </v>
      </c>
      <c r="C58" s="321"/>
      <c r="D58" s="321"/>
      <c r="E58" s="321"/>
      <c r="F58" s="321"/>
      <c r="G58" s="321"/>
      <c r="H58" s="315" t="s">
        <v>1468</v>
      </c>
      <c r="I58" s="283">
        <v>1.25</v>
      </c>
      <c r="J58" s="290">
        <v>1</v>
      </c>
      <c r="K58" s="283">
        <f>I58*J58</f>
        <v>1.25</v>
      </c>
      <c r="L58" s="827">
        <f>VLOOKUP(A58,TRANSPORTE!A5:D117,4,FALSE)</f>
        <v>440.28222768752016</v>
      </c>
      <c r="M58" s="828"/>
      <c r="N58" s="291">
        <f>K58*L58</f>
        <v>550.35278460940026</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550.35278460940026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360</v>
      </c>
      <c r="N69" s="399">
        <f>K69/M69</f>
        <v>296.35067670668883</v>
      </c>
      <c r="O69" s="109"/>
    </row>
    <row r="70" spans="1:15">
      <c r="A70" t="s">
        <v>7</v>
      </c>
      <c r="B70" s="52" t="str">
        <f>VLOOKUP(A70,'MANO DE OBRA'!A8:D69,3,FALSE)</f>
        <v>Obrero (2)</v>
      </c>
      <c r="C70" s="50"/>
      <c r="D70" s="50"/>
      <c r="E70" s="50"/>
      <c r="F70" s="50"/>
      <c r="G70" s="50"/>
      <c r="H70" s="50"/>
      <c r="I70" s="296">
        <f>K70/J70*100</f>
        <v>58520.000000000007</v>
      </c>
      <c r="J70" s="297">
        <v>185</v>
      </c>
      <c r="K70" s="298">
        <f>VLOOKUP(A70,'MANO DE OBRA'!A8:D100,4,FALSE)</f>
        <v>108262</v>
      </c>
      <c r="L70" s="53"/>
      <c r="M70" s="303">
        <v>360</v>
      </c>
      <c r="N70" s="399">
        <f>K70/M70</f>
        <v>300.72777777777776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3" t="s">
        <v>953</v>
      </c>
      <c r="C75" s="824"/>
      <c r="D75" s="824"/>
      <c r="E75" s="824"/>
      <c r="F75" s="824"/>
      <c r="G75" s="824"/>
      <c r="H75" s="824"/>
      <c r="I75" s="830"/>
      <c r="J75" s="830"/>
      <c r="K75" s="830"/>
      <c r="L75" s="830"/>
      <c r="M75" s="831"/>
      <c r="N75" s="305">
        <f>SUM(N69:N74)</f>
        <v>597.07845448446665</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63024.175890091916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12604.835178018384</v>
      </c>
      <c r="M82" s="858"/>
      <c r="N82" s="54"/>
    </row>
    <row r="83" spans="1:14">
      <c r="B83" s="92" t="s">
        <v>973</v>
      </c>
      <c r="C83" s="93"/>
      <c r="D83" s="93"/>
      <c r="E83" s="93"/>
      <c r="F83" s="93"/>
      <c r="G83" s="93"/>
      <c r="H83" s="93"/>
      <c r="I83" s="90"/>
      <c r="J83" s="91"/>
      <c r="K83" s="308">
        <v>0.05</v>
      </c>
      <c r="L83" s="857">
        <f>N77*K83</f>
        <v>3151.208794504596</v>
      </c>
      <c r="M83" s="858"/>
      <c r="N83" s="54"/>
    </row>
    <row r="84" spans="1:14" ht="15.75" thickBot="1">
      <c r="B84" s="94" t="s">
        <v>974</v>
      </c>
      <c r="C84" s="95"/>
      <c r="D84" s="95"/>
      <c r="E84" s="95"/>
      <c r="F84" s="95"/>
      <c r="G84" s="95"/>
      <c r="H84" s="95"/>
      <c r="I84" s="96"/>
      <c r="J84" s="97"/>
      <c r="K84" s="309">
        <v>0.05</v>
      </c>
      <c r="L84" s="859">
        <f>N77*K84</f>
        <v>3151.208794504596</v>
      </c>
      <c r="M84" s="860"/>
      <c r="N84" s="54"/>
    </row>
    <row r="85" spans="1:14" ht="15.75" thickBot="1">
      <c r="B85" s="823" t="s">
        <v>953</v>
      </c>
      <c r="C85" s="824"/>
      <c r="D85" s="824"/>
      <c r="E85" s="824"/>
      <c r="F85" s="824"/>
      <c r="G85" s="824"/>
      <c r="H85" s="824"/>
      <c r="I85" s="824"/>
      <c r="J85" s="824"/>
      <c r="K85" s="824"/>
      <c r="L85" s="824"/>
      <c r="M85" s="825"/>
      <c r="N85" s="55">
        <f>L82+L83+L84</f>
        <v>18907.252767027578</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81931.428657119497</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29.25"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00"/>
      <c r="K117" s="800"/>
      <c r="L117" s="800"/>
      <c r="M117" s="800"/>
      <c r="N117" s="801"/>
    </row>
    <row r="118" spans="2:14" ht="15.75" thickBot="1">
      <c r="B118" s="265" t="s">
        <v>2221</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1025</v>
      </c>
      <c r="C31" s="84" t="s">
        <v>1201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434</v>
      </c>
      <c r="B48" s="46" t="str">
        <f>VLOOKUP(A48,MATERIALES!A4:D373,3,FALSE)</f>
        <v>Cloruro De Calcio En Hojuelas (Flakes)</v>
      </c>
      <c r="C48" s="285"/>
      <c r="D48" s="285"/>
      <c r="E48" s="285"/>
      <c r="F48" s="285"/>
      <c r="G48" s="285"/>
      <c r="H48" s="285"/>
      <c r="I48" s="272"/>
      <c r="J48" s="228" t="str">
        <f>VLOOKUP(A48,MATERIALES!A4:D373,2,FALSE)</f>
        <v>kg</v>
      </c>
      <c r="K48" s="286">
        <v>1</v>
      </c>
      <c r="L48" s="271"/>
      <c r="M48" s="406">
        <f>VLOOKUP(A48,MATERIALES!A4:D395,4,FALSE)</f>
        <v>5963.6043819506558</v>
      </c>
      <c r="N48" s="276">
        <f>K48*M48</f>
        <v>5963.6043819506558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5963.6043819506558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5963.6043819506558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1192.7208763901313</v>
      </c>
      <c r="M83" s="858"/>
      <c r="N83" s="54"/>
    </row>
    <row r="84" spans="1:14">
      <c r="B84" s="92" t="s">
        <v>973</v>
      </c>
      <c r="C84" s="93"/>
      <c r="D84" s="93"/>
      <c r="E84" s="93"/>
      <c r="F84" s="93"/>
      <c r="G84" s="93"/>
      <c r="H84" s="93"/>
      <c r="I84" s="90"/>
      <c r="J84" s="91"/>
      <c r="K84" s="308">
        <v>0.05</v>
      </c>
      <c r="L84" s="857">
        <f>N78*K84</f>
        <v>298.18021909753281</v>
      </c>
      <c r="M84" s="858"/>
      <c r="N84" s="54"/>
    </row>
    <row r="85" spans="1:14" ht="15.75" thickBot="1">
      <c r="B85" s="94" t="s">
        <v>974</v>
      </c>
      <c r="C85" s="95"/>
      <c r="D85" s="95"/>
      <c r="E85" s="95"/>
      <c r="F85" s="95"/>
      <c r="G85" s="95"/>
      <c r="H85" s="95"/>
      <c r="I85" s="96"/>
      <c r="J85" s="97"/>
      <c r="K85" s="309">
        <v>0.05</v>
      </c>
      <c r="L85" s="859">
        <f>N78*K85</f>
        <v>298.18021909753281</v>
      </c>
      <c r="M85" s="860"/>
      <c r="N85" s="54"/>
    </row>
    <row r="86" spans="1:14" ht="15.75" thickBot="1">
      <c r="B86" s="823" t="s">
        <v>953</v>
      </c>
      <c r="C86" s="824"/>
      <c r="D86" s="824"/>
      <c r="E86" s="824"/>
      <c r="F86" s="824"/>
      <c r="G86" s="824"/>
      <c r="H86" s="824"/>
      <c r="I86" s="824"/>
      <c r="J86" s="824"/>
      <c r="K86" s="824"/>
      <c r="L86" s="824"/>
      <c r="M86" s="825"/>
      <c r="N86" s="55">
        <f>L83+L84+L85</f>
        <v>1789.0813145851967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7752.6856965358529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00"/>
      <c r="K118" s="800"/>
      <c r="L118" s="800"/>
      <c r="M118" s="800"/>
      <c r="N118" s="801"/>
    </row>
    <row r="119" spans="2:14" ht="15.75" customHeight="1"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1026</v>
      </c>
      <c r="C31" s="84" t="s">
        <v>1202</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436</v>
      </c>
      <c r="B48" s="46" t="str">
        <f>VLOOKUP(A48,MATERIALES!A4:D373,3,FALSE)</f>
        <v>Cloruro De Calcio En Esferas (Pellets)</v>
      </c>
      <c r="C48" s="285"/>
      <c r="D48" s="285"/>
      <c r="E48" s="285"/>
      <c r="F48" s="285"/>
      <c r="G48" s="285"/>
      <c r="H48" s="285"/>
      <c r="I48" s="272"/>
      <c r="J48" s="228" t="str">
        <f>VLOOKUP(A48,MATERIALES!A4:D373,2,FALSE)</f>
        <v>kg</v>
      </c>
      <c r="K48" s="286">
        <v>1</v>
      </c>
      <c r="L48" s="271"/>
      <c r="M48" s="406">
        <f>VLOOKUP(A48,MATERIALES!A4:D395,4,FALSE)</f>
        <v>3784.0831946889184</v>
      </c>
      <c r="N48" s="276">
        <f>K48*M48</f>
        <v>3784.0831946889184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3784.0831946889184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3784.0831946889184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756.81663893778375</v>
      </c>
      <c r="M83" s="858"/>
      <c r="N83" s="54"/>
    </row>
    <row r="84" spans="1:14">
      <c r="B84" s="92" t="s">
        <v>973</v>
      </c>
      <c r="C84" s="93"/>
      <c r="D84" s="93"/>
      <c r="E84" s="93"/>
      <c r="F84" s="93"/>
      <c r="G84" s="93"/>
      <c r="H84" s="93"/>
      <c r="I84" s="90"/>
      <c r="J84" s="91"/>
      <c r="K84" s="308">
        <v>0.05</v>
      </c>
      <c r="L84" s="857">
        <f>N78*K84</f>
        <v>189.20415973444594</v>
      </c>
      <c r="M84" s="858"/>
      <c r="N84" s="54"/>
    </row>
    <row r="85" spans="1:14" ht="15.75" thickBot="1">
      <c r="B85" s="94" t="s">
        <v>974</v>
      </c>
      <c r="C85" s="95"/>
      <c r="D85" s="95"/>
      <c r="E85" s="95"/>
      <c r="F85" s="95"/>
      <c r="G85" s="95"/>
      <c r="H85" s="95"/>
      <c r="I85" s="96"/>
      <c r="J85" s="97"/>
      <c r="K85" s="309">
        <v>0.05</v>
      </c>
      <c r="L85" s="859">
        <f>N78*K85</f>
        <v>189.20415973444594</v>
      </c>
      <c r="M85" s="860"/>
      <c r="N85" s="54"/>
    </row>
    <row r="86" spans="1:14" ht="15.75" thickBot="1">
      <c r="B86" s="823" t="s">
        <v>953</v>
      </c>
      <c r="C86" s="824"/>
      <c r="D86" s="824"/>
      <c r="E86" s="824"/>
      <c r="F86" s="824"/>
      <c r="G86" s="824"/>
      <c r="H86" s="824"/>
      <c r="I86" s="824"/>
      <c r="J86" s="824"/>
      <c r="K86" s="824"/>
      <c r="L86" s="824"/>
      <c r="M86" s="825"/>
      <c r="N86" s="55">
        <f>L83+L84+L85</f>
        <v>1135.2249584066756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4919.3081530955942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ht="18.7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1027</v>
      </c>
      <c r="C31" s="84" t="s">
        <v>1203</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1</v>
      </c>
      <c r="L48" s="271"/>
      <c r="M48" s="406">
        <f>VLOOKUP(A48,MATERIALES!A5:D396,4,FALSE)</f>
        <v>12.776870662990158</v>
      </c>
      <c r="N48" s="276">
        <f>K48*M48</f>
        <v>12.776870662990158</v>
      </c>
    </row>
    <row r="49" spans="1:14">
      <c r="A49" s="111" t="s">
        <v>436</v>
      </c>
      <c r="B49" s="46" t="str">
        <f>VLOOKUP(A49,MATERIALES!A6:D373,3,FALSE)</f>
        <v>Cloruro De Calcio En Esferas (Pellets)</v>
      </c>
      <c r="C49" s="285"/>
      <c r="D49" s="285"/>
      <c r="E49" s="285"/>
      <c r="F49" s="285"/>
      <c r="G49" s="285"/>
      <c r="H49" s="285"/>
      <c r="I49" s="272"/>
      <c r="J49" s="228" t="str">
        <f>VLOOKUP(A49,MATERIALES!A5:D373,2,FALSE)</f>
        <v>kg</v>
      </c>
      <c r="K49" s="286">
        <v>0.36</v>
      </c>
      <c r="L49" s="271"/>
      <c r="M49" s="406">
        <f>VLOOKUP(A49,MATERIALES!A6:D397,4,FALSE)</f>
        <v>3784.0831946889184</v>
      </c>
      <c r="N49" s="276">
        <f>K49*M49</f>
        <v>1362.2699500880105</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1375.0468207510007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2:15">
      <c r="B65" s="36"/>
      <c r="C65" s="37"/>
      <c r="D65" s="37"/>
      <c r="E65" s="37"/>
      <c r="F65" s="37"/>
      <c r="G65" s="37"/>
      <c r="H65" s="37"/>
      <c r="I65" s="37"/>
      <c r="J65" s="37"/>
      <c r="K65" s="37"/>
      <c r="L65" s="37"/>
      <c r="M65" s="37"/>
      <c r="N65" s="38"/>
    </row>
    <row r="66" spans="2:15">
      <c r="B66" s="67" t="s">
        <v>962</v>
      </c>
      <c r="C66" s="68"/>
      <c r="D66" s="68"/>
      <c r="E66" s="68"/>
      <c r="F66" s="68"/>
      <c r="G66" s="68"/>
      <c r="H66" s="68"/>
      <c r="I66" s="68"/>
      <c r="J66" s="68"/>
      <c r="K66" s="68"/>
      <c r="L66" s="68"/>
      <c r="M66" s="68"/>
      <c r="N66" s="69"/>
    </row>
    <row r="67" spans="2:15" ht="15.75" thickBot="1">
      <c r="B67" s="71"/>
      <c r="C67" s="64"/>
      <c r="D67" s="64"/>
      <c r="E67" s="64"/>
      <c r="F67" s="64"/>
      <c r="G67" s="64"/>
      <c r="H67" s="64"/>
      <c r="I67" s="64"/>
      <c r="J67" s="64"/>
      <c r="K67" s="64"/>
      <c r="L67" s="64"/>
      <c r="M67" s="64"/>
      <c r="N67" s="66"/>
    </row>
    <row r="68" spans="2:15" ht="25.5">
      <c r="B68" s="849" t="s">
        <v>963</v>
      </c>
      <c r="C68" s="850"/>
      <c r="D68" s="850"/>
      <c r="E68" s="850"/>
      <c r="F68" s="850"/>
      <c r="G68" s="850"/>
      <c r="H68" s="850"/>
      <c r="I68" s="76" t="s">
        <v>964</v>
      </c>
      <c r="J68" s="78" t="s">
        <v>1410</v>
      </c>
      <c r="K68" s="77" t="s">
        <v>966</v>
      </c>
      <c r="L68" s="851" t="s">
        <v>950</v>
      </c>
      <c r="M68" s="852"/>
      <c r="N68" s="101" t="s">
        <v>951</v>
      </c>
    </row>
    <row r="69" spans="2:15">
      <c r="B69" s="52"/>
      <c r="C69" s="50"/>
      <c r="D69" s="50"/>
      <c r="E69" s="50"/>
      <c r="F69" s="50"/>
      <c r="G69" s="50"/>
      <c r="H69" s="50"/>
      <c r="I69" s="296"/>
      <c r="J69" s="297"/>
      <c r="K69" s="298"/>
      <c r="L69" s="53"/>
      <c r="M69" s="299"/>
      <c r="N69" s="399"/>
      <c r="O69" s="109"/>
    </row>
    <row r="70" spans="2:15">
      <c r="B70" s="52"/>
      <c r="C70" s="50"/>
      <c r="D70" s="50"/>
      <c r="E70" s="50"/>
      <c r="F70" s="50"/>
      <c r="G70" s="50"/>
      <c r="H70" s="50"/>
      <c r="I70" s="296"/>
      <c r="J70" s="297"/>
      <c r="K70" s="298"/>
      <c r="L70" s="53"/>
      <c r="M70" s="303"/>
      <c r="N70" s="399"/>
    </row>
    <row r="71" spans="2:15">
      <c r="B71" s="52"/>
      <c r="C71" s="50"/>
      <c r="D71" s="50"/>
      <c r="E71" s="50"/>
      <c r="F71" s="50"/>
      <c r="G71" s="50"/>
      <c r="H71" s="50"/>
      <c r="I71" s="283"/>
      <c r="J71" s="301"/>
      <c r="K71" s="302"/>
      <c r="L71" s="53"/>
      <c r="M71" s="304"/>
      <c r="N71" s="300"/>
    </row>
    <row r="72" spans="2:15">
      <c r="B72" s="52"/>
      <c r="C72" s="50"/>
      <c r="D72" s="50"/>
      <c r="E72" s="50"/>
      <c r="F72" s="50"/>
      <c r="G72" s="50"/>
      <c r="H72" s="50"/>
      <c r="I72" s="283"/>
      <c r="J72" s="301"/>
      <c r="K72" s="302"/>
      <c r="L72" s="322"/>
      <c r="M72" s="304"/>
      <c r="N72" s="300"/>
    </row>
    <row r="73" spans="2:15">
      <c r="B73" s="52"/>
      <c r="C73" s="50"/>
      <c r="D73" s="50"/>
      <c r="E73" s="50"/>
      <c r="F73" s="50"/>
      <c r="G73" s="50"/>
      <c r="H73" s="50"/>
      <c r="I73" s="283"/>
      <c r="J73" s="301"/>
      <c r="K73" s="302"/>
      <c r="L73" s="322"/>
      <c r="M73" s="304"/>
      <c r="N73" s="300"/>
    </row>
    <row r="74" spans="2:15" ht="15.75" thickBot="1">
      <c r="B74" s="810"/>
      <c r="C74" s="811"/>
      <c r="D74" s="811"/>
      <c r="E74" s="811"/>
      <c r="F74" s="811"/>
      <c r="G74" s="811"/>
      <c r="H74" s="811"/>
      <c r="I74" s="129"/>
      <c r="J74" s="129"/>
      <c r="K74" s="129"/>
      <c r="L74" s="911"/>
      <c r="M74" s="911"/>
      <c r="N74" s="48"/>
    </row>
    <row r="75" spans="2:15" ht="15.75" thickBot="1">
      <c r="B75" s="823" t="s">
        <v>953</v>
      </c>
      <c r="C75" s="824"/>
      <c r="D75" s="824"/>
      <c r="E75" s="824"/>
      <c r="F75" s="824"/>
      <c r="G75" s="824"/>
      <c r="H75" s="824"/>
      <c r="I75" s="830"/>
      <c r="J75" s="830"/>
      <c r="K75" s="830"/>
      <c r="L75" s="830"/>
      <c r="M75" s="831"/>
      <c r="N75" s="305"/>
    </row>
    <row r="76" spans="2:15" ht="15.75" thickBot="1">
      <c r="B76" s="36"/>
      <c r="C76" s="37"/>
      <c r="D76" s="37"/>
      <c r="E76" s="37"/>
      <c r="F76" s="37"/>
      <c r="G76" s="37"/>
      <c r="H76" s="37"/>
      <c r="I76" s="37"/>
      <c r="J76" s="37"/>
      <c r="K76" s="37"/>
      <c r="L76" s="37"/>
      <c r="M76" s="37"/>
      <c r="N76" s="38"/>
    </row>
    <row r="77" spans="2:15" ht="15.75" thickBot="1">
      <c r="B77" s="823" t="s">
        <v>967</v>
      </c>
      <c r="C77" s="824"/>
      <c r="D77" s="824"/>
      <c r="E77" s="824"/>
      <c r="F77" s="824"/>
      <c r="G77" s="824"/>
      <c r="H77" s="824"/>
      <c r="I77" s="824"/>
      <c r="J77" s="824"/>
      <c r="K77" s="824"/>
      <c r="L77" s="824"/>
      <c r="M77" s="825"/>
      <c r="N77" s="102">
        <f>N43+N53+N64+N75</f>
        <v>1375.0468207510007</v>
      </c>
    </row>
    <row r="78" spans="2:15">
      <c r="B78" s="36"/>
      <c r="C78" s="37"/>
      <c r="D78" s="37"/>
      <c r="E78" s="37"/>
      <c r="F78" s="37"/>
      <c r="G78" s="37"/>
      <c r="H78" s="37"/>
      <c r="I78" s="37"/>
      <c r="J78" s="37"/>
      <c r="K78" s="37"/>
      <c r="L78" s="37"/>
      <c r="M78" s="37"/>
      <c r="N78" s="38"/>
    </row>
    <row r="79" spans="2:15">
      <c r="B79" s="67" t="s">
        <v>968</v>
      </c>
      <c r="C79" s="68"/>
      <c r="D79" s="68"/>
      <c r="E79" s="68"/>
      <c r="F79" s="68"/>
      <c r="G79" s="68"/>
      <c r="H79" s="68"/>
      <c r="I79" s="68"/>
      <c r="J79" s="68"/>
      <c r="K79" s="68"/>
      <c r="L79" s="68"/>
      <c r="M79" s="68"/>
      <c r="N79" s="69"/>
    </row>
    <row r="80" spans="2: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275.00936415020016</v>
      </c>
      <c r="M82" s="858"/>
      <c r="N82" s="54"/>
    </row>
    <row r="83" spans="1:14">
      <c r="B83" s="92" t="s">
        <v>973</v>
      </c>
      <c r="C83" s="93"/>
      <c r="D83" s="93"/>
      <c r="E83" s="93"/>
      <c r="F83" s="93"/>
      <c r="G83" s="93"/>
      <c r="H83" s="93"/>
      <c r="I83" s="90"/>
      <c r="J83" s="91"/>
      <c r="K83" s="308">
        <v>0.05</v>
      </c>
      <c r="L83" s="857">
        <f>N77*K83</f>
        <v>68.752341037550039</v>
      </c>
      <c r="M83" s="858"/>
      <c r="N83" s="54"/>
    </row>
    <row r="84" spans="1:14" ht="15.75" thickBot="1">
      <c r="B84" s="94" t="s">
        <v>974</v>
      </c>
      <c r="C84" s="95"/>
      <c r="D84" s="95"/>
      <c r="E84" s="95"/>
      <c r="F84" s="95"/>
      <c r="G84" s="95"/>
      <c r="H84" s="95"/>
      <c r="I84" s="96"/>
      <c r="J84" s="97"/>
      <c r="K84" s="309">
        <v>0.05</v>
      </c>
      <c r="L84" s="859">
        <f>N77*K84</f>
        <v>68.752341037550039</v>
      </c>
      <c r="M84" s="860"/>
      <c r="N84" s="54"/>
    </row>
    <row r="85" spans="1:14" ht="15.75" thickBot="1">
      <c r="B85" s="823" t="s">
        <v>953</v>
      </c>
      <c r="C85" s="824"/>
      <c r="D85" s="824"/>
      <c r="E85" s="824"/>
      <c r="F85" s="824"/>
      <c r="G85" s="824"/>
      <c r="H85" s="824"/>
      <c r="I85" s="824"/>
      <c r="J85" s="824"/>
      <c r="K85" s="824"/>
      <c r="L85" s="824"/>
      <c r="M85" s="825"/>
      <c r="N85" s="55">
        <f>L82+L83+L84</f>
        <v>412.51404622530021</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1787.560866976301</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00"/>
      <c r="K117" s="800"/>
      <c r="L117" s="800"/>
      <c r="M117" s="800"/>
      <c r="N117" s="801"/>
    </row>
    <row r="118" spans="2:14" ht="15.75" thickBot="1">
      <c r="B118" s="265" t="s">
        <v>2221</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1028</v>
      </c>
      <c r="C31" s="84" t="s">
        <v>1204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184007.33416024508</v>
      </c>
      <c r="L37" s="274"/>
      <c r="M37" s="275">
        <v>45</v>
      </c>
      <c r="N37" s="276">
        <f>K37/M37</f>
        <v>4089.0518702276686</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8474.1018873734974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519</v>
      </c>
      <c r="B48" s="46" t="str">
        <f>VLOOKUP(A48,MATERIALES!A4:D373,3,FALSE)</f>
        <v xml:space="preserve">Material  de afirmado de la Zona </v>
      </c>
      <c r="C48" s="285"/>
      <c r="D48" s="285"/>
      <c r="E48" s="285"/>
      <c r="F48" s="285"/>
      <c r="G48" s="285"/>
      <c r="H48" s="285"/>
      <c r="I48" s="272"/>
      <c r="J48" s="228" t="str">
        <f>VLOOKUP(A48,MATERIALES!A4:D373,2,FALSE)</f>
        <v>m3</v>
      </c>
      <c r="K48" s="286">
        <v>1.25</v>
      </c>
      <c r="L48" s="271"/>
      <c r="M48" s="406">
        <f>VLOOKUP(A48,MATERIALES!A4:D395,4,FALSE)</f>
        <v>42461.80017000396</v>
      </c>
      <c r="N48" s="276">
        <f>K48*M48</f>
        <v>53077.25021250495</v>
      </c>
    </row>
    <row r="49" spans="1:14">
      <c r="A49" t="s">
        <v>774</v>
      </c>
      <c r="B49" s="46" t="str">
        <f>VLOOKUP(A49,MATERIALES!A5:D373,3,FALSE)</f>
        <v>Agua</v>
      </c>
      <c r="C49" s="285"/>
      <c r="D49" s="285"/>
      <c r="E49" s="285"/>
      <c r="F49" s="285"/>
      <c r="G49" s="285"/>
      <c r="H49" s="285"/>
      <c r="I49" s="272"/>
      <c r="J49" s="228" t="str">
        <f>VLOOKUP(A49,MATERIALES!A5:D373,2,FALSE)</f>
        <v>lt</v>
      </c>
      <c r="K49" s="286">
        <v>25</v>
      </c>
      <c r="L49" s="271"/>
      <c r="M49" s="406">
        <f>VLOOKUP(A49,MATERIALES!A5:D396,4,FALSE)</f>
        <v>12.776870662990158</v>
      </c>
      <c r="N49" s="276">
        <f>K49*M49</f>
        <v>319.42176657475392</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53396.671979079707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1241</v>
      </c>
      <c r="B59" s="49" t="str">
        <f>VLOOKUP(A59,TRANSPORTE!A5:D104,3,FALSE)</f>
        <v>Transporte de material de afirmado</v>
      </c>
      <c r="C59" s="321"/>
      <c r="D59" s="321"/>
      <c r="E59" s="321"/>
      <c r="F59" s="321"/>
      <c r="G59" s="321"/>
      <c r="H59" s="315" t="s">
        <v>339</v>
      </c>
      <c r="I59" s="283">
        <v>1.25</v>
      </c>
      <c r="J59" s="290">
        <v>1</v>
      </c>
      <c r="K59" s="283">
        <f>I59*J59</f>
        <v>1.25</v>
      </c>
      <c r="L59" s="827">
        <f>VLOOKUP(A59,TRANSPORTE!A5:D123,4,FALSE)</f>
        <v>1023.9121574128376</v>
      </c>
      <c r="M59" s="828"/>
      <c r="N59" s="291">
        <f>K59*L59</f>
        <v>1279.890196766047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1279.890196766047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63747.742517703722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12749.548503540746</v>
      </c>
      <c r="M83" s="858"/>
      <c r="N83" s="54"/>
    </row>
    <row r="84" spans="1:14">
      <c r="B84" s="92" t="s">
        <v>973</v>
      </c>
      <c r="C84" s="93"/>
      <c r="D84" s="93"/>
      <c r="E84" s="93"/>
      <c r="F84" s="93"/>
      <c r="G84" s="93"/>
      <c r="H84" s="93"/>
      <c r="I84" s="90"/>
      <c r="J84" s="91"/>
      <c r="K84" s="308">
        <v>0.05</v>
      </c>
      <c r="L84" s="857">
        <f>N78*K84</f>
        <v>3187.3871258851864</v>
      </c>
      <c r="M84" s="858"/>
      <c r="N84" s="54"/>
    </row>
    <row r="85" spans="1:14" ht="15.75" thickBot="1">
      <c r="B85" s="94" t="s">
        <v>974</v>
      </c>
      <c r="C85" s="95"/>
      <c r="D85" s="95"/>
      <c r="E85" s="95"/>
      <c r="F85" s="95"/>
      <c r="G85" s="95"/>
      <c r="H85" s="95"/>
      <c r="I85" s="96"/>
      <c r="J85" s="97"/>
      <c r="K85" s="309">
        <v>0.05</v>
      </c>
      <c r="L85" s="859">
        <f>N78*K85</f>
        <v>3187.3871258851864</v>
      </c>
      <c r="M85" s="860"/>
      <c r="N85" s="54"/>
    </row>
    <row r="86" spans="1:14" ht="15.75" thickBot="1">
      <c r="B86" s="823" t="s">
        <v>953</v>
      </c>
      <c r="C86" s="824"/>
      <c r="D86" s="824"/>
      <c r="E86" s="824"/>
      <c r="F86" s="824"/>
      <c r="G86" s="824"/>
      <c r="H86" s="824"/>
      <c r="I86" s="824"/>
      <c r="J86" s="824"/>
      <c r="K86" s="824"/>
      <c r="L86" s="824"/>
      <c r="M86" s="825"/>
      <c r="N86" s="55">
        <f>L83+L84+L85</f>
        <v>19124.322755311117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82872.065273014843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1029</v>
      </c>
      <c r="C31" s="84" t="s">
        <v>1472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184007.33416024508</v>
      </c>
      <c r="L37" s="274"/>
      <c r="M37" s="275">
        <v>45</v>
      </c>
      <c r="N37" s="276">
        <f>K37/M37</f>
        <v>4089.0518702276686</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8474.1018873734974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535</v>
      </c>
      <c r="B48" s="46" t="str">
        <f>VLOOKUP(A48,MATERIALES!A4:D373,3,FALSE)</f>
        <v>Material de Sub- Base CBR=20%</v>
      </c>
      <c r="C48" s="285"/>
      <c r="D48" s="285"/>
      <c r="E48" s="285"/>
      <c r="F48" s="285"/>
      <c r="G48" s="285"/>
      <c r="H48" s="285"/>
      <c r="I48" s="272"/>
      <c r="J48" s="228" t="str">
        <f>VLOOKUP(A48,MATERIALES!A4:D373,2,FALSE)</f>
        <v>m3</v>
      </c>
      <c r="K48" s="286">
        <v>1.3</v>
      </c>
      <c r="L48" s="271"/>
      <c r="M48" s="406">
        <f>VLOOKUP(A48,MATERIALES!A4:D395,4,FALSE)</f>
        <v>50000</v>
      </c>
      <c r="N48" s="276">
        <f>K48*M48</f>
        <v>65000</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12.776870662990158</v>
      </c>
      <c r="N49" s="276">
        <f>K49*M49</f>
        <v>306.6448959117638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65306.644895911762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875.44489458797614</v>
      </c>
      <c r="M59" s="828"/>
      <c r="N59" s="291">
        <f>K59*L59</f>
        <v>1138.078362964369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1138.078362964369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75515.903600734091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15103.180720146818</v>
      </c>
      <c r="M83" s="858"/>
      <c r="N83" s="54"/>
    </row>
    <row r="84" spans="1:14">
      <c r="B84" s="92" t="s">
        <v>973</v>
      </c>
      <c r="C84" s="93"/>
      <c r="D84" s="93"/>
      <c r="E84" s="93"/>
      <c r="F84" s="93"/>
      <c r="G84" s="93"/>
      <c r="H84" s="93"/>
      <c r="I84" s="90"/>
      <c r="J84" s="91"/>
      <c r="K84" s="308">
        <v>0.05</v>
      </c>
      <c r="L84" s="857">
        <f>N78*K84</f>
        <v>3775.7951800367046</v>
      </c>
      <c r="M84" s="858"/>
      <c r="N84" s="54"/>
    </row>
    <row r="85" spans="1:14" ht="15.75" thickBot="1">
      <c r="B85" s="94" t="s">
        <v>974</v>
      </c>
      <c r="C85" s="95"/>
      <c r="D85" s="95"/>
      <c r="E85" s="95"/>
      <c r="F85" s="95"/>
      <c r="G85" s="95"/>
      <c r="H85" s="95"/>
      <c r="I85" s="96"/>
      <c r="J85" s="97"/>
      <c r="K85" s="309">
        <v>0.05</v>
      </c>
      <c r="L85" s="859">
        <f>N78*K85</f>
        <v>3775.7951800367046</v>
      </c>
      <c r="M85" s="860"/>
      <c r="N85" s="54"/>
    </row>
    <row r="86" spans="1:14" ht="15.75" thickBot="1">
      <c r="B86" s="823" t="s">
        <v>953</v>
      </c>
      <c r="C86" s="824"/>
      <c r="D86" s="824"/>
      <c r="E86" s="824"/>
      <c r="F86" s="824"/>
      <c r="G86" s="824"/>
      <c r="H86" s="824"/>
      <c r="I86" s="824"/>
      <c r="J86" s="824"/>
      <c r="K86" s="824"/>
      <c r="L86" s="824"/>
      <c r="M86" s="825"/>
      <c r="N86" s="55">
        <f>L83+L84+L85</f>
        <v>22654.771080220227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98170.674680954311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1030</v>
      </c>
      <c r="C31" s="84" t="s">
        <v>1471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184007.33416024508</v>
      </c>
      <c r="L37" s="274"/>
      <c r="M37" s="275">
        <v>45</v>
      </c>
      <c r="N37" s="276">
        <f>K37/M37</f>
        <v>4089.0518702276686</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8474.1018873734974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536</v>
      </c>
      <c r="B48" s="46" t="str">
        <f>VLOOKUP(A48,MATERIALES!A4:D373,3,FALSE)</f>
        <v>Material de Sub- Base CBR=30%</v>
      </c>
      <c r="C48" s="285"/>
      <c r="D48" s="285"/>
      <c r="E48" s="285"/>
      <c r="F48" s="285"/>
      <c r="G48" s="285"/>
      <c r="H48" s="285"/>
      <c r="I48" s="272"/>
      <c r="J48" s="228" t="str">
        <f>VLOOKUP(A48,MATERIALES!A4:D373,2,FALSE)</f>
        <v>m3</v>
      </c>
      <c r="K48" s="286">
        <v>1.3</v>
      </c>
      <c r="L48" s="271"/>
      <c r="M48" s="406">
        <f>VLOOKUP(A48,MATERIALES!A4:D395,4,FALSE)</f>
        <v>50000</v>
      </c>
      <c r="N48" s="276">
        <f>K48*M48</f>
        <v>65000</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12.776870662990158</v>
      </c>
      <c r="N49" s="276">
        <f>K49*M49</f>
        <v>306.6448959117638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65306.644895911762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875.44489458797614</v>
      </c>
      <c r="M59" s="828"/>
      <c r="N59" s="291">
        <f>K59*L59</f>
        <v>1138.078362964369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1138.078362964369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75515.903600734091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15103.180720146818</v>
      </c>
      <c r="M83" s="858"/>
      <c r="N83" s="54"/>
    </row>
    <row r="84" spans="1:14">
      <c r="B84" s="92" t="s">
        <v>973</v>
      </c>
      <c r="C84" s="93"/>
      <c r="D84" s="93"/>
      <c r="E84" s="93"/>
      <c r="F84" s="93"/>
      <c r="G84" s="93"/>
      <c r="H84" s="93"/>
      <c r="I84" s="90"/>
      <c r="J84" s="91"/>
      <c r="K84" s="308">
        <v>0.05</v>
      </c>
      <c r="L84" s="857">
        <f>N78*K84</f>
        <v>3775.7951800367046</v>
      </c>
      <c r="M84" s="858"/>
      <c r="N84" s="54"/>
    </row>
    <row r="85" spans="1:14" ht="15.75" thickBot="1">
      <c r="B85" s="94" t="s">
        <v>974</v>
      </c>
      <c r="C85" s="95"/>
      <c r="D85" s="95"/>
      <c r="E85" s="95"/>
      <c r="F85" s="95"/>
      <c r="G85" s="95"/>
      <c r="H85" s="95"/>
      <c r="I85" s="96"/>
      <c r="J85" s="97"/>
      <c r="K85" s="309">
        <v>0.05</v>
      </c>
      <c r="L85" s="859">
        <f>N78*K85</f>
        <v>3775.7951800367046</v>
      </c>
      <c r="M85" s="860"/>
      <c r="N85" s="54"/>
    </row>
    <row r="86" spans="1:14" ht="15.75" thickBot="1">
      <c r="B86" s="823" t="s">
        <v>953</v>
      </c>
      <c r="C86" s="824"/>
      <c r="D86" s="824"/>
      <c r="E86" s="824"/>
      <c r="F86" s="824"/>
      <c r="G86" s="824"/>
      <c r="H86" s="824"/>
      <c r="I86" s="824"/>
      <c r="J86" s="824"/>
      <c r="K86" s="824"/>
      <c r="L86" s="824"/>
      <c r="M86" s="825"/>
      <c r="N86" s="55">
        <f>L83+L84+L85</f>
        <v>22654.771080220227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98170.674680954311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1473</v>
      </c>
      <c r="C31" s="84" t="s">
        <v>1474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184007.33416024508</v>
      </c>
      <c r="L37" s="274"/>
      <c r="M37" s="275">
        <v>45</v>
      </c>
      <c r="N37" s="276">
        <f>K37/M37</f>
        <v>4089.0518702276686</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8474.1018873734974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1.3</v>
      </c>
      <c r="L48" s="271"/>
      <c r="M48" s="406">
        <f>VLOOKUP(A48,MATERIALES!A4:D395,4,FALSE)</f>
        <v>50000</v>
      </c>
      <c r="N48" s="276">
        <f>K48*M48</f>
        <v>65000</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12.776870662990158</v>
      </c>
      <c r="N49" s="276">
        <f>K49*M49</f>
        <v>306.6448959117638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65306.644895911762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875.44489458797614</v>
      </c>
      <c r="M59" s="828"/>
      <c r="N59" s="291">
        <f>K59*L59</f>
        <v>1138.078362964369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1138.078362964369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75515.903600734091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15103.180720146818</v>
      </c>
      <c r="M83" s="858"/>
      <c r="N83" s="54"/>
    </row>
    <row r="84" spans="1:14">
      <c r="B84" s="92" t="s">
        <v>973</v>
      </c>
      <c r="C84" s="93"/>
      <c r="D84" s="93"/>
      <c r="E84" s="93"/>
      <c r="F84" s="93"/>
      <c r="G84" s="93"/>
      <c r="H84" s="93"/>
      <c r="I84" s="90"/>
      <c r="J84" s="91"/>
      <c r="K84" s="308">
        <v>0.05</v>
      </c>
      <c r="L84" s="857">
        <f>N78*K84</f>
        <v>3775.7951800367046</v>
      </c>
      <c r="M84" s="858"/>
      <c r="N84" s="54"/>
    </row>
    <row r="85" spans="1:14" ht="15.75" thickBot="1">
      <c r="B85" s="94" t="s">
        <v>974</v>
      </c>
      <c r="C85" s="95"/>
      <c r="D85" s="95"/>
      <c r="E85" s="95"/>
      <c r="F85" s="95"/>
      <c r="G85" s="95"/>
      <c r="H85" s="95"/>
      <c r="I85" s="96"/>
      <c r="J85" s="97"/>
      <c r="K85" s="309">
        <v>0.05</v>
      </c>
      <c r="L85" s="859">
        <f>N78*K85</f>
        <v>3775.7951800367046</v>
      </c>
      <c r="M85" s="860"/>
      <c r="N85" s="54"/>
    </row>
    <row r="86" spans="1:14" ht="15.75" thickBot="1">
      <c r="B86" s="823" t="s">
        <v>953</v>
      </c>
      <c r="C86" s="824"/>
      <c r="D86" s="824"/>
      <c r="E86" s="824"/>
      <c r="F86" s="824"/>
      <c r="G86" s="824"/>
      <c r="H86" s="824"/>
      <c r="I86" s="824"/>
      <c r="J86" s="824"/>
      <c r="K86" s="824"/>
      <c r="L86" s="824"/>
      <c r="M86" s="825"/>
      <c r="N86" s="55">
        <f>L83+L84+L85</f>
        <v>22654.771080220227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98170.674680954311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1475</v>
      </c>
      <c r="C31" s="84" t="s">
        <v>1476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10982.171060463963</v>
      </c>
      <c r="L36" s="274"/>
      <c r="M36" s="275">
        <v>2.5</v>
      </c>
      <c r="N36" s="276">
        <f>K36/M36</f>
        <v>4392.8684241855854</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407"/>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5200.8940332216052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535</v>
      </c>
      <c r="B48" s="46" t="str">
        <f>VLOOKUP(A48,MATERIALES!A4:D373,3,FALSE)</f>
        <v>Material de Sub- Base CBR=20%</v>
      </c>
      <c r="C48" s="285"/>
      <c r="D48" s="285"/>
      <c r="E48" s="285"/>
      <c r="F48" s="285"/>
      <c r="G48" s="285"/>
      <c r="H48" s="285"/>
      <c r="I48" s="272"/>
      <c r="J48" s="228" t="str">
        <f>VLOOKUP(A48,MATERIALES!A4:D373,2,FALSE)</f>
        <v>m3</v>
      </c>
      <c r="K48" s="286">
        <v>1.3</v>
      </c>
      <c r="L48" s="271"/>
      <c r="M48" s="406">
        <f>VLOOKUP(A48,MATERIALES!A4:D395,4,FALSE)</f>
        <v>50000</v>
      </c>
      <c r="N48" s="276">
        <f>K48*M48</f>
        <v>65000</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12.776870662990158</v>
      </c>
      <c r="N49" s="276">
        <f>K49*M49</f>
        <v>306.6448959117638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65306.644895911762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875.44489458797614</v>
      </c>
      <c r="M59" s="828"/>
      <c r="N59" s="291">
        <f>K59*L59</f>
        <v>1138.078362964369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1138.078362964369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87806.129472818138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17561.225894563628</v>
      </c>
      <c r="M83" s="858"/>
      <c r="N83" s="54"/>
    </row>
    <row r="84" spans="1:14">
      <c r="B84" s="92" t="s">
        <v>973</v>
      </c>
      <c r="C84" s="93"/>
      <c r="D84" s="93"/>
      <c r="E84" s="93"/>
      <c r="F84" s="93"/>
      <c r="G84" s="93"/>
      <c r="H84" s="93"/>
      <c r="I84" s="90"/>
      <c r="J84" s="91"/>
      <c r="K84" s="308">
        <v>0.05</v>
      </c>
      <c r="L84" s="857">
        <f>N78*K84</f>
        <v>4390.3064736409069</v>
      </c>
      <c r="M84" s="858"/>
      <c r="N84" s="54"/>
    </row>
    <row r="85" spans="1:14" ht="15.75" thickBot="1">
      <c r="B85" s="94" t="s">
        <v>974</v>
      </c>
      <c r="C85" s="95"/>
      <c r="D85" s="95"/>
      <c r="E85" s="95"/>
      <c r="F85" s="95"/>
      <c r="G85" s="95"/>
      <c r="H85" s="95"/>
      <c r="I85" s="96"/>
      <c r="J85" s="97"/>
      <c r="K85" s="309">
        <v>0.05</v>
      </c>
      <c r="L85" s="859">
        <f>N78*K85</f>
        <v>4390.3064736409069</v>
      </c>
      <c r="M85" s="860"/>
      <c r="N85" s="54"/>
    </row>
    <row r="86" spans="1:14" ht="15.75" thickBot="1">
      <c r="B86" s="823" t="s">
        <v>953</v>
      </c>
      <c r="C86" s="824"/>
      <c r="D86" s="824"/>
      <c r="E86" s="824"/>
      <c r="F86" s="824"/>
      <c r="G86" s="824"/>
      <c r="H86" s="824"/>
      <c r="I86" s="824"/>
      <c r="J86" s="824"/>
      <c r="K86" s="824"/>
      <c r="L86" s="824"/>
      <c r="M86" s="825"/>
      <c r="N86" s="55">
        <f>L83+L84+L85</f>
        <v>26341.838841845441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114147.96831466358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1477</v>
      </c>
      <c r="C31" s="84" t="s">
        <v>1478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10982.171060463963</v>
      </c>
      <c r="L36" s="274"/>
      <c r="M36" s="275">
        <v>2.5</v>
      </c>
      <c r="N36" s="276">
        <f>K36/M36</f>
        <v>4392.8684241855854</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5200.8940332216052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536</v>
      </c>
      <c r="B48" s="46" t="str">
        <f>VLOOKUP(A48,MATERIALES!A4:D373,3,FALSE)</f>
        <v>Material de Sub- Base CBR=30%</v>
      </c>
      <c r="C48" s="285"/>
      <c r="D48" s="285"/>
      <c r="E48" s="285"/>
      <c r="F48" s="285"/>
      <c r="G48" s="285"/>
      <c r="H48" s="285"/>
      <c r="I48" s="272"/>
      <c r="J48" s="228" t="str">
        <f>VLOOKUP(A48,MATERIALES!A4:D373,2,FALSE)</f>
        <v>m3</v>
      </c>
      <c r="K48" s="286">
        <v>1.3</v>
      </c>
      <c r="L48" s="271"/>
      <c r="M48" s="406">
        <f>VLOOKUP(A48,MATERIALES!A4:D395,4,FALSE)</f>
        <v>50000</v>
      </c>
      <c r="N48" s="276">
        <f>K48*M48</f>
        <v>65000</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12.776870662990158</v>
      </c>
      <c r="N49" s="276">
        <f>K49*M49</f>
        <v>306.6448959117638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65306.644895911762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875.44489458797614</v>
      </c>
      <c r="M59" s="828"/>
      <c r="N59" s="291">
        <f>K59*L59</f>
        <v>1138.078362964369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1138.078362964369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87806.129472818138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17561.225894563628</v>
      </c>
      <c r="M83" s="858"/>
      <c r="N83" s="54"/>
    </row>
    <row r="84" spans="1:14">
      <c r="B84" s="92" t="s">
        <v>973</v>
      </c>
      <c r="C84" s="93"/>
      <c r="D84" s="93"/>
      <c r="E84" s="93"/>
      <c r="F84" s="93"/>
      <c r="G84" s="93"/>
      <c r="H84" s="93"/>
      <c r="I84" s="90"/>
      <c r="J84" s="91"/>
      <c r="K84" s="308">
        <v>0.05</v>
      </c>
      <c r="L84" s="857">
        <f>N78*K84</f>
        <v>4390.3064736409069</v>
      </c>
      <c r="M84" s="858"/>
      <c r="N84" s="54"/>
    </row>
    <row r="85" spans="1:14" ht="15.75" thickBot="1">
      <c r="B85" s="94" t="s">
        <v>974</v>
      </c>
      <c r="C85" s="95"/>
      <c r="D85" s="95"/>
      <c r="E85" s="95"/>
      <c r="F85" s="95"/>
      <c r="G85" s="95"/>
      <c r="H85" s="95"/>
      <c r="I85" s="96"/>
      <c r="J85" s="97"/>
      <c r="K85" s="309">
        <v>0.05</v>
      </c>
      <c r="L85" s="859">
        <f>N78*K85</f>
        <v>4390.3064736409069</v>
      </c>
      <c r="M85" s="860"/>
      <c r="N85" s="54"/>
    </row>
    <row r="86" spans="1:14" ht="15.75" thickBot="1">
      <c r="B86" s="823" t="s">
        <v>953</v>
      </c>
      <c r="C86" s="824"/>
      <c r="D86" s="824"/>
      <c r="E86" s="824"/>
      <c r="F86" s="824"/>
      <c r="G86" s="824"/>
      <c r="H86" s="824"/>
      <c r="I86" s="824"/>
      <c r="J86" s="824"/>
      <c r="K86" s="824"/>
      <c r="L86" s="824"/>
      <c r="M86" s="825"/>
      <c r="N86" s="55">
        <f>L83+L84+L85</f>
        <v>26341.838841845441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114147.96831466358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1479</v>
      </c>
      <c r="C31" s="84" t="s">
        <v>1480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10982.171060463963</v>
      </c>
      <c r="L36" s="274"/>
      <c r="M36" s="275">
        <v>2.5</v>
      </c>
      <c r="N36" s="276">
        <f>K36/M36</f>
        <v>4392.8684241855854</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5200.8940332216052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1.3</v>
      </c>
      <c r="L48" s="271"/>
      <c r="M48" s="406">
        <f>VLOOKUP(A48,MATERIALES!A4:D395,4,FALSE)</f>
        <v>50000</v>
      </c>
      <c r="N48" s="276">
        <f>K48*M48</f>
        <v>65000</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12.776870662990158</v>
      </c>
      <c r="N49" s="276">
        <f>K49*M49</f>
        <v>306.6448959117638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65306.644895911762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875.44489458797614</v>
      </c>
      <c r="M59" s="828"/>
      <c r="N59" s="291">
        <f>K59*L59</f>
        <v>1138.078362964369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1138.078362964369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87806.129472818138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17561.225894563628</v>
      </c>
      <c r="M83" s="858"/>
      <c r="N83" s="54"/>
    </row>
    <row r="84" spans="1:14">
      <c r="B84" s="92" t="s">
        <v>973</v>
      </c>
      <c r="C84" s="93"/>
      <c r="D84" s="93"/>
      <c r="E84" s="93"/>
      <c r="F84" s="93"/>
      <c r="G84" s="93"/>
      <c r="H84" s="93"/>
      <c r="I84" s="90"/>
      <c r="J84" s="91"/>
      <c r="K84" s="308">
        <v>0.05</v>
      </c>
      <c r="L84" s="857">
        <f>N78*K84</f>
        <v>4390.3064736409069</v>
      </c>
      <c r="M84" s="858"/>
      <c r="N84" s="54"/>
    </row>
    <row r="85" spans="1:14" ht="15.75" thickBot="1">
      <c r="B85" s="94" t="s">
        <v>974</v>
      </c>
      <c r="C85" s="95"/>
      <c r="D85" s="95"/>
      <c r="E85" s="95"/>
      <c r="F85" s="95"/>
      <c r="G85" s="95"/>
      <c r="H85" s="95"/>
      <c r="I85" s="96"/>
      <c r="J85" s="97"/>
      <c r="K85" s="309">
        <v>0.05</v>
      </c>
      <c r="L85" s="859">
        <f>N78*K85</f>
        <v>4390.3064736409069</v>
      </c>
      <c r="M85" s="860"/>
      <c r="N85" s="54"/>
    </row>
    <row r="86" spans="1:14" ht="15.75" thickBot="1">
      <c r="B86" s="823" t="s">
        <v>953</v>
      </c>
      <c r="C86" s="824"/>
      <c r="D86" s="824"/>
      <c r="E86" s="824"/>
      <c r="F86" s="824"/>
      <c r="G86" s="824"/>
      <c r="H86" s="824"/>
      <c r="I86" s="824"/>
      <c r="J86" s="824"/>
      <c r="K86" s="824"/>
      <c r="L86" s="824"/>
      <c r="M86" s="825"/>
      <c r="N86" s="55">
        <f>L83+L84+L85</f>
        <v>26341.838841845441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114147.96831466358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1031</v>
      </c>
      <c r="C31" s="84" t="s">
        <v>1481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184007.33416024508</v>
      </c>
      <c r="L37" s="274"/>
      <c r="M37" s="275">
        <v>45</v>
      </c>
      <c r="N37" s="276">
        <f>K37/M37</f>
        <v>4089.0518702276686</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8474.1018873734974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61332.173400018502</v>
      </c>
      <c r="N48" s="276">
        <f>K48*M48</f>
        <v>79731.825420024063</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12.776870662990158</v>
      </c>
      <c r="N49" s="276">
        <f>K49*M49</f>
        <v>306.6448959117638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80038.470315935832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875.44489458797614</v>
      </c>
      <c r="M59" s="828"/>
      <c r="N59" s="291">
        <f>K59*L59</f>
        <v>1138.078362964369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1138.078362964369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90247.729020758168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18049.545804151636</v>
      </c>
      <c r="M83" s="858"/>
      <c r="N83" s="54"/>
    </row>
    <row r="84" spans="1:14">
      <c r="B84" s="92" t="s">
        <v>973</v>
      </c>
      <c r="C84" s="93"/>
      <c r="D84" s="93"/>
      <c r="E84" s="93"/>
      <c r="F84" s="93"/>
      <c r="G84" s="93"/>
      <c r="H84" s="93"/>
      <c r="I84" s="90"/>
      <c r="J84" s="91"/>
      <c r="K84" s="308">
        <v>0.05</v>
      </c>
      <c r="L84" s="857">
        <f>N78*K84</f>
        <v>4512.386451037909</v>
      </c>
      <c r="M84" s="858"/>
      <c r="N84" s="54"/>
    </row>
    <row r="85" spans="1:14" ht="15.75" thickBot="1">
      <c r="B85" s="94" t="s">
        <v>974</v>
      </c>
      <c r="C85" s="95"/>
      <c r="D85" s="95"/>
      <c r="E85" s="95"/>
      <c r="F85" s="95"/>
      <c r="G85" s="95"/>
      <c r="H85" s="95"/>
      <c r="I85" s="96"/>
      <c r="J85" s="97"/>
      <c r="K85" s="309">
        <v>0.05</v>
      </c>
      <c r="L85" s="859">
        <f>N78*K85</f>
        <v>4512.386451037909</v>
      </c>
      <c r="M85" s="860"/>
      <c r="N85" s="54"/>
    </row>
    <row r="86" spans="1:14" ht="15.75" thickBot="1">
      <c r="B86" s="823" t="s">
        <v>953</v>
      </c>
      <c r="C86" s="824"/>
      <c r="D86" s="824"/>
      <c r="E86" s="824"/>
      <c r="F86" s="824"/>
      <c r="G86" s="824"/>
      <c r="H86" s="824"/>
      <c r="I86" s="824"/>
      <c r="J86" s="824"/>
      <c r="K86" s="824"/>
      <c r="L86" s="824"/>
      <c r="M86" s="825"/>
      <c r="N86" s="55">
        <f>L83+L84+L85</f>
        <v>27074.318706227456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117322.04772698562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1032</v>
      </c>
      <c r="C31" s="84" t="s">
        <v>1482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184007.33416024508</v>
      </c>
      <c r="L37" s="274"/>
      <c r="M37" s="275">
        <v>45</v>
      </c>
      <c r="N37" s="276">
        <f>K37/M37</f>
        <v>4089.0518702276686</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8474.1018873734974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63889.677011060368</v>
      </c>
      <c r="N48" s="276">
        <f>K48*M48</f>
        <v>83056.580114378477</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12.776870662990158</v>
      </c>
      <c r="N49" s="276">
        <f>K49*M49</f>
        <v>306.6448959117638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83363.225010290247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875.44489458797614</v>
      </c>
      <c r="M59" s="828"/>
      <c r="N59" s="291">
        <f>K59*L59</f>
        <v>1138.078362964369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1138.078362964369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93572.483715112583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18714.496743022519</v>
      </c>
      <c r="M83" s="858"/>
      <c r="N83" s="54"/>
    </row>
    <row r="84" spans="1:14">
      <c r="B84" s="92" t="s">
        <v>973</v>
      </c>
      <c r="C84" s="93"/>
      <c r="D84" s="93"/>
      <c r="E84" s="93"/>
      <c r="F84" s="93"/>
      <c r="G84" s="93"/>
      <c r="H84" s="93"/>
      <c r="I84" s="90"/>
      <c r="J84" s="91"/>
      <c r="K84" s="308">
        <v>0.05</v>
      </c>
      <c r="L84" s="857">
        <f>N78*K84</f>
        <v>4678.6241857556297</v>
      </c>
      <c r="M84" s="858"/>
      <c r="N84" s="54"/>
    </row>
    <row r="85" spans="1:14" ht="15.75" thickBot="1">
      <c r="B85" s="94" t="s">
        <v>974</v>
      </c>
      <c r="C85" s="95"/>
      <c r="D85" s="95"/>
      <c r="E85" s="95"/>
      <c r="F85" s="95"/>
      <c r="G85" s="95"/>
      <c r="H85" s="95"/>
      <c r="I85" s="96"/>
      <c r="J85" s="97"/>
      <c r="K85" s="309">
        <v>0.05</v>
      </c>
      <c r="L85" s="859">
        <f>N78*K85</f>
        <v>4678.6241857556297</v>
      </c>
      <c r="M85" s="860"/>
      <c r="N85" s="54"/>
    </row>
    <row r="86" spans="1:14" ht="15.75" thickBot="1">
      <c r="B86" s="823" t="s">
        <v>953</v>
      </c>
      <c r="C86" s="824"/>
      <c r="D86" s="824"/>
      <c r="E86" s="824"/>
      <c r="F86" s="824"/>
      <c r="G86" s="824"/>
      <c r="H86" s="824"/>
      <c r="I86" s="824"/>
      <c r="J86" s="824"/>
      <c r="K86" s="824"/>
      <c r="L86" s="824"/>
      <c r="M86" s="825"/>
      <c r="N86" s="55">
        <f>L83+L84+L85</f>
        <v>28071.74511453378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121644.22882964637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1483</v>
      </c>
      <c r="C31" s="84" t="s">
        <v>1484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184007.33416024508</v>
      </c>
      <c r="L37" s="274"/>
      <c r="M37" s="275">
        <v>45</v>
      </c>
      <c r="N37" s="276">
        <f>K37/M37</f>
        <v>4089.0518702276686</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8474.1018873734974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1.3</v>
      </c>
      <c r="L48" s="271"/>
      <c r="M48" s="406">
        <f>VLOOKUP(A48,MATERIALES!A4:D395,4,FALSE)</f>
        <v>51004.202947434795</v>
      </c>
      <c r="N48" s="276">
        <f>K48*M48</f>
        <v>66305.463831665242</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12.776870662990158</v>
      </c>
      <c r="N49" s="276">
        <f>K49*M49</f>
        <v>306.6448959117638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66612.108727577011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875.44489458797614</v>
      </c>
      <c r="M59" s="828"/>
      <c r="N59" s="291">
        <f>K59*L59</f>
        <v>1138.078362964369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1138.078362964369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76821.367432399347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15364.273486479869</v>
      </c>
      <c r="M83" s="858"/>
      <c r="N83" s="54"/>
    </row>
    <row r="84" spans="1:14">
      <c r="B84" s="92" t="s">
        <v>973</v>
      </c>
      <c r="C84" s="93"/>
      <c r="D84" s="93"/>
      <c r="E84" s="93"/>
      <c r="F84" s="93"/>
      <c r="G84" s="93"/>
      <c r="H84" s="93"/>
      <c r="I84" s="90"/>
      <c r="J84" s="91"/>
      <c r="K84" s="308">
        <v>0.05</v>
      </c>
      <c r="L84" s="857">
        <f>N78*K84</f>
        <v>3841.0683716199674</v>
      </c>
      <c r="M84" s="858"/>
      <c r="N84" s="54"/>
    </row>
    <row r="85" spans="1:14" ht="15.75" thickBot="1">
      <c r="B85" s="94" t="s">
        <v>974</v>
      </c>
      <c r="C85" s="95"/>
      <c r="D85" s="95"/>
      <c r="E85" s="95"/>
      <c r="F85" s="95"/>
      <c r="G85" s="95"/>
      <c r="H85" s="95"/>
      <c r="I85" s="96"/>
      <c r="J85" s="97"/>
      <c r="K85" s="309">
        <v>0.05</v>
      </c>
      <c r="L85" s="859">
        <f>N78*K85</f>
        <v>3841.0683716199674</v>
      </c>
      <c r="M85" s="860"/>
      <c r="N85" s="54"/>
    </row>
    <row r="86" spans="1:14" ht="15.75" thickBot="1">
      <c r="B86" s="823" t="s">
        <v>953</v>
      </c>
      <c r="C86" s="824"/>
      <c r="D86" s="824"/>
      <c r="E86" s="824"/>
      <c r="F86" s="824"/>
      <c r="G86" s="824"/>
      <c r="H86" s="824"/>
      <c r="I86" s="824"/>
      <c r="J86" s="824"/>
      <c r="K86" s="824"/>
      <c r="L86" s="824"/>
      <c r="M86" s="825"/>
      <c r="N86" s="55">
        <f>L83+L84+L85</f>
        <v>23046.410229719804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99867.777662119159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1485</v>
      </c>
      <c r="C31" s="84" t="s">
        <v>1486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10982.171060463963</v>
      </c>
      <c r="L36" s="274"/>
      <c r="M36" s="275">
        <v>2.5</v>
      </c>
      <c r="N36" s="276">
        <f>K36/M36</f>
        <v>4392.8684241855854</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5200.8940332216052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61332.173400018502</v>
      </c>
      <c r="N48" s="276">
        <f>K48*M48</f>
        <v>79731.825420024063</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12.776870662990158</v>
      </c>
      <c r="N49" s="276">
        <f>K49*M49</f>
        <v>306.6448959117638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80038.470315935832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875.44489458797614</v>
      </c>
      <c r="M59" s="828"/>
      <c r="N59" s="291">
        <f>K59*L59</f>
        <v>1138.078362964369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1138.078362964369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102537.9548928422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20507.590978568442</v>
      </c>
      <c r="M83" s="858"/>
      <c r="N83" s="54"/>
    </row>
    <row r="84" spans="1:14">
      <c r="B84" s="92" t="s">
        <v>973</v>
      </c>
      <c r="C84" s="93"/>
      <c r="D84" s="93"/>
      <c r="E84" s="93"/>
      <c r="F84" s="93"/>
      <c r="G84" s="93"/>
      <c r="H84" s="93"/>
      <c r="I84" s="90"/>
      <c r="J84" s="91"/>
      <c r="K84" s="308">
        <v>0.05</v>
      </c>
      <c r="L84" s="857">
        <f>N78*K84</f>
        <v>5126.8977446421104</v>
      </c>
      <c r="M84" s="858"/>
      <c r="N84" s="54"/>
    </row>
    <row r="85" spans="1:14" ht="15.75" thickBot="1">
      <c r="B85" s="94" t="s">
        <v>974</v>
      </c>
      <c r="C85" s="95"/>
      <c r="D85" s="95"/>
      <c r="E85" s="95"/>
      <c r="F85" s="95"/>
      <c r="G85" s="95"/>
      <c r="H85" s="95"/>
      <c r="I85" s="96"/>
      <c r="J85" s="97"/>
      <c r="K85" s="309">
        <v>0.05</v>
      </c>
      <c r="L85" s="859">
        <f>N78*K85</f>
        <v>5126.8977446421104</v>
      </c>
      <c r="M85" s="860"/>
      <c r="N85" s="54"/>
    </row>
    <row r="86" spans="1:14" ht="15.75" thickBot="1">
      <c r="B86" s="823" t="s">
        <v>953</v>
      </c>
      <c r="C86" s="824"/>
      <c r="D86" s="824"/>
      <c r="E86" s="824"/>
      <c r="F86" s="824"/>
      <c r="G86" s="824"/>
      <c r="H86" s="824"/>
      <c r="I86" s="824"/>
      <c r="J86" s="824"/>
      <c r="K86" s="824"/>
      <c r="L86" s="824"/>
      <c r="M86" s="825"/>
      <c r="N86" s="55">
        <f>L83+L84+L85</f>
        <v>30761.386467852666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133299.34136069487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1487</v>
      </c>
      <c r="C31" s="84" t="s">
        <v>1488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10982.171060463963</v>
      </c>
      <c r="L36" s="274"/>
      <c r="M36" s="275">
        <v>2.5</v>
      </c>
      <c r="N36" s="276">
        <f>K36/M36</f>
        <v>4392.8684241855854</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5200.8940332216052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63889.677011060368</v>
      </c>
      <c r="N48" s="276">
        <f>K48*M48</f>
        <v>83056.580114378477</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12.776870662990158</v>
      </c>
      <c r="N49" s="276">
        <f>K49*M49</f>
        <v>306.6448959117638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83363.225010290247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875.44489458797614</v>
      </c>
      <c r="M59" s="828"/>
      <c r="N59" s="291">
        <f>K59*L59</f>
        <v>1138.078362964369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1138.078362964369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105862.70958719662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21172.541917439325</v>
      </c>
      <c r="M83" s="858"/>
      <c r="N83" s="54"/>
    </row>
    <row r="84" spans="1:14">
      <c r="B84" s="92" t="s">
        <v>973</v>
      </c>
      <c r="C84" s="93"/>
      <c r="D84" s="93"/>
      <c r="E84" s="93"/>
      <c r="F84" s="93"/>
      <c r="G84" s="93"/>
      <c r="H84" s="93"/>
      <c r="I84" s="90"/>
      <c r="J84" s="91"/>
      <c r="K84" s="308">
        <v>0.05</v>
      </c>
      <c r="L84" s="857">
        <f>N78*K84</f>
        <v>5293.1354793598312</v>
      </c>
      <c r="M84" s="858"/>
      <c r="N84" s="54"/>
    </row>
    <row r="85" spans="1:14" ht="15.75" thickBot="1">
      <c r="B85" s="94" t="s">
        <v>974</v>
      </c>
      <c r="C85" s="95"/>
      <c r="D85" s="95"/>
      <c r="E85" s="95"/>
      <c r="F85" s="95"/>
      <c r="G85" s="95"/>
      <c r="H85" s="95"/>
      <c r="I85" s="96"/>
      <c r="J85" s="97"/>
      <c r="K85" s="309">
        <v>0.05</v>
      </c>
      <c r="L85" s="859">
        <f>N78*K85</f>
        <v>5293.1354793598312</v>
      </c>
      <c r="M85" s="860"/>
      <c r="N85" s="54"/>
    </row>
    <row r="86" spans="1:14" ht="15.75" thickBot="1">
      <c r="B86" s="823" t="s">
        <v>953</v>
      </c>
      <c r="C86" s="824"/>
      <c r="D86" s="824"/>
      <c r="E86" s="824"/>
      <c r="F86" s="824"/>
      <c r="G86" s="824"/>
      <c r="H86" s="824"/>
      <c r="I86" s="824"/>
      <c r="J86" s="824"/>
      <c r="K86" s="824"/>
      <c r="L86" s="824"/>
      <c r="M86" s="825"/>
      <c r="N86" s="55">
        <f>L83+L84+L85</f>
        <v>31758.812876158983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137621.52246335559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1489</v>
      </c>
      <c r="C31" s="84" t="s">
        <v>1490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10982.171060463963</v>
      </c>
      <c r="L36" s="274"/>
      <c r="M36" s="275">
        <v>2.5</v>
      </c>
      <c r="N36" s="276">
        <f>K36/M36</f>
        <v>4392.8684241855854</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5200.8940332216052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1.3</v>
      </c>
      <c r="L48" s="271"/>
      <c r="M48" s="406">
        <f>VLOOKUP(A48,MATERIALES!A4:D395,4,FALSE)</f>
        <v>51004.202947434795</v>
      </c>
      <c r="N48" s="276">
        <f>K48*M48</f>
        <v>66305.463831665242</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12.776870662990158</v>
      </c>
      <c r="N49" s="276">
        <f>K49*M49</f>
        <v>306.6448959117638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66612.108727577011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875.44489458797614</v>
      </c>
      <c r="M59" s="828"/>
      <c r="N59" s="291">
        <f>K59*L59</f>
        <v>1138.078362964369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1138.078362964369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89111.59330448338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17822.318660896675</v>
      </c>
      <c r="M83" s="858"/>
      <c r="N83" s="54"/>
    </row>
    <row r="84" spans="1:14">
      <c r="B84" s="92" t="s">
        <v>973</v>
      </c>
      <c r="C84" s="93"/>
      <c r="D84" s="93"/>
      <c r="E84" s="93"/>
      <c r="F84" s="93"/>
      <c r="G84" s="93"/>
      <c r="H84" s="93"/>
      <c r="I84" s="90"/>
      <c r="J84" s="91"/>
      <c r="K84" s="308">
        <v>0.05</v>
      </c>
      <c r="L84" s="857">
        <f>N78*K84</f>
        <v>4455.5796652241688</v>
      </c>
      <c r="M84" s="858"/>
      <c r="N84" s="54"/>
    </row>
    <row r="85" spans="1:14" ht="15.75" thickBot="1">
      <c r="B85" s="94" t="s">
        <v>974</v>
      </c>
      <c r="C85" s="95"/>
      <c r="D85" s="95"/>
      <c r="E85" s="95"/>
      <c r="F85" s="95"/>
      <c r="G85" s="95"/>
      <c r="H85" s="95"/>
      <c r="I85" s="96"/>
      <c r="J85" s="97"/>
      <c r="K85" s="309">
        <v>0.05</v>
      </c>
      <c r="L85" s="859">
        <f>N78*K85</f>
        <v>4455.5796652241688</v>
      </c>
      <c r="M85" s="860"/>
      <c r="N85" s="54"/>
    </row>
    <row r="86" spans="1:14" ht="15.75" thickBot="1">
      <c r="B86" s="823" t="s">
        <v>953</v>
      </c>
      <c r="C86" s="824"/>
      <c r="D86" s="824"/>
      <c r="E86" s="824"/>
      <c r="F86" s="824"/>
      <c r="G86" s="824"/>
      <c r="H86" s="824"/>
      <c r="I86" s="824"/>
      <c r="J86" s="824"/>
      <c r="K86" s="824"/>
      <c r="L86" s="824"/>
      <c r="M86" s="825"/>
      <c r="N86" s="55">
        <f>L83+L84+L85</f>
        <v>26733.477991345015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115845.0712958284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1033</v>
      </c>
      <c r="C31" s="84" t="s">
        <v>1491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75">
        <v>30</v>
      </c>
      <c r="N36" s="276">
        <f>K36/M36</f>
        <v>2726.0345801517792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153339.44513353758</v>
      </c>
      <c r="L37" s="274"/>
      <c r="M37" s="275">
        <v>30</v>
      </c>
      <c r="N37" s="276">
        <f>K37/M37</f>
        <v>5111.3148377845855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30</v>
      </c>
      <c r="N38" s="276">
        <f>K38/M38</f>
        <v>4864.847236306613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8.9561768172669982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12711.152831060243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1.25</v>
      </c>
      <c r="L48" s="271"/>
      <c r="M48" s="406">
        <f>VLOOKUP(A48,MATERIALES!A4:D395,4,FALSE)</f>
        <v>61332.173400018502</v>
      </c>
      <c r="N48" s="276">
        <f>K48*M48</f>
        <v>76665.21675002313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76665.21675002313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827">
        <f>VLOOKUP(A59,TRANSPORTE!A5:D123,4,FALSE)</f>
        <v>952.23830639393896</v>
      </c>
      <c r="M59" s="828"/>
      <c r="N59" s="291">
        <f>K59*L59</f>
        <v>1190.2978829924236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1190.2978829924236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240</v>
      </c>
      <c r="N71" s="399">
        <f>K71/M71</f>
        <v>451.09166666666664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895.61768172669986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91462.285145802496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18292.457029160501</v>
      </c>
      <c r="M83" s="858"/>
      <c r="N83" s="54"/>
    </row>
    <row r="84" spans="1:14">
      <c r="B84" s="92" t="s">
        <v>973</v>
      </c>
      <c r="C84" s="93"/>
      <c r="D84" s="93"/>
      <c r="E84" s="93"/>
      <c r="F84" s="93"/>
      <c r="G84" s="93"/>
      <c r="H84" s="93"/>
      <c r="I84" s="90"/>
      <c r="J84" s="91"/>
      <c r="K84" s="308">
        <v>0.05</v>
      </c>
      <c r="L84" s="857">
        <f>N78*K84</f>
        <v>4573.1142572901254</v>
      </c>
      <c r="M84" s="858"/>
      <c r="N84" s="54"/>
    </row>
    <row r="85" spans="1:14" ht="15.75" thickBot="1">
      <c r="B85" s="94" t="s">
        <v>974</v>
      </c>
      <c r="C85" s="95"/>
      <c r="D85" s="95"/>
      <c r="E85" s="95"/>
      <c r="F85" s="95"/>
      <c r="G85" s="95"/>
      <c r="H85" s="95"/>
      <c r="I85" s="96"/>
      <c r="J85" s="97"/>
      <c r="K85" s="309">
        <v>0.05</v>
      </c>
      <c r="L85" s="859">
        <f>N78*K85</f>
        <v>4573.1142572901254</v>
      </c>
      <c r="M85" s="860"/>
      <c r="N85" s="54"/>
    </row>
    <row r="86" spans="1:14" ht="15.75" thickBot="1">
      <c r="B86" s="823" t="s">
        <v>953</v>
      </c>
      <c r="C86" s="824"/>
      <c r="D86" s="824"/>
      <c r="E86" s="824"/>
      <c r="F86" s="824"/>
      <c r="G86" s="824"/>
      <c r="H86" s="824"/>
      <c r="I86" s="824"/>
      <c r="J86" s="824"/>
      <c r="K86" s="824"/>
      <c r="L86" s="824"/>
      <c r="M86" s="825"/>
      <c r="N86" s="55">
        <f>L83+L84+L85</f>
        <v>27438.685543740754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118900.97068954325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1034</v>
      </c>
      <c r="C31" s="84" t="s">
        <v>1492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75">
        <v>30</v>
      </c>
      <c r="N36" s="276">
        <f>K36/M36</f>
        <v>2726.0345801517792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153339.44513353758</v>
      </c>
      <c r="L37" s="274"/>
      <c r="M37" s="275">
        <v>30</v>
      </c>
      <c r="N37" s="276">
        <f>K37/M37</f>
        <v>5111.3148377845855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30</v>
      </c>
      <c r="N38" s="276">
        <f>K38/M38</f>
        <v>4864.847236306613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8.9561768172669982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12711.152831060243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1.25</v>
      </c>
      <c r="L48" s="271"/>
      <c r="M48" s="406">
        <f>VLOOKUP(A48,MATERIALES!A4:D395,4,FALSE)</f>
        <v>51004.202947434795</v>
      </c>
      <c r="N48" s="276">
        <f>K48*M48</f>
        <v>63755.253684293493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63755.253684293493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827">
        <f>VLOOKUP(A59,TRANSPORTE!A5:D123,4,FALSE)</f>
        <v>952.23830639393896</v>
      </c>
      <c r="M59" s="828"/>
      <c r="N59" s="291">
        <f>K59*L59</f>
        <v>1190.2978829924236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1190.2978829924236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240</v>
      </c>
      <c r="N71" s="399">
        <f>K71/M71</f>
        <v>451.09166666666664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895.61768172669986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78552.32208007286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15710.464416014573</v>
      </c>
      <c r="M83" s="858"/>
      <c r="N83" s="54"/>
    </row>
    <row r="84" spans="1:14">
      <c r="B84" s="92" t="s">
        <v>973</v>
      </c>
      <c r="C84" s="93"/>
      <c r="D84" s="93"/>
      <c r="E84" s="93"/>
      <c r="F84" s="93"/>
      <c r="G84" s="93"/>
      <c r="H84" s="93"/>
      <c r="I84" s="90"/>
      <c r="J84" s="91"/>
      <c r="K84" s="308">
        <v>0.05</v>
      </c>
      <c r="L84" s="857">
        <f>N78*K84</f>
        <v>3927.6161040036432</v>
      </c>
      <c r="M84" s="858"/>
      <c r="N84" s="54"/>
    </row>
    <row r="85" spans="1:14" ht="15.75" thickBot="1">
      <c r="B85" s="94" t="s">
        <v>974</v>
      </c>
      <c r="C85" s="95"/>
      <c r="D85" s="95"/>
      <c r="E85" s="95"/>
      <c r="F85" s="95"/>
      <c r="G85" s="95"/>
      <c r="H85" s="95"/>
      <c r="I85" s="96"/>
      <c r="J85" s="97"/>
      <c r="K85" s="309">
        <v>0.05</v>
      </c>
      <c r="L85" s="859">
        <f>N78*K85</f>
        <v>3927.6161040036432</v>
      </c>
      <c r="M85" s="860"/>
      <c r="N85" s="54"/>
    </row>
    <row r="86" spans="1:14" ht="15.75" thickBot="1">
      <c r="B86" s="823" t="s">
        <v>953</v>
      </c>
      <c r="C86" s="824"/>
      <c r="D86" s="824"/>
      <c r="E86" s="824"/>
      <c r="F86" s="824"/>
      <c r="G86" s="824"/>
      <c r="H86" s="824"/>
      <c r="I86" s="824"/>
      <c r="J86" s="824"/>
      <c r="K86" s="824"/>
      <c r="L86" s="824"/>
      <c r="M86" s="825"/>
      <c r="N86" s="55">
        <f>L83+L84+L85</f>
        <v>23565.696624021857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102118.01870409472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1035</v>
      </c>
      <c r="C31" s="84" t="s">
        <v>1493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75">
        <v>30</v>
      </c>
      <c r="N36" s="276">
        <f>K36/M36</f>
        <v>2726.0345801517792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153339.44513353758</v>
      </c>
      <c r="L37" s="274"/>
      <c r="M37" s="275">
        <v>30</v>
      </c>
      <c r="N37" s="276">
        <f>K37/M37</f>
        <v>5111.3148377845855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30</v>
      </c>
      <c r="N38" s="276">
        <f>K38/M38</f>
        <v>4864.847236306613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8.9561768172669982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12711.152831060243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1.25</v>
      </c>
      <c r="L48" s="271"/>
      <c r="M48" s="406">
        <f>VLOOKUP(A48,MATERIALES!A4:D395,4,FALSE)</f>
        <v>51004.202947434795</v>
      </c>
      <c r="N48" s="276">
        <f>K48*M48</f>
        <v>63755.253684293493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63755.253684293493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827">
        <f>VLOOKUP(A59,TRANSPORTE!A5:D123,4,FALSE)</f>
        <v>952.23830639393896</v>
      </c>
      <c r="M59" s="828"/>
      <c r="N59" s="291">
        <f>K59*L59</f>
        <v>1190.2978829924236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1190.2978829924236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240</v>
      </c>
      <c r="N71" s="399">
        <f>K71/M71</f>
        <v>451.09166666666664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895.61768172669986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78552.32208007286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15710.464416014573</v>
      </c>
      <c r="M83" s="858"/>
      <c r="N83" s="54"/>
    </row>
    <row r="84" spans="1:14">
      <c r="B84" s="92" t="s">
        <v>973</v>
      </c>
      <c r="C84" s="93"/>
      <c r="D84" s="93"/>
      <c r="E84" s="93"/>
      <c r="F84" s="93"/>
      <c r="G84" s="93"/>
      <c r="H84" s="93"/>
      <c r="I84" s="90"/>
      <c r="J84" s="91"/>
      <c r="K84" s="308">
        <v>0.05</v>
      </c>
      <c r="L84" s="857">
        <f>N78*K84</f>
        <v>3927.6161040036432</v>
      </c>
      <c r="M84" s="858"/>
      <c r="N84" s="54"/>
    </row>
    <row r="85" spans="1:14" ht="15.75" thickBot="1">
      <c r="B85" s="94" t="s">
        <v>974</v>
      </c>
      <c r="C85" s="95"/>
      <c r="D85" s="95"/>
      <c r="E85" s="95"/>
      <c r="F85" s="95"/>
      <c r="G85" s="95"/>
      <c r="H85" s="95"/>
      <c r="I85" s="96"/>
      <c r="J85" s="97"/>
      <c r="K85" s="309">
        <v>0.05</v>
      </c>
      <c r="L85" s="859">
        <f>N78*K85</f>
        <v>3927.6161040036432</v>
      </c>
      <c r="M85" s="860"/>
      <c r="N85" s="54"/>
    </row>
    <row r="86" spans="1:14" ht="15.75" thickBot="1">
      <c r="B86" s="823" t="s">
        <v>953</v>
      </c>
      <c r="C86" s="824"/>
      <c r="D86" s="824"/>
      <c r="E86" s="824"/>
      <c r="F86" s="824"/>
      <c r="G86" s="824"/>
      <c r="H86" s="824"/>
      <c r="I86" s="824"/>
      <c r="J86" s="824"/>
      <c r="K86" s="824"/>
      <c r="L86" s="824"/>
      <c r="M86" s="825"/>
      <c r="N86" s="55">
        <f>L83+L84+L85</f>
        <v>23565.696624021857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102118.01870409472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1494</v>
      </c>
      <c r="C31" s="84" t="s">
        <v>2021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153339.44513353758</v>
      </c>
      <c r="L37" s="274"/>
      <c r="M37" s="275">
        <v>45</v>
      </c>
      <c r="N37" s="276">
        <f>K37/M37</f>
        <v>3407.5432251897241</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7792.5932423355516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61332.173400018502</v>
      </c>
      <c r="N48" s="276">
        <f>K48*M48</f>
        <v>79731.825420024063</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446.12573398273969</v>
      </c>
      <c r="N49" s="276">
        <f>K49*M49</f>
        <v>40151.316058446573</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119883.14147847064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952.23830639393896</v>
      </c>
      <c r="M59" s="828"/>
      <c r="N59" s="291">
        <f>K59*L59</f>
        <v>1237.9097983121208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1237.9097983121208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129510.72297360278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25902.144594720558</v>
      </c>
      <c r="M83" s="858"/>
      <c r="N83" s="54"/>
    </row>
    <row r="84" spans="1:14">
      <c r="B84" s="92" t="s">
        <v>973</v>
      </c>
      <c r="C84" s="93"/>
      <c r="D84" s="93"/>
      <c r="E84" s="93"/>
      <c r="F84" s="93"/>
      <c r="G84" s="93"/>
      <c r="H84" s="93"/>
      <c r="I84" s="90"/>
      <c r="J84" s="91"/>
      <c r="K84" s="308">
        <v>0.05</v>
      </c>
      <c r="L84" s="857">
        <f>N78*K84</f>
        <v>6475.5361486801394</v>
      </c>
      <c r="M84" s="858"/>
      <c r="N84" s="54"/>
    </row>
    <row r="85" spans="1:14" ht="15.75" thickBot="1">
      <c r="B85" s="94" t="s">
        <v>974</v>
      </c>
      <c r="C85" s="95"/>
      <c r="D85" s="95"/>
      <c r="E85" s="95"/>
      <c r="F85" s="95"/>
      <c r="G85" s="95"/>
      <c r="H85" s="95"/>
      <c r="I85" s="96"/>
      <c r="J85" s="97"/>
      <c r="K85" s="309">
        <v>0.05</v>
      </c>
      <c r="L85" s="859">
        <f>N78*K85</f>
        <v>6475.5361486801394</v>
      </c>
      <c r="M85" s="860"/>
      <c r="N85" s="54"/>
    </row>
    <row r="86" spans="1:14" ht="15.75" thickBot="1">
      <c r="B86" s="823" t="s">
        <v>953</v>
      </c>
      <c r="C86" s="824"/>
      <c r="D86" s="824"/>
      <c r="E86" s="824"/>
      <c r="F86" s="824"/>
      <c r="G86" s="824"/>
      <c r="H86" s="824"/>
      <c r="I86" s="824"/>
      <c r="J86" s="824"/>
      <c r="K86" s="824"/>
      <c r="L86" s="824"/>
      <c r="M86" s="825"/>
      <c r="N86" s="55">
        <f>L83+L84+L85</f>
        <v>38853.21689208084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168363.93986568361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1495</v>
      </c>
      <c r="C31" s="84" t="s">
        <v>2022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153339.44513353758</v>
      </c>
      <c r="L37" s="274"/>
      <c r="M37" s="275">
        <v>45</v>
      </c>
      <c r="N37" s="276">
        <f>K37/M37</f>
        <v>3407.5432251897241</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7792.5932423355516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63889.677011060368</v>
      </c>
      <c r="N48" s="276">
        <f>K48*M48</f>
        <v>83056.580114378477</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446.12573398273969</v>
      </c>
      <c r="N49" s="276">
        <f>K49*M49</f>
        <v>40151.316058446573</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123207.89617282504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952.23830639393896</v>
      </c>
      <c r="M59" s="828"/>
      <c r="N59" s="291">
        <f>K59*L59</f>
        <v>1237.9097983121208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1237.9097983121208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132835.4776679572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26567.09553359144</v>
      </c>
      <c r="M83" s="858"/>
      <c r="N83" s="54"/>
    </row>
    <row r="84" spans="1:14">
      <c r="B84" s="92" t="s">
        <v>973</v>
      </c>
      <c r="C84" s="93"/>
      <c r="D84" s="93"/>
      <c r="E84" s="93"/>
      <c r="F84" s="93"/>
      <c r="G84" s="93"/>
      <c r="H84" s="93"/>
      <c r="I84" s="90"/>
      <c r="J84" s="91"/>
      <c r="K84" s="308">
        <v>0.05</v>
      </c>
      <c r="L84" s="857">
        <f>N78*K84</f>
        <v>6641.7738833978601</v>
      </c>
      <c r="M84" s="858"/>
      <c r="N84" s="54"/>
    </row>
    <row r="85" spans="1:14" ht="15.75" thickBot="1">
      <c r="B85" s="94" t="s">
        <v>974</v>
      </c>
      <c r="C85" s="95"/>
      <c r="D85" s="95"/>
      <c r="E85" s="95"/>
      <c r="F85" s="95"/>
      <c r="G85" s="95"/>
      <c r="H85" s="95"/>
      <c r="I85" s="96"/>
      <c r="J85" s="97"/>
      <c r="K85" s="309">
        <v>0.05</v>
      </c>
      <c r="L85" s="859">
        <f>N78*K85</f>
        <v>6641.7738833978601</v>
      </c>
      <c r="M85" s="860"/>
      <c r="N85" s="54"/>
    </row>
    <row r="86" spans="1:14" ht="15.75" thickBot="1">
      <c r="B86" s="823" t="s">
        <v>953</v>
      </c>
      <c r="C86" s="824"/>
      <c r="D86" s="824"/>
      <c r="E86" s="824"/>
      <c r="F86" s="824"/>
      <c r="G86" s="824"/>
      <c r="H86" s="824"/>
      <c r="I86" s="824"/>
      <c r="J86" s="824"/>
      <c r="K86" s="824"/>
      <c r="L86" s="824"/>
      <c r="M86" s="825"/>
      <c r="N86" s="55">
        <f>L83+L84+L85</f>
        <v>39850.643300387157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172686.12096834436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1496</v>
      </c>
      <c r="C31" s="84" t="s">
        <v>1497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153339.44513353758</v>
      </c>
      <c r="L37" s="274"/>
      <c r="M37" s="275">
        <v>45</v>
      </c>
      <c r="N37" s="276">
        <f>K37/M37</f>
        <v>3407.5432251897241</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7792.5932423355516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61332.173400018502</v>
      </c>
      <c r="N48" s="276">
        <f>K48*M48</f>
        <v>79731.825420024063</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446.12573398273969</v>
      </c>
      <c r="N49" s="276">
        <f>K49*M49</f>
        <v>40151.316058446573</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119883.14147847064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952.23830639393896</v>
      </c>
      <c r="M59" s="828"/>
      <c r="N59" s="291">
        <f>K59*L59</f>
        <v>1237.9097983121208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1237.9097983121208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129510.72297360278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25902.144594720558</v>
      </c>
      <c r="M83" s="858"/>
      <c r="N83" s="54"/>
    </row>
    <row r="84" spans="1:14">
      <c r="B84" s="92" t="s">
        <v>973</v>
      </c>
      <c r="C84" s="93"/>
      <c r="D84" s="93"/>
      <c r="E84" s="93"/>
      <c r="F84" s="93"/>
      <c r="G84" s="93"/>
      <c r="H84" s="93"/>
      <c r="I84" s="90"/>
      <c r="J84" s="91"/>
      <c r="K84" s="308">
        <v>0.05</v>
      </c>
      <c r="L84" s="857">
        <f>N78*K84</f>
        <v>6475.5361486801394</v>
      </c>
      <c r="M84" s="858"/>
      <c r="N84" s="54"/>
    </row>
    <row r="85" spans="1:14" ht="15.75" thickBot="1">
      <c r="B85" s="94" t="s">
        <v>974</v>
      </c>
      <c r="C85" s="95"/>
      <c r="D85" s="95"/>
      <c r="E85" s="95"/>
      <c r="F85" s="95"/>
      <c r="G85" s="95"/>
      <c r="H85" s="95"/>
      <c r="I85" s="96"/>
      <c r="J85" s="97"/>
      <c r="K85" s="309">
        <v>0.05</v>
      </c>
      <c r="L85" s="859">
        <f>N78*K85</f>
        <v>6475.5361486801394</v>
      </c>
      <c r="M85" s="860"/>
      <c r="N85" s="54"/>
    </row>
    <row r="86" spans="1:14" ht="15.75" thickBot="1">
      <c r="B86" s="823" t="s">
        <v>953</v>
      </c>
      <c r="C86" s="824"/>
      <c r="D86" s="824"/>
      <c r="E86" s="824"/>
      <c r="F86" s="824"/>
      <c r="G86" s="824"/>
      <c r="H86" s="824"/>
      <c r="I86" s="824"/>
      <c r="J86" s="824"/>
      <c r="K86" s="824"/>
      <c r="L86" s="824"/>
      <c r="M86" s="825"/>
      <c r="N86" s="55">
        <f>L83+L84+L85</f>
        <v>38853.21689208084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168363.93986568361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1498</v>
      </c>
      <c r="C31" s="84" t="s">
        <v>1499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153339.44513353758</v>
      </c>
      <c r="L37" s="274"/>
      <c r="M37" s="275">
        <v>45</v>
      </c>
      <c r="N37" s="276">
        <f>K37/M37</f>
        <v>3407.5432251897241</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7792.5932423355516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63889.677011060368</v>
      </c>
      <c r="N48" s="276">
        <f>K48*M48</f>
        <v>83056.580114378477</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446.12573398273969</v>
      </c>
      <c r="N49" s="276">
        <f>K49*M49</f>
        <v>40151.316058446573</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123207.89617282504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952.23830639393896</v>
      </c>
      <c r="M59" s="828"/>
      <c r="N59" s="291">
        <f>K59*L59</f>
        <v>1237.9097983121208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1237.9097983121208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132835.4776679572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26567.09553359144</v>
      </c>
      <c r="M83" s="858"/>
      <c r="N83" s="54"/>
    </row>
    <row r="84" spans="1:14">
      <c r="B84" s="92" t="s">
        <v>973</v>
      </c>
      <c r="C84" s="93"/>
      <c r="D84" s="93"/>
      <c r="E84" s="93"/>
      <c r="F84" s="93"/>
      <c r="G84" s="93"/>
      <c r="H84" s="93"/>
      <c r="I84" s="90"/>
      <c r="J84" s="91"/>
      <c r="K84" s="308">
        <v>0.05</v>
      </c>
      <c r="L84" s="857">
        <f>N78*K84</f>
        <v>6641.7738833978601</v>
      </c>
      <c r="M84" s="858"/>
      <c r="N84" s="54"/>
    </row>
    <row r="85" spans="1:14" ht="15.75" thickBot="1">
      <c r="B85" s="94" t="s">
        <v>974</v>
      </c>
      <c r="C85" s="95"/>
      <c r="D85" s="95"/>
      <c r="E85" s="95"/>
      <c r="F85" s="95"/>
      <c r="G85" s="95"/>
      <c r="H85" s="95"/>
      <c r="I85" s="96"/>
      <c r="J85" s="97"/>
      <c r="K85" s="309">
        <v>0.05</v>
      </c>
      <c r="L85" s="859">
        <f>N78*K85</f>
        <v>6641.7738833978601</v>
      </c>
      <c r="M85" s="860"/>
      <c r="N85" s="54"/>
    </row>
    <row r="86" spans="1:14" ht="15.75" thickBot="1">
      <c r="B86" s="823" t="s">
        <v>953</v>
      </c>
      <c r="C86" s="824"/>
      <c r="D86" s="824"/>
      <c r="E86" s="824"/>
      <c r="F86" s="824"/>
      <c r="G86" s="824"/>
      <c r="H86" s="824"/>
      <c r="I86" s="824"/>
      <c r="J86" s="824"/>
      <c r="K86" s="824"/>
      <c r="L86" s="824"/>
      <c r="M86" s="825"/>
      <c r="N86" s="55">
        <f>L83+L84+L85</f>
        <v>39850.643300387157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172686.12096834436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1500</v>
      </c>
      <c r="C31" s="84" t="s">
        <v>1501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153339.44513353758</v>
      </c>
      <c r="L37" s="274"/>
      <c r="M37" s="275">
        <v>45</v>
      </c>
      <c r="N37" s="276">
        <f>K37/M37</f>
        <v>3407.5432251897241</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7792.5932423355516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61332.173400018502</v>
      </c>
      <c r="N48" s="276">
        <f>K48*M48</f>
        <v>79731.825420024063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79731.825420024063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952.23830639393896</v>
      </c>
      <c r="M59" s="828"/>
      <c r="N59" s="291">
        <f>K59*L59</f>
        <v>1237.9097983121208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1237.9097983121208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89359.4069151562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17871.881383031239</v>
      </c>
      <c r="M83" s="858"/>
      <c r="N83" s="54"/>
    </row>
    <row r="84" spans="1:14">
      <c r="B84" s="92" t="s">
        <v>973</v>
      </c>
      <c r="C84" s="93"/>
      <c r="D84" s="93"/>
      <c r="E84" s="93"/>
      <c r="F84" s="93"/>
      <c r="G84" s="93"/>
      <c r="H84" s="93"/>
      <c r="I84" s="90"/>
      <c r="J84" s="91"/>
      <c r="K84" s="308">
        <v>0.05</v>
      </c>
      <c r="L84" s="857">
        <f>N78*K84</f>
        <v>4467.9703457578098</v>
      </c>
      <c r="M84" s="858"/>
      <c r="N84" s="54"/>
    </row>
    <row r="85" spans="1:14" ht="15.75" thickBot="1">
      <c r="B85" s="94" t="s">
        <v>974</v>
      </c>
      <c r="C85" s="95"/>
      <c r="D85" s="95"/>
      <c r="E85" s="95"/>
      <c r="F85" s="95"/>
      <c r="G85" s="95"/>
      <c r="H85" s="95"/>
      <c r="I85" s="96"/>
      <c r="J85" s="97"/>
      <c r="K85" s="309">
        <v>0.05</v>
      </c>
      <c r="L85" s="859">
        <f>N78*K85</f>
        <v>4467.9703457578098</v>
      </c>
      <c r="M85" s="860"/>
      <c r="N85" s="54"/>
    </row>
    <row r="86" spans="1:14" ht="15.75" thickBot="1">
      <c r="B86" s="823" t="s">
        <v>953</v>
      </c>
      <c r="C86" s="824"/>
      <c r="D86" s="824"/>
      <c r="E86" s="824"/>
      <c r="F86" s="824"/>
      <c r="G86" s="824"/>
      <c r="H86" s="824"/>
      <c r="I86" s="824"/>
      <c r="J86" s="824"/>
      <c r="K86" s="824"/>
      <c r="L86" s="824"/>
      <c r="M86" s="825"/>
      <c r="N86" s="55">
        <f>L83+L84+L85</f>
        <v>26807.822074546861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116167.22898970306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1502</v>
      </c>
      <c r="C31" s="84" t="s">
        <v>1503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153339.44513353758</v>
      </c>
      <c r="L37" s="274"/>
      <c r="M37" s="275">
        <v>45</v>
      </c>
      <c r="N37" s="276">
        <f>K37/M37</f>
        <v>3407.5432251897241</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7792.5932423355516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63889.677011060368</v>
      </c>
      <c r="N48" s="276">
        <f>K48*M48</f>
        <v>83056.580114378477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83056.580114378477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952.23830639393896</v>
      </c>
      <c r="M59" s="828"/>
      <c r="N59" s="291">
        <f>K59*L59</f>
        <v>1237.9097983121208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1237.9097983121208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92684.161609510615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18536.832321902122</v>
      </c>
      <c r="M83" s="858"/>
      <c r="N83" s="54"/>
    </row>
    <row r="84" spans="1:14">
      <c r="B84" s="92" t="s">
        <v>973</v>
      </c>
      <c r="C84" s="93"/>
      <c r="D84" s="93"/>
      <c r="E84" s="93"/>
      <c r="F84" s="93"/>
      <c r="G84" s="93"/>
      <c r="H84" s="93"/>
      <c r="I84" s="90"/>
      <c r="J84" s="91"/>
      <c r="K84" s="308">
        <v>0.05</v>
      </c>
      <c r="L84" s="857">
        <f>N78*K84</f>
        <v>4634.2080804755306</v>
      </c>
      <c r="M84" s="858"/>
      <c r="N84" s="54"/>
    </row>
    <row r="85" spans="1:14" ht="15.75" thickBot="1">
      <c r="B85" s="94" t="s">
        <v>974</v>
      </c>
      <c r="C85" s="95"/>
      <c r="D85" s="95"/>
      <c r="E85" s="95"/>
      <c r="F85" s="95"/>
      <c r="G85" s="95"/>
      <c r="H85" s="95"/>
      <c r="I85" s="96"/>
      <c r="J85" s="97"/>
      <c r="K85" s="309">
        <v>0.05</v>
      </c>
      <c r="L85" s="859">
        <f>N78*K85</f>
        <v>4634.2080804755306</v>
      </c>
      <c r="M85" s="860"/>
      <c r="N85" s="54"/>
    </row>
    <row r="86" spans="1:14" ht="15.75" thickBot="1">
      <c r="B86" s="823" t="s">
        <v>953</v>
      </c>
      <c r="C86" s="824"/>
      <c r="D86" s="824"/>
      <c r="E86" s="824"/>
      <c r="F86" s="824"/>
      <c r="G86" s="824"/>
      <c r="H86" s="824"/>
      <c r="I86" s="824"/>
      <c r="J86" s="824"/>
      <c r="K86" s="824"/>
      <c r="L86" s="824"/>
      <c r="M86" s="825"/>
      <c r="N86" s="55">
        <f>L83+L84+L85</f>
        <v>27805.248482853185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120489.4100923638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1504</v>
      </c>
      <c r="C31" s="84" t="s">
        <v>1505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153339.44513353758</v>
      </c>
      <c r="L37" s="274"/>
      <c r="M37" s="275">
        <v>45</v>
      </c>
      <c r="N37" s="276">
        <f>K37/M37</f>
        <v>3407.5432251897241</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7792.5932423355516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61332.173400018502</v>
      </c>
      <c r="N48" s="276">
        <f>K48*M48</f>
        <v>79731.825420024063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79731.825420024063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952.23830639393896</v>
      </c>
      <c r="M59" s="828"/>
      <c r="N59" s="291">
        <f>K59*L59</f>
        <v>1237.9097983121208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1237.9097983121208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89359.4069151562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17871.881383031239</v>
      </c>
      <c r="M83" s="858"/>
      <c r="N83" s="54"/>
    </row>
    <row r="84" spans="1:14">
      <c r="B84" s="92" t="s">
        <v>973</v>
      </c>
      <c r="C84" s="93"/>
      <c r="D84" s="93"/>
      <c r="E84" s="93"/>
      <c r="F84" s="93"/>
      <c r="G84" s="93"/>
      <c r="H84" s="93"/>
      <c r="I84" s="90"/>
      <c r="J84" s="91"/>
      <c r="K84" s="308">
        <v>0.05</v>
      </c>
      <c r="L84" s="857">
        <f>N78*K84</f>
        <v>4467.9703457578098</v>
      </c>
      <c r="M84" s="858"/>
      <c r="N84" s="54"/>
    </row>
    <row r="85" spans="1:14" ht="15.75" thickBot="1">
      <c r="B85" s="94" t="s">
        <v>974</v>
      </c>
      <c r="C85" s="95"/>
      <c r="D85" s="95"/>
      <c r="E85" s="95"/>
      <c r="F85" s="95"/>
      <c r="G85" s="95"/>
      <c r="H85" s="95"/>
      <c r="I85" s="96"/>
      <c r="J85" s="97"/>
      <c r="K85" s="309">
        <v>0.05</v>
      </c>
      <c r="L85" s="859">
        <f>N78*K85</f>
        <v>4467.9703457578098</v>
      </c>
      <c r="M85" s="860"/>
      <c r="N85" s="54"/>
    </row>
    <row r="86" spans="1:14" ht="15.75" thickBot="1">
      <c r="B86" s="823" t="s">
        <v>953</v>
      </c>
      <c r="C86" s="824"/>
      <c r="D86" s="824"/>
      <c r="E86" s="824"/>
      <c r="F86" s="824"/>
      <c r="G86" s="824"/>
      <c r="H86" s="824"/>
      <c r="I86" s="824"/>
      <c r="J86" s="824"/>
      <c r="K86" s="824"/>
      <c r="L86" s="824"/>
      <c r="M86" s="825"/>
      <c r="N86" s="55">
        <f>L83+L84+L85</f>
        <v>26807.822074546861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116167.22898970306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1506</v>
      </c>
      <c r="C31" s="84" t="s">
        <v>1507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153339.44513353758</v>
      </c>
      <c r="L37" s="274"/>
      <c r="M37" s="275">
        <v>45</v>
      </c>
      <c r="N37" s="276">
        <f>K37/M37</f>
        <v>3407.5432251897241</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7792.5932423355516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63889.677011060368</v>
      </c>
      <c r="N48" s="276">
        <f>K48*M48</f>
        <v>83056.580114378477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83056.580114378477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952.23830639393896</v>
      </c>
      <c r="M59" s="828"/>
      <c r="N59" s="291">
        <f>K59*L59</f>
        <v>1237.9097983121208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1237.9097983121208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92684.161609510615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18536.832321902122</v>
      </c>
      <c r="M83" s="858"/>
      <c r="N83" s="54"/>
    </row>
    <row r="84" spans="1:14">
      <c r="B84" s="92" t="s">
        <v>973</v>
      </c>
      <c r="C84" s="93"/>
      <c r="D84" s="93"/>
      <c r="E84" s="93"/>
      <c r="F84" s="93"/>
      <c r="G84" s="93"/>
      <c r="H84" s="93"/>
      <c r="I84" s="90"/>
      <c r="J84" s="91"/>
      <c r="K84" s="308">
        <v>0.05</v>
      </c>
      <c r="L84" s="857">
        <f>N78*K84</f>
        <v>4634.2080804755306</v>
      </c>
      <c r="M84" s="858"/>
      <c r="N84" s="54"/>
    </row>
    <row r="85" spans="1:14" ht="15.75" thickBot="1">
      <c r="B85" s="94" t="s">
        <v>974</v>
      </c>
      <c r="C85" s="95"/>
      <c r="D85" s="95"/>
      <c r="E85" s="95"/>
      <c r="F85" s="95"/>
      <c r="G85" s="95"/>
      <c r="H85" s="95"/>
      <c r="I85" s="96"/>
      <c r="J85" s="97"/>
      <c r="K85" s="309">
        <v>0.05</v>
      </c>
      <c r="L85" s="859">
        <f>N78*K85</f>
        <v>4634.2080804755306</v>
      </c>
      <c r="M85" s="860"/>
      <c r="N85" s="54"/>
    </row>
    <row r="86" spans="1:14" ht="15.75" thickBot="1">
      <c r="B86" s="823" t="s">
        <v>953</v>
      </c>
      <c r="C86" s="824"/>
      <c r="D86" s="824"/>
      <c r="E86" s="824"/>
      <c r="F86" s="824"/>
      <c r="G86" s="824"/>
      <c r="H86" s="824"/>
      <c r="I86" s="824"/>
      <c r="J86" s="824"/>
      <c r="K86" s="824"/>
      <c r="L86" s="824"/>
      <c r="M86" s="825"/>
      <c r="N86" s="55">
        <f>L83+L84+L85</f>
        <v>27805.248482853185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120489.4100923638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1508</v>
      </c>
      <c r="C31" s="84" t="s">
        <v>1509</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446.12573398273969</v>
      </c>
      <c r="N48" s="276">
        <f>K48*M48</f>
        <v>446.12573398273969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446.12573398273969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446.12573398273969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89.225146796547946</v>
      </c>
      <c r="M83" s="858"/>
      <c r="N83" s="54"/>
    </row>
    <row r="84" spans="1:14">
      <c r="B84" s="92" t="s">
        <v>973</v>
      </c>
      <c r="C84" s="93"/>
      <c r="D84" s="93"/>
      <c r="E84" s="93"/>
      <c r="F84" s="93"/>
      <c r="G84" s="93"/>
      <c r="H84" s="93"/>
      <c r="I84" s="90"/>
      <c r="J84" s="91"/>
      <c r="K84" s="308">
        <v>0.05</v>
      </c>
      <c r="L84" s="857">
        <f>N78*K84</f>
        <v>22.306286699136987</v>
      </c>
      <c r="M84" s="858"/>
      <c r="N84" s="54"/>
    </row>
    <row r="85" spans="1:14" ht="15.75" thickBot="1">
      <c r="B85" s="94" t="s">
        <v>974</v>
      </c>
      <c r="C85" s="95"/>
      <c r="D85" s="95"/>
      <c r="E85" s="95"/>
      <c r="F85" s="95"/>
      <c r="G85" s="95"/>
      <c r="H85" s="95"/>
      <c r="I85" s="96"/>
      <c r="J85" s="97"/>
      <c r="K85" s="309">
        <v>0.05</v>
      </c>
      <c r="L85" s="859">
        <f>N78*K85</f>
        <v>22.306286699136987</v>
      </c>
      <c r="M85" s="860"/>
      <c r="N85" s="54"/>
    </row>
    <row r="86" spans="1:14" ht="15.75" thickBot="1">
      <c r="B86" s="823" t="s">
        <v>953</v>
      </c>
      <c r="C86" s="824"/>
      <c r="D86" s="824"/>
      <c r="E86" s="824"/>
      <c r="F86" s="824"/>
      <c r="G86" s="824"/>
      <c r="H86" s="824"/>
      <c r="I86" s="824"/>
      <c r="J86" s="824"/>
      <c r="K86" s="824"/>
      <c r="L86" s="824"/>
      <c r="M86" s="825"/>
      <c r="N86" s="55">
        <f>L83+L84+L85</f>
        <v>133.83772019482191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579.96345417756163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1510</v>
      </c>
      <c r="C31" s="84" t="s">
        <v>1511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153339.44513353758</v>
      </c>
      <c r="L37" s="274"/>
      <c r="M37" s="275">
        <v>45</v>
      </c>
      <c r="N37" s="276">
        <f>K37/M37</f>
        <v>3407.5432251897241</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7792.5932423355516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63889.677011060368</v>
      </c>
      <c r="N48" s="276">
        <f>K48*M48</f>
        <v>83056.580114378477</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446.12573398273969</v>
      </c>
      <c r="N49" s="276">
        <f>K49*M49</f>
        <v>40151.316058446573</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123207.89617282504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952.23830639393896</v>
      </c>
      <c r="M59" s="828"/>
      <c r="N59" s="291">
        <f>K59*L59</f>
        <v>1237.9097983121208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1237.9097983121208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132835.4776679572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26567.09553359144</v>
      </c>
      <c r="M83" s="858"/>
      <c r="N83" s="54"/>
    </row>
    <row r="84" spans="1:14">
      <c r="B84" s="92" t="s">
        <v>973</v>
      </c>
      <c r="C84" s="93"/>
      <c r="D84" s="93"/>
      <c r="E84" s="93"/>
      <c r="F84" s="93"/>
      <c r="G84" s="93"/>
      <c r="H84" s="93"/>
      <c r="I84" s="90"/>
      <c r="J84" s="91"/>
      <c r="K84" s="308">
        <v>0.05</v>
      </c>
      <c r="L84" s="857">
        <f>N78*K84</f>
        <v>6641.7738833978601</v>
      </c>
      <c r="M84" s="858"/>
      <c r="N84" s="54"/>
    </row>
    <row r="85" spans="1:14" ht="15.75" thickBot="1">
      <c r="B85" s="94" t="s">
        <v>974</v>
      </c>
      <c r="C85" s="95"/>
      <c r="D85" s="95"/>
      <c r="E85" s="95"/>
      <c r="F85" s="95"/>
      <c r="G85" s="95"/>
      <c r="H85" s="95"/>
      <c r="I85" s="96"/>
      <c r="J85" s="97"/>
      <c r="K85" s="309">
        <v>0.05</v>
      </c>
      <c r="L85" s="859">
        <f>N78*K85</f>
        <v>6641.7738833978601</v>
      </c>
      <c r="M85" s="860"/>
      <c r="N85" s="54"/>
    </row>
    <row r="86" spans="1:14" ht="15.75" thickBot="1">
      <c r="B86" s="823" t="s">
        <v>953</v>
      </c>
      <c r="C86" s="824"/>
      <c r="D86" s="824"/>
      <c r="E86" s="824"/>
      <c r="F86" s="824"/>
      <c r="G86" s="824"/>
      <c r="H86" s="824"/>
      <c r="I86" s="824"/>
      <c r="J86" s="824"/>
      <c r="K86" s="824"/>
      <c r="L86" s="824"/>
      <c r="M86" s="825"/>
      <c r="N86" s="55">
        <f>L83+L84+L85</f>
        <v>39850.643300387157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172686.12096834436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1512</v>
      </c>
      <c r="C31" s="84" t="s">
        <v>1513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153339.44513353758</v>
      </c>
      <c r="L37" s="274"/>
      <c r="M37" s="275">
        <v>45</v>
      </c>
      <c r="N37" s="276">
        <f>K37/M37</f>
        <v>3407.5432251897241</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7792.5932423355516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63889.677011060368</v>
      </c>
      <c r="N48" s="276">
        <f>K48*M48</f>
        <v>83056.580114378477</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446.12573398273969</v>
      </c>
      <c r="N49" s="276">
        <f>K49*M49</f>
        <v>40151.316058446573</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123207.89617282504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952.23830639393896</v>
      </c>
      <c r="M59" s="828"/>
      <c r="N59" s="291">
        <f>K59*L59</f>
        <v>1237.9097983121208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1237.9097983121208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132835.4776679572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26567.09553359144</v>
      </c>
      <c r="M83" s="858"/>
      <c r="N83" s="54"/>
    </row>
    <row r="84" spans="1:14">
      <c r="B84" s="92" t="s">
        <v>973</v>
      </c>
      <c r="C84" s="93"/>
      <c r="D84" s="93"/>
      <c r="E84" s="93"/>
      <c r="F84" s="93"/>
      <c r="G84" s="93"/>
      <c r="H84" s="93"/>
      <c r="I84" s="90"/>
      <c r="J84" s="91"/>
      <c r="K84" s="308">
        <v>0.05</v>
      </c>
      <c r="L84" s="857">
        <f>N78*K84</f>
        <v>6641.7738833978601</v>
      </c>
      <c r="M84" s="858"/>
      <c r="N84" s="54"/>
    </row>
    <row r="85" spans="1:14" ht="15.75" thickBot="1">
      <c r="B85" s="94" t="s">
        <v>974</v>
      </c>
      <c r="C85" s="95"/>
      <c r="D85" s="95"/>
      <c r="E85" s="95"/>
      <c r="F85" s="95"/>
      <c r="G85" s="95"/>
      <c r="H85" s="95"/>
      <c r="I85" s="96"/>
      <c r="J85" s="97"/>
      <c r="K85" s="309">
        <v>0.05</v>
      </c>
      <c r="L85" s="859">
        <f>N78*K85</f>
        <v>6641.7738833978601</v>
      </c>
      <c r="M85" s="860"/>
      <c r="N85" s="54"/>
    </row>
    <row r="86" spans="1:14" ht="15.75" thickBot="1">
      <c r="B86" s="823" t="s">
        <v>953</v>
      </c>
      <c r="C86" s="824"/>
      <c r="D86" s="824"/>
      <c r="E86" s="824"/>
      <c r="F86" s="824"/>
      <c r="G86" s="824"/>
      <c r="H86" s="824"/>
      <c r="I86" s="824"/>
      <c r="J86" s="824"/>
      <c r="K86" s="824"/>
      <c r="L86" s="824"/>
      <c r="M86" s="825"/>
      <c r="N86" s="55">
        <f>L83+L84+L85</f>
        <v>39850.643300387157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172686.12096834436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1514</v>
      </c>
      <c r="C31" s="84" t="s">
        <v>1515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153339.44513353758</v>
      </c>
      <c r="L37" s="274"/>
      <c r="M37" s="275">
        <v>45</v>
      </c>
      <c r="N37" s="276">
        <f>K37/M37</f>
        <v>3407.5432251897241</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7792.5932423355516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63889.677011060368</v>
      </c>
      <c r="N48" s="276">
        <f>K48*M48</f>
        <v>83056.580114378477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83056.580114378477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952.23830639393896</v>
      </c>
      <c r="M59" s="828"/>
      <c r="N59" s="291">
        <f>K59*L59</f>
        <v>1237.9097983121208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1237.9097983121208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92684.161609510615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18536.832321902122</v>
      </c>
      <c r="M83" s="858"/>
      <c r="N83" s="54"/>
    </row>
    <row r="84" spans="1:14">
      <c r="B84" s="92" t="s">
        <v>973</v>
      </c>
      <c r="C84" s="93"/>
      <c r="D84" s="93"/>
      <c r="E84" s="93"/>
      <c r="F84" s="93"/>
      <c r="G84" s="93"/>
      <c r="H84" s="93"/>
      <c r="I84" s="90"/>
      <c r="J84" s="91"/>
      <c r="K84" s="308">
        <v>0.05</v>
      </c>
      <c r="L84" s="857">
        <f>N78*K84</f>
        <v>4634.2080804755306</v>
      </c>
      <c r="M84" s="858"/>
      <c r="N84" s="54"/>
    </row>
    <row r="85" spans="1:14" ht="15.75" thickBot="1">
      <c r="B85" s="94" t="s">
        <v>974</v>
      </c>
      <c r="C85" s="95"/>
      <c r="D85" s="95"/>
      <c r="E85" s="95"/>
      <c r="F85" s="95"/>
      <c r="G85" s="95"/>
      <c r="H85" s="95"/>
      <c r="I85" s="96"/>
      <c r="J85" s="97"/>
      <c r="K85" s="309">
        <v>0.05</v>
      </c>
      <c r="L85" s="859">
        <f>N78*K85</f>
        <v>4634.2080804755306</v>
      </c>
      <c r="M85" s="860"/>
      <c r="N85" s="54"/>
    </row>
    <row r="86" spans="1:14" ht="15.75" thickBot="1">
      <c r="B86" s="823" t="s">
        <v>953</v>
      </c>
      <c r="C86" s="824"/>
      <c r="D86" s="824"/>
      <c r="E86" s="824"/>
      <c r="F86" s="824"/>
      <c r="G86" s="824"/>
      <c r="H86" s="824"/>
      <c r="I86" s="824"/>
      <c r="J86" s="824"/>
      <c r="K86" s="824"/>
      <c r="L86" s="824"/>
      <c r="M86" s="825"/>
      <c r="N86" s="55">
        <f>L83+L84+L85</f>
        <v>27805.248482853185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120489.4100923638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1516</v>
      </c>
      <c r="C31" s="84" t="s">
        <v>1517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45</v>
      </c>
      <c r="N36" s="276">
        <f>K36/M36</f>
        <v>1135.847741729908</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153339.44513353758</v>
      </c>
      <c r="L37" s="274"/>
      <c r="M37" s="275">
        <v>45</v>
      </c>
      <c r="N37" s="276">
        <f>K37/M37</f>
        <v>3407.5432251897241</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145945.4170891984</v>
      </c>
      <c r="L38" s="274"/>
      <c r="M38" s="275">
        <v>45</v>
      </c>
      <c r="N38" s="276">
        <f>K38/M38</f>
        <v>3243.2314908710755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7792.5932423355516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63889.677011060368</v>
      </c>
      <c r="N48" s="276">
        <f>K48*M48</f>
        <v>83056.580114378477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83056.580114378477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952.23830639393896</v>
      </c>
      <c r="M59" s="828"/>
      <c r="N59" s="291">
        <f>K59*L59</f>
        <v>1237.9097983121208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1237.9097983121208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92684.161609510615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18536.832321902122</v>
      </c>
      <c r="M83" s="858"/>
      <c r="N83" s="54"/>
    </row>
    <row r="84" spans="1:14">
      <c r="B84" s="92" t="s">
        <v>973</v>
      </c>
      <c r="C84" s="93"/>
      <c r="D84" s="93"/>
      <c r="E84" s="93"/>
      <c r="F84" s="93"/>
      <c r="G84" s="93"/>
      <c r="H84" s="93"/>
      <c r="I84" s="90"/>
      <c r="J84" s="91"/>
      <c r="K84" s="308">
        <v>0.05</v>
      </c>
      <c r="L84" s="857">
        <f>N78*K84</f>
        <v>4634.2080804755306</v>
      </c>
      <c r="M84" s="858"/>
      <c r="N84" s="54"/>
    </row>
    <row r="85" spans="1:14" ht="15.75" thickBot="1">
      <c r="B85" s="94" t="s">
        <v>974</v>
      </c>
      <c r="C85" s="95"/>
      <c r="D85" s="95"/>
      <c r="E85" s="95"/>
      <c r="F85" s="95"/>
      <c r="G85" s="95"/>
      <c r="H85" s="95"/>
      <c r="I85" s="96"/>
      <c r="J85" s="97"/>
      <c r="K85" s="309">
        <v>0.05</v>
      </c>
      <c r="L85" s="859">
        <f>N78*K85</f>
        <v>4634.2080804755306</v>
      </c>
      <c r="M85" s="860"/>
      <c r="N85" s="54"/>
    </row>
    <row r="86" spans="1:14" ht="15.75" thickBot="1">
      <c r="B86" s="823" t="s">
        <v>953</v>
      </c>
      <c r="C86" s="824"/>
      <c r="D86" s="824"/>
      <c r="E86" s="824"/>
      <c r="F86" s="824"/>
      <c r="G86" s="824"/>
      <c r="H86" s="824"/>
      <c r="I86" s="824"/>
      <c r="J86" s="824"/>
      <c r="K86" s="824"/>
      <c r="L86" s="824"/>
      <c r="M86" s="825"/>
      <c r="N86" s="55">
        <f>L83+L84+L85</f>
        <v>27805.248482853185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120489.4100923638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1518</v>
      </c>
      <c r="C31" s="84" t="s">
        <v>1519</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446.12573398273969</v>
      </c>
      <c r="N48" s="276">
        <f>K48*M48</f>
        <v>446.12573398273969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446.12573398273969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446.12573398273969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89.225146796547946</v>
      </c>
      <c r="M83" s="858"/>
      <c r="N83" s="54"/>
    </row>
    <row r="84" spans="1:14">
      <c r="B84" s="92" t="s">
        <v>973</v>
      </c>
      <c r="C84" s="93"/>
      <c r="D84" s="93"/>
      <c r="E84" s="93"/>
      <c r="F84" s="93"/>
      <c r="G84" s="93"/>
      <c r="H84" s="93"/>
      <c r="I84" s="90"/>
      <c r="J84" s="91"/>
      <c r="K84" s="308">
        <v>0.05</v>
      </c>
      <c r="L84" s="857">
        <f>N78*K84</f>
        <v>22.306286699136987</v>
      </c>
      <c r="M84" s="858"/>
      <c r="N84" s="54"/>
    </row>
    <row r="85" spans="1:14" ht="15.75" thickBot="1">
      <c r="B85" s="94" t="s">
        <v>974</v>
      </c>
      <c r="C85" s="95"/>
      <c r="D85" s="95"/>
      <c r="E85" s="95"/>
      <c r="F85" s="95"/>
      <c r="G85" s="95"/>
      <c r="H85" s="95"/>
      <c r="I85" s="96"/>
      <c r="J85" s="97"/>
      <c r="K85" s="309">
        <v>0.05</v>
      </c>
      <c r="L85" s="859">
        <f>N78*K85</f>
        <v>22.306286699136987</v>
      </c>
      <c r="M85" s="860"/>
      <c r="N85" s="54"/>
    </row>
    <row r="86" spans="1:14" ht="15.75" thickBot="1">
      <c r="B86" s="823" t="s">
        <v>953</v>
      </c>
      <c r="C86" s="824"/>
      <c r="D86" s="824"/>
      <c r="E86" s="824"/>
      <c r="F86" s="824"/>
      <c r="G86" s="824"/>
      <c r="H86" s="824"/>
      <c r="I86" s="824"/>
      <c r="J86" s="824"/>
      <c r="K86" s="824"/>
      <c r="L86" s="824"/>
      <c r="M86" s="825"/>
      <c r="N86" s="55">
        <f>L83+L84+L85</f>
        <v>133.83772019482191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579.96345417756163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456"/>
      <c r="L30" s="834" t="s">
        <v>945</v>
      </c>
      <c r="M30" s="835"/>
      <c r="N30" s="74" t="s">
        <v>946</v>
      </c>
    </row>
    <row r="31" spans="1:14" ht="15.75" thickBot="1">
      <c r="A31" t="s">
        <v>1845</v>
      </c>
      <c r="B31" s="83" t="s">
        <v>1522</v>
      </c>
      <c r="C31" s="84" t="s">
        <v>1520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810</v>
      </c>
      <c r="B48" s="46" t="str">
        <f>VLOOKUP(A48,MATERIALES!A4:D373,3,FALSE)</f>
        <v>Cemento Asfaltico 40-50</v>
      </c>
      <c r="C48" s="285"/>
      <c r="D48" s="285"/>
      <c r="E48" s="285"/>
      <c r="F48" s="285"/>
      <c r="G48" s="285"/>
      <c r="H48" s="285"/>
      <c r="I48" s="272"/>
      <c r="J48" s="228" t="str">
        <f>VLOOKUP(A48,MATERIALES!A4:D373,2,FALSE)</f>
        <v>kg</v>
      </c>
      <c r="K48" s="286">
        <v>1</v>
      </c>
      <c r="L48" s="271"/>
      <c r="M48" s="406">
        <f>VLOOKUP(A48,MATERIALES!A4:D395,4,FALSE)</f>
        <v>1670.5758391859631</v>
      </c>
      <c r="N48" s="276">
        <f>K48*M48</f>
        <v>1670.5758391859631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1670.5758391859631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1670.5758391859631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334.11516783719264</v>
      </c>
      <c r="M83" s="858"/>
      <c r="N83" s="54"/>
    </row>
    <row r="84" spans="1:14">
      <c r="B84" s="92" t="s">
        <v>973</v>
      </c>
      <c r="C84" s="93"/>
      <c r="D84" s="93"/>
      <c r="E84" s="93"/>
      <c r="F84" s="93"/>
      <c r="G84" s="93"/>
      <c r="H84" s="93"/>
      <c r="I84" s="90"/>
      <c r="J84" s="91"/>
      <c r="K84" s="308">
        <v>0.05</v>
      </c>
      <c r="L84" s="857">
        <f>N78*K84</f>
        <v>83.528791959298161</v>
      </c>
      <c r="M84" s="858"/>
      <c r="N84" s="54"/>
    </row>
    <row r="85" spans="1:14" ht="15.75" thickBot="1">
      <c r="B85" s="94" t="s">
        <v>974</v>
      </c>
      <c r="C85" s="95"/>
      <c r="D85" s="95"/>
      <c r="E85" s="95"/>
      <c r="F85" s="95"/>
      <c r="G85" s="95"/>
      <c r="H85" s="95"/>
      <c r="I85" s="96"/>
      <c r="J85" s="97"/>
      <c r="K85" s="309">
        <v>0.05</v>
      </c>
      <c r="L85" s="859">
        <f>N78*K85</f>
        <v>83.528791959298161</v>
      </c>
      <c r="M85" s="860"/>
      <c r="N85" s="54"/>
    </row>
    <row r="86" spans="1:14" ht="15.75" thickBot="1">
      <c r="B86" s="823" t="s">
        <v>953</v>
      </c>
      <c r="C86" s="824"/>
      <c r="D86" s="824"/>
      <c r="E86" s="824"/>
      <c r="F86" s="824"/>
      <c r="G86" s="824"/>
      <c r="H86" s="824"/>
      <c r="I86" s="824"/>
      <c r="J86" s="824"/>
      <c r="K86" s="824"/>
      <c r="L86" s="824"/>
      <c r="M86" s="825"/>
      <c r="N86" s="55">
        <f>L83+L84+L85</f>
        <v>501.17275175578891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2171.7485909417519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1523</v>
      </c>
      <c r="C31" s="84" t="s">
        <v>1530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805</v>
      </c>
      <c r="B48" s="46" t="str">
        <f>VLOOKUP(A48,MATERIALES!A4:D373,3,FALSE)</f>
        <v>Cemento Asfaltico 60-70</v>
      </c>
      <c r="C48" s="285"/>
      <c r="D48" s="285"/>
      <c r="E48" s="285"/>
      <c r="F48" s="285"/>
      <c r="G48" s="285"/>
      <c r="H48" s="285"/>
      <c r="I48" s="272"/>
      <c r="J48" s="228" t="str">
        <f>VLOOKUP(A48,MATERIALES!A4:D373,2,FALSE)</f>
        <v>kg</v>
      </c>
      <c r="K48" s="286">
        <v>1</v>
      </c>
      <c r="L48" s="271"/>
      <c r="M48" s="406">
        <f>VLOOKUP(A48,MATERIALES!A4:D395,4,FALSE)</f>
        <v>1598.1735720956854</v>
      </c>
      <c r="N48" s="276">
        <f>K48*M48</f>
        <v>1598.1735720956854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1598.1735720956854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1598.1735720956854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319.63471441913708</v>
      </c>
      <c r="M83" s="858"/>
      <c r="N83" s="54"/>
    </row>
    <row r="84" spans="1:14">
      <c r="B84" s="92" t="s">
        <v>973</v>
      </c>
      <c r="C84" s="93"/>
      <c r="D84" s="93"/>
      <c r="E84" s="93"/>
      <c r="F84" s="93"/>
      <c r="G84" s="93"/>
      <c r="H84" s="93"/>
      <c r="I84" s="90"/>
      <c r="J84" s="91"/>
      <c r="K84" s="308">
        <v>0.05</v>
      </c>
      <c r="L84" s="857">
        <f>N78*K84</f>
        <v>79.908678604784271</v>
      </c>
      <c r="M84" s="858"/>
      <c r="N84" s="54"/>
    </row>
    <row r="85" spans="1:14" ht="15.75" thickBot="1">
      <c r="B85" s="94" t="s">
        <v>974</v>
      </c>
      <c r="C85" s="95"/>
      <c r="D85" s="95"/>
      <c r="E85" s="95"/>
      <c r="F85" s="95"/>
      <c r="G85" s="95"/>
      <c r="H85" s="95"/>
      <c r="I85" s="96"/>
      <c r="J85" s="97"/>
      <c r="K85" s="309">
        <v>0.05</v>
      </c>
      <c r="L85" s="859">
        <f>N78*K85</f>
        <v>79.908678604784271</v>
      </c>
      <c r="M85" s="860"/>
      <c r="N85" s="54"/>
    </row>
    <row r="86" spans="1:14" ht="15.75" thickBot="1">
      <c r="B86" s="823" t="s">
        <v>953</v>
      </c>
      <c r="C86" s="824"/>
      <c r="D86" s="824"/>
      <c r="E86" s="824"/>
      <c r="F86" s="824"/>
      <c r="G86" s="824"/>
      <c r="H86" s="824"/>
      <c r="I86" s="824"/>
      <c r="J86" s="824"/>
      <c r="K86" s="824"/>
      <c r="L86" s="824"/>
      <c r="M86" s="825"/>
      <c r="N86" s="55">
        <f>L83+L84+L85</f>
        <v>479.4520716287056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2077.625643724391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1525</v>
      </c>
      <c r="C31" s="84" t="s">
        <v>1524</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808</v>
      </c>
      <c r="B48" s="46" t="str">
        <f>VLOOKUP(A48,MATERIALES!A4:D373,3,FALSE)</f>
        <v>Cemento Asfaltico 80-100</v>
      </c>
      <c r="C48" s="285"/>
      <c r="D48" s="285"/>
      <c r="E48" s="285"/>
      <c r="F48" s="285"/>
      <c r="G48" s="285"/>
      <c r="H48" s="285"/>
      <c r="I48" s="272"/>
      <c r="J48" s="228" t="str">
        <f>VLOOKUP(A48,MATERIALES!A4:D373,2,FALSE)</f>
        <v>kg</v>
      </c>
      <c r="K48" s="286">
        <v>1</v>
      </c>
      <c r="L48" s="271"/>
      <c r="M48" s="406">
        <f>VLOOKUP(A48,MATERIALES!A4:D395,4,FALSE)</f>
        <v>1972.9617782100636</v>
      </c>
      <c r="N48" s="276">
        <f>K48*M48</f>
        <v>1972.9617782100636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1972.9617782100636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1972.9617782100636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394.59235564201276</v>
      </c>
      <c r="M83" s="858"/>
      <c r="N83" s="54"/>
    </row>
    <row r="84" spans="1:14">
      <c r="B84" s="92" t="s">
        <v>973</v>
      </c>
      <c r="C84" s="93"/>
      <c r="D84" s="93"/>
      <c r="E84" s="93"/>
      <c r="F84" s="93"/>
      <c r="G84" s="93"/>
      <c r="H84" s="93"/>
      <c r="I84" s="90"/>
      <c r="J84" s="91"/>
      <c r="K84" s="308">
        <v>0.05</v>
      </c>
      <c r="L84" s="857">
        <f>N78*K84</f>
        <v>98.648088910503191</v>
      </c>
      <c r="M84" s="858"/>
      <c r="N84" s="54"/>
    </row>
    <row r="85" spans="1:14" ht="15.75" thickBot="1">
      <c r="B85" s="94" t="s">
        <v>974</v>
      </c>
      <c r="C85" s="95"/>
      <c r="D85" s="95"/>
      <c r="E85" s="95"/>
      <c r="F85" s="95"/>
      <c r="G85" s="95"/>
      <c r="H85" s="95"/>
      <c r="I85" s="96"/>
      <c r="J85" s="97"/>
      <c r="K85" s="309">
        <v>0.05</v>
      </c>
      <c r="L85" s="859">
        <f>N78*K85</f>
        <v>98.648088910503191</v>
      </c>
      <c r="M85" s="860"/>
      <c r="N85" s="54"/>
    </row>
    <row r="86" spans="1:14" ht="15.75" thickBot="1">
      <c r="B86" s="823" t="s">
        <v>953</v>
      </c>
      <c r="C86" s="824"/>
      <c r="D86" s="824"/>
      <c r="E86" s="824"/>
      <c r="F86" s="824"/>
      <c r="G86" s="824"/>
      <c r="H86" s="824"/>
      <c r="I86" s="824"/>
      <c r="J86" s="824"/>
      <c r="K86" s="824"/>
      <c r="L86" s="824"/>
      <c r="M86" s="825"/>
      <c r="N86" s="55">
        <f>L83+L84+L85</f>
        <v>591.88853346301914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2564.8503116730826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1527</v>
      </c>
      <c r="C31" s="84" t="s">
        <v>1531</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854</v>
      </c>
      <c r="B48" s="46" t="str">
        <f>VLOOKUP(A48,MATERIALES!A4:D373,3,FALSE)</f>
        <v>Emulsión CRM</v>
      </c>
      <c r="C48" s="285"/>
      <c r="D48" s="285"/>
      <c r="E48" s="285"/>
      <c r="F48" s="285"/>
      <c r="G48" s="285"/>
      <c r="H48" s="285"/>
      <c r="I48" s="272"/>
      <c r="J48" s="228" t="str">
        <f>VLOOKUP(A48,MATERIALES!A4:D373,2,FALSE)</f>
        <v>lt</v>
      </c>
      <c r="K48" s="286">
        <v>1</v>
      </c>
      <c r="L48" s="271"/>
      <c r="M48" s="406">
        <f>VLOOKUP(A48,MATERIALES!A4:D395,4,FALSE)</f>
        <v>1932.5016877772614</v>
      </c>
      <c r="N48" s="276">
        <f>K48*M48</f>
        <v>1932.5016877772614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1932.5016877772614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1932.5016877772614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386.50033755545229</v>
      </c>
      <c r="M83" s="858"/>
      <c r="N83" s="54"/>
    </row>
    <row r="84" spans="1:14">
      <c r="B84" s="92" t="s">
        <v>973</v>
      </c>
      <c r="C84" s="93"/>
      <c r="D84" s="93"/>
      <c r="E84" s="93"/>
      <c r="F84" s="93"/>
      <c r="G84" s="93"/>
      <c r="H84" s="93"/>
      <c r="I84" s="90"/>
      <c r="J84" s="91"/>
      <c r="K84" s="308">
        <v>0.05</v>
      </c>
      <c r="L84" s="857">
        <f>N78*K84</f>
        <v>96.625084388863073</v>
      </c>
      <c r="M84" s="858"/>
      <c r="N84" s="54"/>
    </row>
    <row r="85" spans="1:14" ht="15.75" thickBot="1">
      <c r="B85" s="94" t="s">
        <v>974</v>
      </c>
      <c r="C85" s="95"/>
      <c r="D85" s="95"/>
      <c r="E85" s="95"/>
      <c r="F85" s="95"/>
      <c r="G85" s="95"/>
      <c r="H85" s="95"/>
      <c r="I85" s="96"/>
      <c r="J85" s="97"/>
      <c r="K85" s="309">
        <v>0.05</v>
      </c>
      <c r="L85" s="859">
        <f>N78*K85</f>
        <v>96.625084388863073</v>
      </c>
      <c r="M85" s="860"/>
      <c r="N85" s="54"/>
    </row>
    <row r="86" spans="1:14" ht="15.75" thickBot="1">
      <c r="B86" s="823" t="s">
        <v>953</v>
      </c>
      <c r="C86" s="824"/>
      <c r="D86" s="824"/>
      <c r="E86" s="824"/>
      <c r="F86" s="824"/>
      <c r="G86" s="824"/>
      <c r="H86" s="824"/>
      <c r="I86" s="824"/>
      <c r="J86" s="824"/>
      <c r="K86" s="824"/>
      <c r="L86" s="824"/>
      <c r="M86" s="825"/>
      <c r="N86" s="55">
        <f>L83+L84+L85</f>
        <v>579.75050633317846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2512.2521941104396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1036</v>
      </c>
      <c r="C31" s="84" t="s">
        <v>1532</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865</v>
      </c>
      <c r="B48" s="46" t="str">
        <f>VLOOKUP(A48,MATERIALES!A4:D373,3,FALSE)</f>
        <v>Emulsión Asfáltica de Rotura Lenta CRL</v>
      </c>
      <c r="C48" s="285"/>
      <c r="D48" s="285"/>
      <c r="E48" s="285"/>
      <c r="F48" s="285"/>
      <c r="G48" s="285"/>
      <c r="H48" s="285"/>
      <c r="I48" s="272"/>
      <c r="J48" s="228" t="str">
        <f>VLOOKUP(A48,MATERIALES!A4:D373,2,FALSE)</f>
        <v>lt</v>
      </c>
      <c r="K48" s="286">
        <v>1</v>
      </c>
      <c r="L48" s="271"/>
      <c r="M48" s="406">
        <f>VLOOKUP(A48,MATERIALES!A4:D395,4,FALSE)</f>
        <v>4089.6633513787665</v>
      </c>
      <c r="N48" s="276">
        <f>K48*M48</f>
        <v>4089.6633513787665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4089.6633513787665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4089.6633513787665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817.93267027575337</v>
      </c>
      <c r="M83" s="858"/>
      <c r="N83" s="54"/>
    </row>
    <row r="84" spans="1:14">
      <c r="B84" s="92" t="s">
        <v>973</v>
      </c>
      <c r="C84" s="93"/>
      <c r="D84" s="93"/>
      <c r="E84" s="93"/>
      <c r="F84" s="93"/>
      <c r="G84" s="93"/>
      <c r="H84" s="93"/>
      <c r="I84" s="90"/>
      <c r="J84" s="91"/>
      <c r="K84" s="308">
        <v>0.05</v>
      </c>
      <c r="L84" s="857">
        <f>N78*K84</f>
        <v>204.48316756893834</v>
      </c>
      <c r="M84" s="858"/>
      <c r="N84" s="54"/>
    </row>
    <row r="85" spans="1:14" ht="15.75" thickBot="1">
      <c r="B85" s="94" t="s">
        <v>974</v>
      </c>
      <c r="C85" s="95"/>
      <c r="D85" s="95"/>
      <c r="E85" s="95"/>
      <c r="F85" s="95"/>
      <c r="G85" s="95"/>
      <c r="H85" s="95"/>
      <c r="I85" s="96"/>
      <c r="J85" s="97"/>
      <c r="K85" s="309">
        <v>0.05</v>
      </c>
      <c r="L85" s="859">
        <f>N78*K85</f>
        <v>204.48316756893834</v>
      </c>
      <c r="M85" s="860"/>
      <c r="N85" s="54"/>
    </row>
    <row r="86" spans="1:14" ht="15.75" thickBot="1">
      <c r="B86" s="823" t="s">
        <v>953</v>
      </c>
      <c r="C86" s="824"/>
      <c r="D86" s="824"/>
      <c r="E86" s="824"/>
      <c r="F86" s="824"/>
      <c r="G86" s="824"/>
      <c r="H86" s="824"/>
      <c r="I86" s="824"/>
      <c r="J86" s="824"/>
      <c r="K86" s="824"/>
      <c r="L86" s="824"/>
      <c r="M86" s="825"/>
      <c r="N86" s="55">
        <f>L83+L84+L85</f>
        <v>1226.89900541363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5316.5623567923967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1037</v>
      </c>
      <c r="C31" s="84" t="s">
        <v>1533</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852</v>
      </c>
      <c r="B48" s="46" t="str">
        <f>VLOOKUP(A48,MATERIALES!A4:D373,3,FALSE)</f>
        <v>Emulsión CRL-1hm</v>
      </c>
      <c r="C48" s="285"/>
      <c r="D48" s="285"/>
      <c r="E48" s="285"/>
      <c r="F48" s="285"/>
      <c r="G48" s="285"/>
      <c r="H48" s="285"/>
      <c r="I48" s="272"/>
      <c r="J48" s="228" t="str">
        <f>VLOOKUP(A48,MATERIALES!A4:D373,2,FALSE)</f>
        <v>lt</v>
      </c>
      <c r="K48" s="286">
        <v>1</v>
      </c>
      <c r="L48" s="271"/>
      <c r="M48" s="406">
        <f>VLOOKUP(A48,MATERIALES!A4:D395,4,FALSE)</f>
        <v>4258.9568876633857</v>
      </c>
      <c r="N48" s="276">
        <f>K48*M48</f>
        <v>4258.9568876633857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4258.9568876633857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4258.9568876633857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851.79137753267719</v>
      </c>
      <c r="M83" s="858"/>
      <c r="N83" s="54"/>
    </row>
    <row r="84" spans="1:14">
      <c r="B84" s="92" t="s">
        <v>973</v>
      </c>
      <c r="C84" s="93"/>
      <c r="D84" s="93"/>
      <c r="E84" s="93"/>
      <c r="F84" s="93"/>
      <c r="G84" s="93"/>
      <c r="H84" s="93"/>
      <c r="I84" s="90"/>
      <c r="J84" s="91"/>
      <c r="K84" s="308">
        <v>0.05</v>
      </c>
      <c r="L84" s="857">
        <f>N78*K84</f>
        <v>212.9478443831693</v>
      </c>
      <c r="M84" s="858"/>
      <c r="N84" s="54"/>
    </row>
    <row r="85" spans="1:14" ht="15.75" thickBot="1">
      <c r="B85" s="94" t="s">
        <v>974</v>
      </c>
      <c r="C85" s="95"/>
      <c r="D85" s="95"/>
      <c r="E85" s="95"/>
      <c r="F85" s="95"/>
      <c r="G85" s="95"/>
      <c r="H85" s="95"/>
      <c r="I85" s="96"/>
      <c r="J85" s="97"/>
      <c r="K85" s="309">
        <v>0.05</v>
      </c>
      <c r="L85" s="859">
        <f>N78*K85</f>
        <v>212.9478443831693</v>
      </c>
      <c r="M85" s="860"/>
      <c r="N85" s="54"/>
    </row>
    <row r="86" spans="1:14" ht="15.75" thickBot="1">
      <c r="B86" s="823" t="s">
        <v>953</v>
      </c>
      <c r="C86" s="824"/>
      <c r="D86" s="824"/>
      <c r="E86" s="824"/>
      <c r="F86" s="824"/>
      <c r="G86" s="824"/>
      <c r="H86" s="824"/>
      <c r="I86" s="824"/>
      <c r="J86" s="824"/>
      <c r="K86" s="824"/>
      <c r="L86" s="824"/>
      <c r="M86" s="825"/>
      <c r="N86" s="55">
        <f>L83+L84+L85</f>
        <v>1277.6870662990157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5536.6439539624016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1528</v>
      </c>
      <c r="C31" s="84" t="s">
        <v>1534</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850</v>
      </c>
      <c r="B48" s="46" t="str">
        <f>VLOOKUP(A48,MATERIALES!A4:D373,3,FALSE)</f>
        <v>Emulsión CRL-1h</v>
      </c>
      <c r="C48" s="285"/>
      <c r="D48" s="285"/>
      <c r="E48" s="285"/>
      <c r="F48" s="285"/>
      <c r="G48" s="285"/>
      <c r="H48" s="285"/>
      <c r="I48" s="272"/>
      <c r="J48" s="228" t="str">
        <f>VLOOKUP(A48,MATERIALES!A4:D373,2,FALSE)</f>
        <v>lt</v>
      </c>
      <c r="K48" s="286">
        <v>1</v>
      </c>
      <c r="L48" s="271"/>
      <c r="M48" s="406">
        <f>VLOOKUP(A48,MATERIALES!A4:D395,4,FALSE)</f>
        <v>1812.1861557007708</v>
      </c>
      <c r="N48" s="276">
        <f>K48*M48</f>
        <v>1812.1861557007708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1812.1861557007708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1812.1861557007708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362.43723114015415</v>
      </c>
      <c r="M83" s="858"/>
      <c r="N83" s="54"/>
    </row>
    <row r="84" spans="1:14">
      <c r="B84" s="92" t="s">
        <v>973</v>
      </c>
      <c r="C84" s="93"/>
      <c r="D84" s="93"/>
      <c r="E84" s="93"/>
      <c r="F84" s="93"/>
      <c r="G84" s="93"/>
      <c r="H84" s="93"/>
      <c r="I84" s="90"/>
      <c r="J84" s="91"/>
      <c r="K84" s="308">
        <v>0.05</v>
      </c>
      <c r="L84" s="857">
        <f>N78*K84</f>
        <v>90.609307785038538</v>
      </c>
      <c r="M84" s="858"/>
      <c r="N84" s="54"/>
    </row>
    <row r="85" spans="1:14" ht="15.75" thickBot="1">
      <c r="B85" s="94" t="s">
        <v>974</v>
      </c>
      <c r="C85" s="95"/>
      <c r="D85" s="95"/>
      <c r="E85" s="95"/>
      <c r="F85" s="95"/>
      <c r="G85" s="95"/>
      <c r="H85" s="95"/>
      <c r="I85" s="96"/>
      <c r="J85" s="97"/>
      <c r="K85" s="309">
        <v>0.05</v>
      </c>
      <c r="L85" s="859">
        <f>N78*K85</f>
        <v>90.609307785038538</v>
      </c>
      <c r="M85" s="860"/>
      <c r="N85" s="54"/>
    </row>
    <row r="86" spans="1:14" ht="15.75" thickBot="1">
      <c r="B86" s="823" t="s">
        <v>953</v>
      </c>
      <c r="C86" s="824"/>
      <c r="D86" s="824"/>
      <c r="E86" s="824"/>
      <c r="F86" s="824"/>
      <c r="G86" s="824"/>
      <c r="H86" s="824"/>
      <c r="I86" s="824"/>
      <c r="J86" s="824"/>
      <c r="K86" s="824"/>
      <c r="L86" s="824"/>
      <c r="M86" s="825"/>
      <c r="N86" s="55">
        <f>L83+L84+L85</f>
        <v>543.65584671023123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2355.8420024110019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1535</v>
      </c>
      <c r="C31" s="84" t="s">
        <v>1536</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817</v>
      </c>
      <c r="B48" s="46" t="str">
        <f>VLOOKUP(A48,MATERIALES!A4:D373,3,FALSE)</f>
        <v>Cemento Asfáltico Modificado Con Grano De Caucho Reciclado Tipo I</v>
      </c>
      <c r="C48" s="285"/>
      <c r="D48" s="285"/>
      <c r="E48" s="285"/>
      <c r="F48" s="285"/>
      <c r="G48" s="285"/>
      <c r="H48" s="285"/>
      <c r="I48" s="272"/>
      <c r="J48" s="228" t="str">
        <f>VLOOKUP(A48,MATERIALES!A4:D373,2,FALSE)</f>
        <v>kg</v>
      </c>
      <c r="K48" s="286">
        <v>1</v>
      </c>
      <c r="L48" s="271"/>
      <c r="M48" s="406">
        <f>VLOOKUP(A48,MATERIALES!A4:D395,4,FALSE)</f>
        <v>1720.6185826160079</v>
      </c>
      <c r="N48" s="276">
        <f>K48*M48</f>
        <v>1720.6185826160079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1720.6185826160079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1720.6185826160079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344.12371652320161</v>
      </c>
      <c r="M83" s="858"/>
      <c r="N83" s="54"/>
    </row>
    <row r="84" spans="1:14">
      <c r="B84" s="92" t="s">
        <v>973</v>
      </c>
      <c r="C84" s="93"/>
      <c r="D84" s="93"/>
      <c r="E84" s="93"/>
      <c r="F84" s="93"/>
      <c r="G84" s="93"/>
      <c r="H84" s="93"/>
      <c r="I84" s="90"/>
      <c r="J84" s="91"/>
      <c r="K84" s="308">
        <v>0.05</v>
      </c>
      <c r="L84" s="857">
        <f>N78*K84</f>
        <v>86.030929130800402</v>
      </c>
      <c r="M84" s="858"/>
      <c r="N84" s="54"/>
    </row>
    <row r="85" spans="1:14" ht="15.75" thickBot="1">
      <c r="B85" s="94" t="s">
        <v>974</v>
      </c>
      <c r="C85" s="95"/>
      <c r="D85" s="95"/>
      <c r="E85" s="95"/>
      <c r="F85" s="95"/>
      <c r="G85" s="95"/>
      <c r="H85" s="95"/>
      <c r="I85" s="96"/>
      <c r="J85" s="97"/>
      <c r="K85" s="309">
        <v>0.05</v>
      </c>
      <c r="L85" s="859">
        <f>N78*K85</f>
        <v>86.030929130800402</v>
      </c>
      <c r="M85" s="860"/>
      <c r="N85" s="54"/>
    </row>
    <row r="86" spans="1:14" ht="15.75" thickBot="1">
      <c r="B86" s="823" t="s">
        <v>953</v>
      </c>
      <c r="C86" s="824"/>
      <c r="D86" s="824"/>
      <c r="E86" s="824"/>
      <c r="F86" s="824"/>
      <c r="G86" s="824"/>
      <c r="H86" s="824"/>
      <c r="I86" s="824"/>
      <c r="J86" s="824"/>
      <c r="K86" s="824"/>
      <c r="L86" s="824"/>
      <c r="M86" s="825"/>
      <c r="N86" s="55">
        <f>L83+L84+L85</f>
        <v>516.18557478480238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2236.8041574008103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1537</v>
      </c>
      <c r="C31" s="84" t="s">
        <v>1538</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819</v>
      </c>
      <c r="B48" s="46" t="str">
        <f>VLOOKUP(A48,MATERIALES!A4:D373,3,FALSE)</f>
        <v>Cemento Asfáltico Modificado Con Grano De Caucho Reciclado Tipo Il</v>
      </c>
      <c r="C48" s="285"/>
      <c r="D48" s="285"/>
      <c r="E48" s="285"/>
      <c r="F48" s="285"/>
      <c r="G48" s="285"/>
      <c r="H48" s="285"/>
      <c r="I48" s="272"/>
      <c r="J48" s="228" t="str">
        <f>VLOOKUP(A48,MATERIALES!A4:D373,2,FALSE)</f>
        <v>kg</v>
      </c>
      <c r="K48" s="286">
        <v>1</v>
      </c>
      <c r="L48" s="271"/>
      <c r="M48" s="406">
        <f>VLOOKUP(A48,MATERIALES!A4:D395,4,FALSE)</f>
        <v>1800.4740242596963</v>
      </c>
      <c r="N48" s="276">
        <f>K48*M48</f>
        <v>1800.4740242596963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1800.4740242596963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1800.4740242596963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360.09480485193927</v>
      </c>
      <c r="M83" s="858"/>
      <c r="N83" s="54"/>
    </row>
    <row r="84" spans="1:14">
      <c r="B84" s="92" t="s">
        <v>973</v>
      </c>
      <c r="C84" s="93"/>
      <c r="D84" s="93"/>
      <c r="E84" s="93"/>
      <c r="F84" s="93"/>
      <c r="G84" s="93"/>
      <c r="H84" s="93"/>
      <c r="I84" s="90"/>
      <c r="J84" s="91"/>
      <c r="K84" s="308">
        <v>0.05</v>
      </c>
      <c r="L84" s="857">
        <f>N78*K84</f>
        <v>90.023701212984818</v>
      </c>
      <c r="M84" s="858"/>
      <c r="N84" s="54"/>
    </row>
    <row r="85" spans="1:14" ht="15.75" thickBot="1">
      <c r="B85" s="94" t="s">
        <v>974</v>
      </c>
      <c r="C85" s="95"/>
      <c r="D85" s="95"/>
      <c r="E85" s="95"/>
      <c r="F85" s="95"/>
      <c r="G85" s="95"/>
      <c r="H85" s="95"/>
      <c r="I85" s="96"/>
      <c r="J85" s="97"/>
      <c r="K85" s="309">
        <v>0.05</v>
      </c>
      <c r="L85" s="859">
        <f>N78*K85</f>
        <v>90.023701212984818</v>
      </c>
      <c r="M85" s="860"/>
      <c r="N85" s="54"/>
    </row>
    <row r="86" spans="1:14" ht="15.75" thickBot="1">
      <c r="B86" s="823" t="s">
        <v>953</v>
      </c>
      <c r="C86" s="824"/>
      <c r="D86" s="824"/>
      <c r="E86" s="824"/>
      <c r="F86" s="824"/>
      <c r="G86" s="824"/>
      <c r="H86" s="824"/>
      <c r="I86" s="824"/>
      <c r="J86" s="824"/>
      <c r="K86" s="824"/>
      <c r="L86" s="824"/>
      <c r="M86" s="825"/>
      <c r="N86" s="55">
        <f>L83+L84+L85</f>
        <v>540.14220727790894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2340.616231537605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1539</v>
      </c>
      <c r="C31" s="84" t="s">
        <v>1540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820</v>
      </c>
      <c r="B48" s="46" t="str">
        <f>VLOOKUP(A48,MATERIALES!A4:D373,3,FALSE)</f>
        <v>Cemento Asfáltico Modificado Con Grano De Caucho Reciclado Tipo lll</v>
      </c>
      <c r="C48" s="285"/>
      <c r="D48" s="285"/>
      <c r="E48" s="285"/>
      <c r="F48" s="285"/>
      <c r="G48" s="285"/>
      <c r="H48" s="285"/>
      <c r="I48" s="272"/>
      <c r="J48" s="228" t="str">
        <f>VLOOKUP(A48,MATERIALES!A4:D373,2,FALSE)</f>
        <v>kg</v>
      </c>
      <c r="K48" s="286">
        <v>1</v>
      </c>
      <c r="L48" s="271"/>
      <c r="M48" s="406">
        <f>VLOOKUP(A48,MATERIALES!A4:D395,4,FALSE)</f>
        <v>1819.6393302541817</v>
      </c>
      <c r="N48" s="276">
        <f>K48*M48</f>
        <v>1819.6393302541817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1819.6393302541817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1819.6393302541817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363.92786605083637</v>
      </c>
      <c r="M83" s="858"/>
      <c r="N83" s="54"/>
    </row>
    <row r="84" spans="1:14">
      <c r="B84" s="92" t="s">
        <v>973</v>
      </c>
      <c r="C84" s="93"/>
      <c r="D84" s="93"/>
      <c r="E84" s="93"/>
      <c r="F84" s="93"/>
      <c r="G84" s="93"/>
      <c r="H84" s="93"/>
      <c r="I84" s="90"/>
      <c r="J84" s="91"/>
      <c r="K84" s="308">
        <v>0.05</v>
      </c>
      <c r="L84" s="857">
        <f>N78*K84</f>
        <v>90.981966512709093</v>
      </c>
      <c r="M84" s="858"/>
      <c r="N84" s="54"/>
    </row>
    <row r="85" spans="1:14" ht="15.75" thickBot="1">
      <c r="B85" s="94" t="s">
        <v>974</v>
      </c>
      <c r="C85" s="95"/>
      <c r="D85" s="95"/>
      <c r="E85" s="95"/>
      <c r="F85" s="95"/>
      <c r="G85" s="95"/>
      <c r="H85" s="95"/>
      <c r="I85" s="96"/>
      <c r="J85" s="97"/>
      <c r="K85" s="309">
        <v>0.05</v>
      </c>
      <c r="L85" s="859">
        <f>N78*K85</f>
        <v>90.981966512709093</v>
      </c>
      <c r="M85" s="860"/>
      <c r="N85" s="54"/>
    </row>
    <row r="86" spans="1:14" ht="15.75" thickBot="1">
      <c r="B86" s="823" t="s">
        <v>953</v>
      </c>
      <c r="C86" s="824"/>
      <c r="D86" s="824"/>
      <c r="E86" s="824"/>
      <c r="F86" s="824"/>
      <c r="G86" s="824"/>
      <c r="H86" s="824"/>
      <c r="I86" s="824"/>
      <c r="J86" s="824"/>
      <c r="K86" s="824"/>
      <c r="L86" s="824"/>
      <c r="M86" s="825"/>
      <c r="N86" s="55">
        <f>L83+L84+L85</f>
        <v>545.89179907625453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2365.5311293304362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1038</v>
      </c>
      <c r="C31" s="84" t="s">
        <v>1541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812</v>
      </c>
      <c r="B48" s="46" t="str">
        <f>VLOOKUP(A48,MATERIALES!A4:D373,3,FALSE)</f>
        <v>Cemento asfaltico modificado con polímeros tipo I</v>
      </c>
      <c r="C48" s="285"/>
      <c r="D48" s="285"/>
      <c r="E48" s="285"/>
      <c r="F48" s="285"/>
      <c r="G48" s="285"/>
      <c r="H48" s="285"/>
      <c r="I48" s="272"/>
      <c r="J48" s="228" t="str">
        <f>VLOOKUP(A48,MATERIALES!A4:D373,2,FALSE)</f>
        <v>kg</v>
      </c>
      <c r="K48" s="286">
        <v>1</v>
      </c>
      <c r="L48" s="271"/>
      <c r="M48" s="406">
        <f>VLOOKUP(A48,MATERIALES!A4:D395,4,FALSE)</f>
        <v>1884.5884227910483</v>
      </c>
      <c r="N48" s="276">
        <f>K48*M48</f>
        <v>1884.5884227910483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1884.5884227910483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1884.5884227910483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376.91768455820966</v>
      </c>
      <c r="M83" s="858"/>
      <c r="N83" s="54"/>
    </row>
    <row r="84" spans="1:14">
      <c r="B84" s="92" t="s">
        <v>973</v>
      </c>
      <c r="C84" s="93"/>
      <c r="D84" s="93"/>
      <c r="E84" s="93"/>
      <c r="F84" s="93"/>
      <c r="G84" s="93"/>
      <c r="H84" s="93"/>
      <c r="I84" s="90"/>
      <c r="J84" s="91"/>
      <c r="K84" s="308">
        <v>0.05</v>
      </c>
      <c r="L84" s="857">
        <f>N78*K84</f>
        <v>94.229421139552414</v>
      </c>
      <c r="M84" s="858"/>
      <c r="N84" s="54"/>
    </row>
    <row r="85" spans="1:14" ht="15.75" thickBot="1">
      <c r="B85" s="94" t="s">
        <v>974</v>
      </c>
      <c r="C85" s="95"/>
      <c r="D85" s="95"/>
      <c r="E85" s="95"/>
      <c r="F85" s="95"/>
      <c r="G85" s="95"/>
      <c r="H85" s="95"/>
      <c r="I85" s="96"/>
      <c r="J85" s="97"/>
      <c r="K85" s="309">
        <v>0.05</v>
      </c>
      <c r="L85" s="859">
        <f>N78*K85</f>
        <v>94.229421139552414</v>
      </c>
      <c r="M85" s="860"/>
      <c r="N85" s="54"/>
    </row>
    <row r="86" spans="1:14" ht="15.75" thickBot="1">
      <c r="B86" s="823" t="s">
        <v>953</v>
      </c>
      <c r="C86" s="824"/>
      <c r="D86" s="824"/>
      <c r="E86" s="824"/>
      <c r="F86" s="824"/>
      <c r="G86" s="824"/>
      <c r="H86" s="824"/>
      <c r="I86" s="824"/>
      <c r="J86" s="824"/>
      <c r="K86" s="824"/>
      <c r="L86" s="824"/>
      <c r="M86" s="825"/>
      <c r="N86" s="55">
        <f>L83+L84+L85</f>
        <v>565.37652683731449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2449.9649496283628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1039</v>
      </c>
      <c r="C31" s="84" t="s">
        <v>1542</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813</v>
      </c>
      <c r="B48" s="46" t="str">
        <f>VLOOKUP(A48,MATERIALES!A4:D373,3,FALSE)</f>
        <v>Cemento asfaltico modificado con polímeros tipo II</v>
      </c>
      <c r="C48" s="285"/>
      <c r="D48" s="285"/>
      <c r="E48" s="285"/>
      <c r="F48" s="285"/>
      <c r="G48" s="285"/>
      <c r="H48" s="285"/>
      <c r="I48" s="272"/>
      <c r="J48" s="228" t="str">
        <f>VLOOKUP(A48,MATERIALES!A4:D373,2,FALSE)</f>
        <v>kg</v>
      </c>
      <c r="K48" s="286">
        <v>1</v>
      </c>
      <c r="L48" s="271"/>
      <c r="M48" s="406">
        <f>VLOOKUP(A48,MATERIALES!A4:D395,4,FALSE)</f>
        <v>2804.5231105263397</v>
      </c>
      <c r="N48" s="276">
        <f>K48*M48</f>
        <v>2804.5231105263397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2804.5231105263397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2804.5231105263397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560.904622105268</v>
      </c>
      <c r="M83" s="858"/>
      <c r="N83" s="54"/>
    </row>
    <row r="84" spans="1:14">
      <c r="B84" s="92" t="s">
        <v>973</v>
      </c>
      <c r="C84" s="93"/>
      <c r="D84" s="93"/>
      <c r="E84" s="93"/>
      <c r="F84" s="93"/>
      <c r="G84" s="93"/>
      <c r="H84" s="93"/>
      <c r="I84" s="90"/>
      <c r="J84" s="91"/>
      <c r="K84" s="308">
        <v>0.05</v>
      </c>
      <c r="L84" s="857">
        <f>N78*K84</f>
        <v>140.226155526317</v>
      </c>
      <c r="M84" s="858"/>
      <c r="N84" s="54"/>
    </row>
    <row r="85" spans="1:14" ht="15.75" thickBot="1">
      <c r="B85" s="94" t="s">
        <v>974</v>
      </c>
      <c r="C85" s="95"/>
      <c r="D85" s="95"/>
      <c r="E85" s="95"/>
      <c r="F85" s="95"/>
      <c r="G85" s="95"/>
      <c r="H85" s="95"/>
      <c r="I85" s="96"/>
      <c r="J85" s="97"/>
      <c r="K85" s="309">
        <v>0.05</v>
      </c>
      <c r="L85" s="859">
        <f>N78*K85</f>
        <v>140.226155526317</v>
      </c>
      <c r="M85" s="860"/>
      <c r="N85" s="54"/>
    </row>
    <row r="86" spans="1:14" ht="15.75" thickBot="1">
      <c r="B86" s="823" t="s">
        <v>953</v>
      </c>
      <c r="C86" s="824"/>
      <c r="D86" s="824"/>
      <c r="E86" s="824"/>
      <c r="F86" s="824"/>
      <c r="G86" s="824"/>
      <c r="H86" s="824"/>
      <c r="I86" s="824"/>
      <c r="J86" s="824"/>
      <c r="K86" s="824"/>
      <c r="L86" s="824"/>
      <c r="M86" s="825"/>
      <c r="N86" s="55">
        <f>L83+L84+L85</f>
        <v>841.35693315790206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3645.8800436842416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1040</v>
      </c>
      <c r="C31" s="84" t="s">
        <v>1543</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813</v>
      </c>
      <c r="B48" s="46" t="str">
        <f>VLOOKUP(A48,MATERIALES!A4:D373,3,FALSE)</f>
        <v>Cemento asfaltico modificado con polímeros tipo II</v>
      </c>
      <c r="C48" s="285"/>
      <c r="D48" s="285"/>
      <c r="E48" s="285"/>
      <c r="F48" s="285"/>
      <c r="G48" s="285"/>
      <c r="H48" s="285"/>
      <c r="I48" s="272"/>
      <c r="J48" s="228" t="str">
        <f>VLOOKUP(A48,MATERIALES!A4:D373,2,FALSE)</f>
        <v>kg</v>
      </c>
      <c r="K48" s="286">
        <v>1</v>
      </c>
      <c r="L48" s="271"/>
      <c r="M48" s="406">
        <f>VLOOKUP(A48,MATERIALES!A4:D395,4,FALSE)</f>
        <v>2804.5231105263397</v>
      </c>
      <c r="N48" s="276">
        <f>K48*M48</f>
        <v>2804.5231105263397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2804.5231105263397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2804.5231105263397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560.904622105268</v>
      </c>
      <c r="M83" s="858"/>
      <c r="N83" s="54"/>
    </row>
    <row r="84" spans="1:14">
      <c r="B84" s="92" t="s">
        <v>973</v>
      </c>
      <c r="C84" s="93"/>
      <c r="D84" s="93"/>
      <c r="E84" s="93"/>
      <c r="F84" s="93"/>
      <c r="G84" s="93"/>
      <c r="H84" s="93"/>
      <c r="I84" s="90"/>
      <c r="J84" s="91"/>
      <c r="K84" s="308">
        <v>0.05</v>
      </c>
      <c r="L84" s="857">
        <f>N78*K84</f>
        <v>140.226155526317</v>
      </c>
      <c r="M84" s="858"/>
      <c r="N84" s="54"/>
    </row>
    <row r="85" spans="1:14" ht="15.75" thickBot="1">
      <c r="B85" s="94" t="s">
        <v>974</v>
      </c>
      <c r="C85" s="95"/>
      <c r="D85" s="95"/>
      <c r="E85" s="95"/>
      <c r="F85" s="95"/>
      <c r="G85" s="95"/>
      <c r="H85" s="95"/>
      <c r="I85" s="96"/>
      <c r="J85" s="97"/>
      <c r="K85" s="309">
        <v>0.05</v>
      </c>
      <c r="L85" s="859">
        <f>N78*K85</f>
        <v>140.226155526317</v>
      </c>
      <c r="M85" s="860"/>
      <c r="N85" s="54"/>
    </row>
    <row r="86" spans="1:14" ht="15.75" thickBot="1">
      <c r="B86" s="823" t="s">
        <v>953</v>
      </c>
      <c r="C86" s="824"/>
      <c r="D86" s="824"/>
      <c r="E86" s="824"/>
      <c r="F86" s="824"/>
      <c r="G86" s="824"/>
      <c r="H86" s="824"/>
      <c r="I86" s="824"/>
      <c r="J86" s="824"/>
      <c r="K86" s="824"/>
      <c r="L86" s="824"/>
      <c r="M86" s="825"/>
      <c r="N86" s="55">
        <f>L83+L84+L85</f>
        <v>841.35693315790206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3645.8800436842416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1041</v>
      </c>
      <c r="C31" s="84" t="s">
        <v>1544</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814</v>
      </c>
      <c r="B48" s="46" t="str">
        <f>VLOOKUP(A48,MATERIALES!A4:D373,3,FALSE)</f>
        <v>Cemento asfaltico modificado con polímeros tipo III</v>
      </c>
      <c r="C48" s="285"/>
      <c r="D48" s="285"/>
      <c r="E48" s="285"/>
      <c r="F48" s="285"/>
      <c r="G48" s="285"/>
      <c r="H48" s="285"/>
      <c r="I48" s="272"/>
      <c r="J48" s="228" t="str">
        <f>VLOOKUP(A48,MATERIALES!A4:D373,2,FALSE)</f>
        <v>kg</v>
      </c>
      <c r="K48" s="286">
        <v>1</v>
      </c>
      <c r="L48" s="271"/>
      <c r="M48" s="406">
        <f>VLOOKUP(A48,MATERIALES!A4:D395,4,FALSE)</f>
        <v>2952.5218623726423</v>
      </c>
      <c r="N48" s="276">
        <f>K48*M48</f>
        <v>2952.5218623726423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2952.5218623726423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2952.5218623726423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590.50437247452851</v>
      </c>
      <c r="M83" s="858"/>
      <c r="N83" s="54"/>
    </row>
    <row r="84" spans="1:14">
      <c r="B84" s="92" t="s">
        <v>973</v>
      </c>
      <c r="C84" s="93"/>
      <c r="D84" s="93"/>
      <c r="E84" s="93"/>
      <c r="F84" s="93"/>
      <c r="G84" s="93"/>
      <c r="H84" s="93"/>
      <c r="I84" s="90"/>
      <c r="J84" s="91"/>
      <c r="K84" s="308">
        <v>0.05</v>
      </c>
      <c r="L84" s="857">
        <f>N78*K84</f>
        <v>147.62609311863213</v>
      </c>
      <c r="M84" s="858"/>
      <c r="N84" s="54"/>
    </row>
    <row r="85" spans="1:14" ht="15.75" thickBot="1">
      <c r="B85" s="94" t="s">
        <v>974</v>
      </c>
      <c r="C85" s="95"/>
      <c r="D85" s="95"/>
      <c r="E85" s="95"/>
      <c r="F85" s="95"/>
      <c r="G85" s="95"/>
      <c r="H85" s="95"/>
      <c r="I85" s="96"/>
      <c r="J85" s="97"/>
      <c r="K85" s="309">
        <v>0.05</v>
      </c>
      <c r="L85" s="859">
        <f>N78*K85</f>
        <v>147.62609311863213</v>
      </c>
      <c r="M85" s="860"/>
      <c r="N85" s="54"/>
    </row>
    <row r="86" spans="1:14" ht="15.75" thickBot="1">
      <c r="B86" s="823" t="s">
        <v>953</v>
      </c>
      <c r="C86" s="824"/>
      <c r="D86" s="824"/>
      <c r="E86" s="824"/>
      <c r="F86" s="824"/>
      <c r="G86" s="824"/>
      <c r="H86" s="824"/>
      <c r="I86" s="824"/>
      <c r="J86" s="824"/>
      <c r="K86" s="824"/>
      <c r="L86" s="824"/>
      <c r="M86" s="825"/>
      <c r="N86" s="55">
        <f>L83+L84+L85</f>
        <v>885.75655871179265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3838.2784210844347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1042</v>
      </c>
      <c r="C31" s="84" t="s">
        <v>1545</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815</v>
      </c>
      <c r="B48" s="46" t="str">
        <f>VLOOKUP(A48,MATERIALES!A4:D373,3,FALSE)</f>
        <v>Cemento asfaltico modificado con polímeros tipo IV</v>
      </c>
      <c r="C48" s="285"/>
      <c r="D48" s="285"/>
      <c r="E48" s="285"/>
      <c r="F48" s="285"/>
      <c r="G48" s="285"/>
      <c r="H48" s="285"/>
      <c r="I48" s="272"/>
      <c r="J48" s="228" t="str">
        <f>VLOOKUP(A48,MATERIALES!A4:D373,2,FALSE)</f>
        <v>kg</v>
      </c>
      <c r="K48" s="286">
        <v>1</v>
      </c>
      <c r="L48" s="271"/>
      <c r="M48" s="406">
        <f>VLOOKUP(A48,MATERIALES!A4:D395,4,FALSE)</f>
        <v>3100.520614218945</v>
      </c>
      <c r="N48" s="276">
        <f>K48*M48</f>
        <v>3100.520614218945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3100.520614218945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3100.520614218945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620.10412284378901</v>
      </c>
      <c r="M83" s="858"/>
      <c r="N83" s="54"/>
    </row>
    <row r="84" spans="1:14">
      <c r="B84" s="92" t="s">
        <v>973</v>
      </c>
      <c r="C84" s="93"/>
      <c r="D84" s="93"/>
      <c r="E84" s="93"/>
      <c r="F84" s="93"/>
      <c r="G84" s="93"/>
      <c r="H84" s="93"/>
      <c r="I84" s="90"/>
      <c r="J84" s="91"/>
      <c r="K84" s="308">
        <v>0.05</v>
      </c>
      <c r="L84" s="857">
        <f>N78*K84</f>
        <v>155.02603071094725</v>
      </c>
      <c r="M84" s="858"/>
      <c r="N84" s="54"/>
    </row>
    <row r="85" spans="1:14" ht="15.75" thickBot="1">
      <c r="B85" s="94" t="s">
        <v>974</v>
      </c>
      <c r="C85" s="95"/>
      <c r="D85" s="95"/>
      <c r="E85" s="95"/>
      <c r="F85" s="95"/>
      <c r="G85" s="95"/>
      <c r="H85" s="95"/>
      <c r="I85" s="96"/>
      <c r="J85" s="97"/>
      <c r="K85" s="309">
        <v>0.05</v>
      </c>
      <c r="L85" s="859">
        <f>N78*K85</f>
        <v>155.02603071094725</v>
      </c>
      <c r="M85" s="860"/>
      <c r="N85" s="54"/>
    </row>
    <row r="86" spans="1:14" ht="15.75" thickBot="1">
      <c r="B86" s="823" t="s">
        <v>953</v>
      </c>
      <c r="C86" s="824"/>
      <c r="D86" s="824"/>
      <c r="E86" s="824"/>
      <c r="F86" s="824"/>
      <c r="G86" s="824"/>
      <c r="H86" s="824"/>
      <c r="I86" s="824"/>
      <c r="J86" s="824"/>
      <c r="K86" s="824"/>
      <c r="L86" s="824"/>
      <c r="M86" s="825"/>
      <c r="N86" s="55">
        <f>L83+L84+L85</f>
        <v>930.15618426568346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4030.6767984846283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1546</v>
      </c>
      <c r="C31" s="84" t="s">
        <v>1547</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816</v>
      </c>
      <c r="B48" s="46" t="str">
        <f>VLOOKUP(A48,MATERIALES!A4:D373,3,FALSE)</f>
        <v>Cemento asfaltico modificado con polímeros tipo V</v>
      </c>
      <c r="C48" s="285"/>
      <c r="D48" s="285"/>
      <c r="E48" s="285"/>
      <c r="F48" s="285"/>
      <c r="G48" s="285"/>
      <c r="H48" s="285"/>
      <c r="I48" s="272"/>
      <c r="J48" s="228" t="str">
        <f>VLOOKUP(A48,MATERIALES!A4:D373,2,FALSE)</f>
        <v>kg</v>
      </c>
      <c r="K48" s="286">
        <v>1</v>
      </c>
      <c r="L48" s="271"/>
      <c r="M48" s="406">
        <f>VLOOKUP(A48,MATERIALES!A4:D395,4,FALSE)</f>
        <v>3100.520614218945</v>
      </c>
      <c r="N48" s="276">
        <f>K48*M48</f>
        <v>3100.520614218945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3100.520614218945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3100.520614218945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620.10412284378901</v>
      </c>
      <c r="M83" s="858"/>
      <c r="N83" s="54"/>
    </row>
    <row r="84" spans="1:14">
      <c r="B84" s="92" t="s">
        <v>973</v>
      </c>
      <c r="C84" s="93"/>
      <c r="D84" s="93"/>
      <c r="E84" s="93"/>
      <c r="F84" s="93"/>
      <c r="G84" s="93"/>
      <c r="H84" s="93"/>
      <c r="I84" s="90"/>
      <c r="J84" s="91"/>
      <c r="K84" s="308">
        <v>0.05</v>
      </c>
      <c r="L84" s="857">
        <f>N78*K84</f>
        <v>155.02603071094725</v>
      </c>
      <c r="M84" s="858"/>
      <c r="N84" s="54"/>
    </row>
    <row r="85" spans="1:14" ht="15.75" thickBot="1">
      <c r="B85" s="94" t="s">
        <v>974</v>
      </c>
      <c r="C85" s="95"/>
      <c r="D85" s="95"/>
      <c r="E85" s="95"/>
      <c r="F85" s="95"/>
      <c r="G85" s="95"/>
      <c r="H85" s="95"/>
      <c r="I85" s="96"/>
      <c r="J85" s="97"/>
      <c r="K85" s="309">
        <v>0.05</v>
      </c>
      <c r="L85" s="859">
        <f>N78*K85</f>
        <v>155.02603071094725</v>
      </c>
      <c r="M85" s="860"/>
      <c r="N85" s="54"/>
    </row>
    <row r="86" spans="1:14" ht="15.75" thickBot="1">
      <c r="B86" s="823" t="s">
        <v>953</v>
      </c>
      <c r="C86" s="824"/>
      <c r="D86" s="824"/>
      <c r="E86" s="824"/>
      <c r="F86" s="824"/>
      <c r="G86" s="824"/>
      <c r="H86" s="824"/>
      <c r="I86" s="824"/>
      <c r="J86" s="824"/>
      <c r="K86" s="824"/>
      <c r="L86" s="824"/>
      <c r="M86" s="825"/>
      <c r="N86" s="55">
        <f>L83+L84+L85</f>
        <v>930.15618426568346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4030.6767984846283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1043</v>
      </c>
      <c r="C31" s="84" t="s">
        <v>1548</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866</v>
      </c>
      <c r="B48" s="46" t="str">
        <f>VLOOKUP(A48,MATERIALES!A4:D373,3,FALSE)</f>
        <v>Emulsión Asfáltica de Rotura Media Modificada Con Polímeros CRM-m</v>
      </c>
      <c r="C48" s="285"/>
      <c r="D48" s="285"/>
      <c r="E48" s="285"/>
      <c r="F48" s="285"/>
      <c r="G48" s="285"/>
      <c r="H48" s="285"/>
      <c r="I48" s="272"/>
      <c r="J48" s="228" t="str">
        <f>VLOOKUP(A48,MATERIALES!A4:D373,2,FALSE)</f>
        <v>lt</v>
      </c>
      <c r="K48" s="286">
        <v>1</v>
      </c>
      <c r="L48" s="271"/>
      <c r="M48" s="406">
        <f>VLOOKUP(A48,MATERIALES!A4:D395,4,FALSE)</f>
        <v>2656.524358680037</v>
      </c>
      <c r="N48" s="276">
        <f>K48*M48</f>
        <v>2656.524358680037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2656.524358680037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2656.524358680037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531.30487173600739</v>
      </c>
      <c r="M83" s="858"/>
      <c r="N83" s="54"/>
    </row>
    <row r="84" spans="1:14">
      <c r="B84" s="92" t="s">
        <v>973</v>
      </c>
      <c r="C84" s="93"/>
      <c r="D84" s="93"/>
      <c r="E84" s="93"/>
      <c r="F84" s="93"/>
      <c r="G84" s="93"/>
      <c r="H84" s="93"/>
      <c r="I84" s="90"/>
      <c r="J84" s="91"/>
      <c r="K84" s="308">
        <v>0.05</v>
      </c>
      <c r="L84" s="857">
        <f>N78*K84</f>
        <v>132.82621793400185</v>
      </c>
      <c r="M84" s="858"/>
      <c r="N84" s="54"/>
    </row>
    <row r="85" spans="1:14" ht="15.75" thickBot="1">
      <c r="B85" s="94" t="s">
        <v>974</v>
      </c>
      <c r="C85" s="95"/>
      <c r="D85" s="95"/>
      <c r="E85" s="95"/>
      <c r="F85" s="95"/>
      <c r="G85" s="95"/>
      <c r="H85" s="95"/>
      <c r="I85" s="96"/>
      <c r="J85" s="97"/>
      <c r="K85" s="309">
        <v>0.05</v>
      </c>
      <c r="L85" s="859">
        <f>N78*K85</f>
        <v>132.82621793400185</v>
      </c>
      <c r="M85" s="860"/>
      <c r="N85" s="54"/>
    </row>
    <row r="86" spans="1:14" ht="15.75" thickBot="1">
      <c r="B86" s="823" t="s">
        <v>953</v>
      </c>
      <c r="C86" s="824"/>
      <c r="D86" s="824"/>
      <c r="E86" s="824"/>
      <c r="F86" s="824"/>
      <c r="G86" s="824"/>
      <c r="H86" s="824"/>
      <c r="I86" s="824"/>
      <c r="J86" s="824"/>
      <c r="K86" s="824"/>
      <c r="L86" s="824"/>
      <c r="M86" s="825"/>
      <c r="N86" s="55">
        <f>L83+L84+L85</f>
        <v>796.95730760401113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3453.4816662840481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1044</v>
      </c>
      <c r="C31" s="84" t="s">
        <v>1549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75">
        <v>500</v>
      </c>
      <c r="N36" s="276">
        <f>K36/M36</f>
        <v>163.56207480910678</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40571.57265639893</v>
      </c>
      <c r="L37" s="274"/>
      <c r="M37" s="275">
        <v>500</v>
      </c>
      <c r="N37" s="276">
        <f>K37/M37</f>
        <v>81.143145312797856</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245.24653012190464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846</v>
      </c>
      <c r="B48" s="46" t="str">
        <f>VLOOKUP(A48,MATERIALES!A4:D373,3,FALSE)</f>
        <v>Emulsión CRL-0</v>
      </c>
      <c r="C48" s="285"/>
      <c r="D48" s="285"/>
      <c r="E48" s="285"/>
      <c r="F48" s="285"/>
      <c r="G48" s="285"/>
      <c r="H48" s="285"/>
      <c r="I48" s="272"/>
      <c r="J48" s="228" t="str">
        <f>VLOOKUP(A48,MATERIALES!A4:D373,2,FALSE)</f>
        <v>lt</v>
      </c>
      <c r="K48" s="286">
        <v>1</v>
      </c>
      <c r="L48" s="271"/>
      <c r="M48" s="406">
        <f>VLOOKUP(A48,MATERIALES!A4:D395,4,FALSE)</f>
        <v>2174.1974911521588</v>
      </c>
      <c r="N48" s="276">
        <f>K48*M48</f>
        <v>2174.1974911521588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2174.1974911521588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4" ht="15.75" thickBot="1">
      <c r="B65" s="829" t="s">
        <v>953</v>
      </c>
      <c r="C65" s="830"/>
      <c r="D65" s="830"/>
      <c r="E65" s="830"/>
      <c r="F65" s="830"/>
      <c r="G65" s="830"/>
      <c r="H65" s="830"/>
      <c r="I65" s="830"/>
      <c r="J65" s="830"/>
      <c r="K65" s="830"/>
      <c r="L65" s="830"/>
      <c r="M65" s="831"/>
      <c r="N65" s="107"/>
    </row>
    <row r="66" spans="1:14">
      <c r="B66" s="36"/>
      <c r="C66" s="37"/>
      <c r="D66" s="37"/>
      <c r="E66" s="37"/>
      <c r="F66" s="37"/>
      <c r="G66" s="37"/>
      <c r="H66" s="37"/>
      <c r="I66" s="37"/>
      <c r="J66" s="37"/>
      <c r="K66" s="37"/>
      <c r="L66" s="37"/>
      <c r="M66" s="37"/>
      <c r="N66" s="38"/>
    </row>
    <row r="67" spans="1:14">
      <c r="B67" s="67" t="s">
        <v>962</v>
      </c>
      <c r="C67" s="68"/>
      <c r="D67" s="68"/>
      <c r="E67" s="68"/>
      <c r="F67" s="68"/>
      <c r="G67" s="68"/>
      <c r="H67" s="68"/>
      <c r="I67" s="68"/>
      <c r="J67" s="68"/>
      <c r="K67" s="68"/>
      <c r="L67" s="68"/>
      <c r="M67" s="68"/>
      <c r="N67" s="69"/>
    </row>
    <row r="68" spans="1:14" ht="15.75" thickBot="1">
      <c r="B68" s="71"/>
      <c r="C68" s="64"/>
      <c r="D68" s="64"/>
      <c r="E68" s="64"/>
      <c r="F68" s="64"/>
      <c r="G68" s="64"/>
      <c r="H68" s="64"/>
      <c r="I68" s="64"/>
      <c r="J68" s="64"/>
      <c r="K68" s="64"/>
      <c r="L68" s="64"/>
      <c r="M68" s="64"/>
      <c r="N68" s="66"/>
    </row>
    <row r="69" spans="1:14" ht="25.5">
      <c r="B69" s="849" t="s">
        <v>963</v>
      </c>
      <c r="C69" s="850"/>
      <c r="D69" s="850"/>
      <c r="E69" s="850"/>
      <c r="F69" s="850"/>
      <c r="G69" s="850"/>
      <c r="H69" s="850"/>
      <c r="I69" s="76" t="s">
        <v>964</v>
      </c>
      <c r="J69" s="78" t="s">
        <v>1410</v>
      </c>
      <c r="K69" s="77" t="s">
        <v>966</v>
      </c>
      <c r="L69" s="851" t="s">
        <v>950</v>
      </c>
      <c r="M69" s="852"/>
      <c r="N69" s="101" t="s">
        <v>951</v>
      </c>
    </row>
    <row r="70" spans="1:14">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303">
        <v>4000</v>
      </c>
      <c r="N70" s="399">
        <f>K70/M70</f>
        <v>54.131</v>
      </c>
    </row>
    <row r="71" spans="1:14">
      <c r="B71" s="52"/>
      <c r="C71" s="50"/>
      <c r="D71" s="50"/>
      <c r="E71" s="50"/>
      <c r="F71" s="50"/>
      <c r="G71" s="50"/>
      <c r="H71" s="50"/>
      <c r="I71" s="283"/>
      <c r="J71" s="301"/>
      <c r="K71" s="302"/>
      <c r="L71" s="53"/>
      <c r="M71" s="304"/>
      <c r="N71" s="300"/>
    </row>
    <row r="72" spans="1:14">
      <c r="B72" s="52"/>
      <c r="C72" s="50"/>
      <c r="D72" s="50"/>
      <c r="E72" s="50"/>
      <c r="F72" s="50"/>
      <c r="G72" s="50"/>
      <c r="H72" s="50"/>
      <c r="I72" s="283"/>
      <c r="J72" s="301"/>
      <c r="K72" s="302"/>
      <c r="L72" s="322"/>
      <c r="M72" s="304"/>
      <c r="N72" s="300"/>
    </row>
    <row r="73" spans="1:14">
      <c r="B73" s="52"/>
      <c r="C73" s="50"/>
      <c r="D73" s="50"/>
      <c r="E73" s="50"/>
      <c r="F73" s="50"/>
      <c r="G73" s="50"/>
      <c r="H73" s="50"/>
      <c r="I73" s="283"/>
      <c r="J73" s="301"/>
      <c r="K73" s="302"/>
      <c r="L73" s="322"/>
      <c r="M73" s="304"/>
      <c r="N73" s="300"/>
    </row>
    <row r="74" spans="1:14" ht="15.75" thickBot="1">
      <c r="B74" s="810"/>
      <c r="C74" s="811"/>
      <c r="D74" s="811"/>
      <c r="E74" s="811"/>
      <c r="F74" s="811"/>
      <c r="G74" s="811"/>
      <c r="H74" s="811"/>
      <c r="I74" s="129"/>
      <c r="J74" s="129"/>
      <c r="K74" s="129"/>
      <c r="L74" s="911"/>
      <c r="M74" s="911"/>
      <c r="N74" s="48"/>
    </row>
    <row r="75" spans="1:14" ht="15.75" thickBot="1">
      <c r="B75" s="829" t="s">
        <v>953</v>
      </c>
      <c r="C75" s="830"/>
      <c r="D75" s="830"/>
      <c r="E75" s="830"/>
      <c r="F75" s="830"/>
      <c r="G75" s="830"/>
      <c r="H75" s="830"/>
      <c r="I75" s="830"/>
      <c r="J75" s="830"/>
      <c r="K75" s="830"/>
      <c r="L75" s="830"/>
      <c r="M75" s="831"/>
      <c r="N75" s="305">
        <f>SUM(N70:N74)</f>
        <v>54.131</v>
      </c>
    </row>
    <row r="76" spans="1:14" ht="15.75" thickBot="1">
      <c r="B76" s="36"/>
      <c r="C76" s="37"/>
      <c r="D76" s="37"/>
      <c r="E76" s="37"/>
      <c r="F76" s="37"/>
      <c r="G76" s="37"/>
      <c r="H76" s="37"/>
      <c r="I76" s="37"/>
      <c r="J76" s="37"/>
      <c r="K76" s="37"/>
      <c r="L76" s="37"/>
      <c r="M76" s="37"/>
      <c r="N76" s="38"/>
    </row>
    <row r="77" spans="1:14" ht="15.75" thickBot="1">
      <c r="B77" s="823" t="s">
        <v>967</v>
      </c>
      <c r="C77" s="824"/>
      <c r="D77" s="824"/>
      <c r="E77" s="824"/>
      <c r="F77" s="824"/>
      <c r="G77" s="824"/>
      <c r="H77" s="824"/>
      <c r="I77" s="824"/>
      <c r="J77" s="824"/>
      <c r="K77" s="824"/>
      <c r="L77" s="824"/>
      <c r="M77" s="825"/>
      <c r="N77" s="102">
        <f>N43+N54+N65+N75</f>
        <v>2473.5750212740631</v>
      </c>
    </row>
    <row r="78" spans="1:14">
      <c r="B78" s="36"/>
      <c r="C78" s="37"/>
      <c r="D78" s="37"/>
      <c r="E78" s="37"/>
      <c r="F78" s="37"/>
      <c r="G78" s="37"/>
      <c r="H78" s="37"/>
      <c r="I78" s="37"/>
      <c r="J78" s="37"/>
      <c r="K78" s="37"/>
      <c r="L78" s="37"/>
      <c r="M78" s="37"/>
      <c r="N78" s="38"/>
    </row>
    <row r="79" spans="1:14">
      <c r="B79" s="67" t="s">
        <v>968</v>
      </c>
      <c r="C79" s="68"/>
      <c r="D79" s="68"/>
      <c r="E79" s="68"/>
      <c r="F79" s="68"/>
      <c r="G79" s="68"/>
      <c r="H79" s="68"/>
      <c r="I79" s="68"/>
      <c r="J79" s="68"/>
      <c r="K79" s="68"/>
      <c r="L79" s="68"/>
      <c r="M79" s="68"/>
      <c r="N79" s="69"/>
    </row>
    <row r="80" spans="1:14"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494.71500425481264</v>
      </c>
      <c r="M82" s="858"/>
      <c r="N82" s="54"/>
    </row>
    <row r="83" spans="1:14">
      <c r="B83" s="92" t="s">
        <v>973</v>
      </c>
      <c r="C83" s="93"/>
      <c r="D83" s="93"/>
      <c r="E83" s="93"/>
      <c r="F83" s="93"/>
      <c r="G83" s="93"/>
      <c r="H83" s="93"/>
      <c r="I83" s="90"/>
      <c r="J83" s="91"/>
      <c r="K83" s="308">
        <v>0.05</v>
      </c>
      <c r="L83" s="857">
        <f>N77*K83</f>
        <v>123.67875106370316</v>
      </c>
      <c r="M83" s="858"/>
      <c r="N83" s="54"/>
    </row>
    <row r="84" spans="1:14" ht="15.75" thickBot="1">
      <c r="B84" s="94" t="s">
        <v>974</v>
      </c>
      <c r="C84" s="95"/>
      <c r="D84" s="95"/>
      <c r="E84" s="95"/>
      <c r="F84" s="95"/>
      <c r="G84" s="95"/>
      <c r="H84" s="95"/>
      <c r="I84" s="96"/>
      <c r="J84" s="97"/>
      <c r="K84" s="309">
        <v>0.05</v>
      </c>
      <c r="L84" s="859">
        <f>N77*K84</f>
        <v>123.67875106370316</v>
      </c>
      <c r="M84" s="860"/>
      <c r="N84" s="54"/>
    </row>
    <row r="85" spans="1:14" ht="15.75" thickBot="1">
      <c r="B85" s="823" t="s">
        <v>953</v>
      </c>
      <c r="C85" s="824"/>
      <c r="D85" s="824"/>
      <c r="E85" s="824"/>
      <c r="F85" s="824"/>
      <c r="G85" s="824"/>
      <c r="H85" s="824"/>
      <c r="I85" s="824"/>
      <c r="J85" s="824"/>
      <c r="K85" s="824"/>
      <c r="L85" s="824"/>
      <c r="M85" s="825"/>
      <c r="N85" s="55">
        <f>L82+L83+L84</f>
        <v>742.07250638221899</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3215.6475276562824</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00"/>
      <c r="K117" s="800"/>
      <c r="L117" s="800"/>
      <c r="M117" s="800"/>
      <c r="N117" s="801"/>
    </row>
    <row r="118" spans="2:14" ht="15.75" thickBot="1">
      <c r="B118" s="265" t="s">
        <v>2221</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1045</v>
      </c>
      <c r="C31" s="84" t="s">
        <v>1550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75">
        <v>500</v>
      </c>
      <c r="N36" s="276">
        <f>K36/M36</f>
        <v>163.56207480910678</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40571.57265639893</v>
      </c>
      <c r="L37" s="274"/>
      <c r="M37" s="275">
        <v>500</v>
      </c>
      <c r="N37" s="276">
        <f>K37/M37</f>
        <v>81.143145312797856</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245.24653012190464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848</v>
      </c>
      <c r="B48" s="46" t="str">
        <f>VLOOKUP(A48,MATERIALES!A4:D373,3,FALSE)</f>
        <v>Emulsión CRL-1</v>
      </c>
      <c r="C48" s="285"/>
      <c r="D48" s="285"/>
      <c r="E48" s="285"/>
      <c r="F48" s="285"/>
      <c r="G48" s="285"/>
      <c r="H48" s="285"/>
      <c r="I48" s="272"/>
      <c r="J48" s="228" t="str">
        <f>VLOOKUP(A48,MATERIALES!A4:D373,2,FALSE)</f>
        <v>lt</v>
      </c>
      <c r="K48" s="286">
        <v>1</v>
      </c>
      <c r="L48" s="271"/>
      <c r="M48" s="406">
        <f>VLOOKUP(A48,MATERIALES!A4:D395,4,FALSE)</f>
        <v>3726.5872767054625</v>
      </c>
      <c r="N48" s="276">
        <f>K48*M48</f>
        <v>3726.5872767054625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3726.5872767054625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4025.9648068273668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805.19296136547337</v>
      </c>
      <c r="M83" s="858"/>
      <c r="N83" s="54"/>
    </row>
    <row r="84" spans="1:14">
      <c r="B84" s="92" t="s">
        <v>973</v>
      </c>
      <c r="C84" s="93"/>
      <c r="D84" s="93"/>
      <c r="E84" s="93"/>
      <c r="F84" s="93"/>
      <c r="G84" s="93"/>
      <c r="H84" s="93"/>
      <c r="I84" s="90"/>
      <c r="J84" s="91"/>
      <c r="K84" s="308">
        <v>0.05</v>
      </c>
      <c r="L84" s="857">
        <f>N78*K84</f>
        <v>201.29824034136834</v>
      </c>
      <c r="M84" s="858"/>
      <c r="N84" s="54"/>
    </row>
    <row r="85" spans="1:14" ht="15.75" thickBot="1">
      <c r="B85" s="94" t="s">
        <v>974</v>
      </c>
      <c r="C85" s="95"/>
      <c r="D85" s="95"/>
      <c r="E85" s="95"/>
      <c r="F85" s="95"/>
      <c r="G85" s="95"/>
      <c r="H85" s="95"/>
      <c r="I85" s="96"/>
      <c r="J85" s="97"/>
      <c r="K85" s="309">
        <v>0.05</v>
      </c>
      <c r="L85" s="859">
        <f>N78*K85</f>
        <v>201.29824034136834</v>
      </c>
      <c r="M85" s="860"/>
      <c r="N85" s="54"/>
    </row>
    <row r="86" spans="1:14" ht="15.75" thickBot="1">
      <c r="B86" s="823" t="s">
        <v>953</v>
      </c>
      <c r="C86" s="824"/>
      <c r="D86" s="824"/>
      <c r="E86" s="824"/>
      <c r="F86" s="824"/>
      <c r="G86" s="824"/>
      <c r="H86" s="824"/>
      <c r="I86" s="824"/>
      <c r="J86" s="824"/>
      <c r="K86" s="824"/>
      <c r="L86" s="824"/>
      <c r="M86" s="825"/>
      <c r="N86" s="55">
        <f>L83+L84+L85</f>
        <v>1207.78944204821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5233.7542488755771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1551</v>
      </c>
      <c r="C31" s="84" t="s">
        <v>1552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75">
        <v>500</v>
      </c>
      <c r="N36" s="276">
        <f>K36/M36</f>
        <v>163.56207480910678</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40571.57265639893</v>
      </c>
      <c r="L37" s="274"/>
      <c r="M37" s="275">
        <v>500</v>
      </c>
      <c r="N37" s="276">
        <f>K37/M37</f>
        <v>81.143145312797856</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245.24653012190464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792</v>
      </c>
      <c r="B48" s="46" t="str">
        <f>VLOOKUP(A48,MATERIALES!A4:D373,3,FALSE)</f>
        <v>Asfalto liquido RC 250</v>
      </c>
      <c r="C48" s="285"/>
      <c r="D48" s="285"/>
      <c r="E48" s="285"/>
      <c r="F48" s="285"/>
      <c r="G48" s="285"/>
      <c r="H48" s="285"/>
      <c r="I48" s="272"/>
      <c r="J48" s="228" t="str">
        <f>VLOOKUP(A48,MATERIALES!A4:D373,2,FALSE)</f>
        <v>gal</v>
      </c>
      <c r="K48" s="286">
        <v>0.3</v>
      </c>
      <c r="L48" s="271"/>
      <c r="M48" s="406">
        <f>VLOOKUP(A48,MATERIALES!A4:D395,4,FALSE)</f>
        <v>9560.2934735823856</v>
      </c>
      <c r="N48" s="276">
        <f>K48*M48</f>
        <v>2868.0880420747158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2868.0880420747158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3167.4655721966201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633.49311443932402</v>
      </c>
      <c r="M83" s="858"/>
      <c r="N83" s="54"/>
    </row>
    <row r="84" spans="1:14">
      <c r="B84" s="92" t="s">
        <v>973</v>
      </c>
      <c r="C84" s="93"/>
      <c r="D84" s="93"/>
      <c r="E84" s="93"/>
      <c r="F84" s="93"/>
      <c r="G84" s="93"/>
      <c r="H84" s="93"/>
      <c r="I84" s="90"/>
      <c r="J84" s="91"/>
      <c r="K84" s="308">
        <v>0.05</v>
      </c>
      <c r="L84" s="857">
        <f>N78*K84</f>
        <v>158.373278609831</v>
      </c>
      <c r="M84" s="858"/>
      <c r="N84" s="54"/>
    </row>
    <row r="85" spans="1:14" ht="15.75" thickBot="1">
      <c r="B85" s="94" t="s">
        <v>974</v>
      </c>
      <c r="C85" s="95"/>
      <c r="D85" s="95"/>
      <c r="E85" s="95"/>
      <c r="F85" s="95"/>
      <c r="G85" s="95"/>
      <c r="H85" s="95"/>
      <c r="I85" s="96"/>
      <c r="J85" s="97"/>
      <c r="K85" s="309">
        <v>0.05</v>
      </c>
      <c r="L85" s="859">
        <f>N78*K85</f>
        <v>158.373278609831</v>
      </c>
      <c r="M85" s="860"/>
      <c r="N85" s="54"/>
    </row>
    <row r="86" spans="1:14" ht="15.75" thickBot="1">
      <c r="B86" s="823" t="s">
        <v>953</v>
      </c>
      <c r="C86" s="824"/>
      <c r="D86" s="824"/>
      <c r="E86" s="824"/>
      <c r="F86" s="824"/>
      <c r="G86" s="824"/>
      <c r="H86" s="824"/>
      <c r="I86" s="824"/>
      <c r="J86" s="824"/>
      <c r="K86" s="824"/>
      <c r="L86" s="824"/>
      <c r="M86" s="825"/>
      <c r="N86" s="55">
        <f>L83+L84+L85</f>
        <v>950.23967165898603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4117.7052438556057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1046</v>
      </c>
      <c r="C31" s="84" t="s">
        <v>1208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953" t="str">
        <f>VLOOKUP(A36,EQUIPOS!A6:D154,3,FALSE)</f>
        <v>Carrotanque Irrigador de asfalto, 1000 GALONES DE CAPACIDAD</v>
      </c>
      <c r="C36" s="954"/>
      <c r="D36" s="954"/>
      <c r="E36" s="954"/>
      <c r="F36" s="954"/>
      <c r="G36" s="954"/>
      <c r="H36" s="955"/>
      <c r="I36" s="271"/>
      <c r="J36" s="272"/>
      <c r="K36" s="273">
        <f>VLOOKUP(A36,EQUIPOS!A6:D163,4,FALSE)</f>
        <v>81781.037404553383</v>
      </c>
      <c r="L36" s="274"/>
      <c r="M36" s="275">
        <v>500</v>
      </c>
      <c r="N36" s="276">
        <f>K36/M36</f>
        <v>163.56207480910678</v>
      </c>
    </row>
    <row r="37" spans="1:14">
      <c r="A37" s="116" t="s">
        <v>176</v>
      </c>
      <c r="B37" s="953" t="str">
        <f>VLOOKUP(A37,EQUIPOS!A7:D154,3,FALSE)</f>
        <v xml:space="preserve">Compresor (barrido y soplado)
</v>
      </c>
      <c r="C37" s="954"/>
      <c r="D37" s="954"/>
      <c r="E37" s="954"/>
      <c r="F37" s="954"/>
      <c r="G37" s="954"/>
      <c r="H37" s="955"/>
      <c r="I37" s="271"/>
      <c r="J37" s="272"/>
      <c r="K37" s="273">
        <f>VLOOKUP(A37,EQUIPOS!A7:D164,4,FALSE)</f>
        <v>40571.57265639893</v>
      </c>
      <c r="L37" s="274"/>
      <c r="M37" s="275">
        <v>500</v>
      </c>
      <c r="N37" s="276">
        <f>K37/M37</f>
        <v>81.143145312797856</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245.24653012190464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858</v>
      </c>
      <c r="B48" s="46" t="str">
        <f>VLOOKUP(A48,MATERIALES!A4:D373,3,FALSE)</f>
        <v>Emulsión CRR-1</v>
      </c>
      <c r="C48" s="285"/>
      <c r="D48" s="285"/>
      <c r="E48" s="285"/>
      <c r="F48" s="285"/>
      <c r="G48" s="285"/>
      <c r="H48" s="285"/>
      <c r="I48" s="272"/>
      <c r="J48" s="228" t="str">
        <f>VLOOKUP(A48,MATERIALES!A4:D373,2,FALSE)</f>
        <v>lt</v>
      </c>
      <c r="K48" s="286">
        <v>0.45</v>
      </c>
      <c r="L48" s="271"/>
      <c r="M48" s="406">
        <f>VLOOKUP(A48,MATERIALES!A4:D395,4,FALSE)</f>
        <v>3726.5872767054625</v>
      </c>
      <c r="N48" s="276">
        <f>K48*M48</f>
        <v>1676.9642745174581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1676.9642745174581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1976.3418046393629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395.26836092787261</v>
      </c>
      <c r="M83" s="858"/>
      <c r="N83" s="54"/>
    </row>
    <row r="84" spans="1:14">
      <c r="B84" s="92" t="s">
        <v>973</v>
      </c>
      <c r="C84" s="93"/>
      <c r="D84" s="93"/>
      <c r="E84" s="93"/>
      <c r="F84" s="93"/>
      <c r="G84" s="93"/>
      <c r="H84" s="93"/>
      <c r="I84" s="90"/>
      <c r="J84" s="91"/>
      <c r="K84" s="308">
        <v>0.05</v>
      </c>
      <c r="L84" s="857">
        <f>N78*K84</f>
        <v>98.817090231968152</v>
      </c>
      <c r="M84" s="858"/>
      <c r="N84" s="54"/>
    </row>
    <row r="85" spans="1:14" ht="15.75" thickBot="1">
      <c r="B85" s="94" t="s">
        <v>974</v>
      </c>
      <c r="C85" s="95"/>
      <c r="D85" s="95"/>
      <c r="E85" s="95"/>
      <c r="F85" s="95"/>
      <c r="G85" s="95"/>
      <c r="H85" s="95"/>
      <c r="I85" s="96"/>
      <c r="J85" s="97"/>
      <c r="K85" s="309">
        <v>0.05</v>
      </c>
      <c r="L85" s="859">
        <f>N78*K85</f>
        <v>98.817090231968152</v>
      </c>
      <c r="M85" s="860"/>
      <c r="N85" s="54"/>
    </row>
    <row r="86" spans="1:14" ht="15.75" thickBot="1">
      <c r="B86" s="823" t="s">
        <v>953</v>
      </c>
      <c r="C86" s="824"/>
      <c r="D86" s="824"/>
      <c r="E86" s="824"/>
      <c r="F86" s="824"/>
      <c r="G86" s="824"/>
      <c r="H86" s="824"/>
      <c r="I86" s="824"/>
      <c r="J86" s="824"/>
      <c r="K86" s="824"/>
      <c r="L86" s="824"/>
      <c r="M86" s="825"/>
      <c r="N86" s="55">
        <f>L83+L84+L85</f>
        <v>592.90254139180888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2569.2443460311715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1047</v>
      </c>
      <c r="C31" s="84" t="s">
        <v>1553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75">
        <v>500</v>
      </c>
      <c r="N36" s="276">
        <f>K36/M36</f>
        <v>163.56207480910678</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40571.57265639893</v>
      </c>
      <c r="L37" s="274"/>
      <c r="M37" s="275">
        <v>500</v>
      </c>
      <c r="N37" s="276">
        <f>K37/M37</f>
        <v>81.143145312797856</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245.24653012190464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VLOOKUP(A48,MATERIALES!A4:D373,3,FALSE)</f>
        <v>Emulsión CRR-2</v>
      </c>
      <c r="C48" s="285"/>
      <c r="D48" s="285"/>
      <c r="E48" s="285"/>
      <c r="F48" s="285"/>
      <c r="G48" s="285"/>
      <c r="H48" s="285"/>
      <c r="I48" s="272"/>
      <c r="J48" s="228" t="str">
        <f>VLOOKUP(A48,MATERIALES!A4:D373,2,FALSE)</f>
        <v>lt</v>
      </c>
      <c r="K48" s="286">
        <v>0.45</v>
      </c>
      <c r="L48" s="271"/>
      <c r="M48" s="406">
        <f>VLOOKUP(A48,MATERIALES!A4:D395,4,FALSE)</f>
        <v>1812.1861557007708</v>
      </c>
      <c r="N48" s="276">
        <f>K48*M48</f>
        <v>815.4837700653469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815.4837700653469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1114.8613001872516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222.97226003745033</v>
      </c>
      <c r="M83" s="858"/>
      <c r="N83" s="54"/>
    </row>
    <row r="84" spans="1:14">
      <c r="B84" s="92" t="s">
        <v>973</v>
      </c>
      <c r="C84" s="93"/>
      <c r="D84" s="93"/>
      <c r="E84" s="93"/>
      <c r="F84" s="93"/>
      <c r="G84" s="93"/>
      <c r="H84" s="93"/>
      <c r="I84" s="90"/>
      <c r="J84" s="91"/>
      <c r="K84" s="308">
        <v>0.05</v>
      </c>
      <c r="L84" s="857">
        <f>N78*K84</f>
        <v>55.743065009362581</v>
      </c>
      <c r="M84" s="858"/>
      <c r="N84" s="54"/>
    </row>
    <row r="85" spans="1:14" ht="15.75" thickBot="1">
      <c r="B85" s="94" t="s">
        <v>974</v>
      </c>
      <c r="C85" s="95"/>
      <c r="D85" s="95"/>
      <c r="E85" s="95"/>
      <c r="F85" s="95"/>
      <c r="G85" s="95"/>
      <c r="H85" s="95"/>
      <c r="I85" s="96"/>
      <c r="J85" s="97"/>
      <c r="K85" s="309">
        <v>0.05</v>
      </c>
      <c r="L85" s="859">
        <f>N78*K85</f>
        <v>55.743065009362581</v>
      </c>
      <c r="M85" s="860"/>
      <c r="N85" s="54"/>
    </row>
    <row r="86" spans="1:14" ht="15.75" thickBot="1">
      <c r="B86" s="823" t="s">
        <v>953</v>
      </c>
      <c r="C86" s="824"/>
      <c r="D86" s="824"/>
      <c r="E86" s="824"/>
      <c r="F86" s="824"/>
      <c r="G86" s="824"/>
      <c r="H86" s="824"/>
      <c r="I86" s="824"/>
      <c r="J86" s="824"/>
      <c r="K86" s="824"/>
      <c r="L86" s="824"/>
      <c r="M86" s="825"/>
      <c r="N86" s="55">
        <f>L83+L84+L85</f>
        <v>334.45839005617546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1449.319690243427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1048</v>
      </c>
      <c r="C31" s="84" t="s">
        <v>1554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75">
        <v>500</v>
      </c>
      <c r="N36" s="276">
        <f>K36/M36</f>
        <v>163.56207480910678</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40571.57265639893</v>
      </c>
      <c r="L37" s="274"/>
      <c r="M37" s="275">
        <v>500</v>
      </c>
      <c r="N37" s="276">
        <f>K37/M37</f>
        <v>81.143145312797856</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245.24653012190464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856</v>
      </c>
      <c r="B48" s="46" t="str">
        <f>VLOOKUP(A48,MATERIALES!A4:D373,3,FALSE)</f>
        <v>Emulsión CRR-1m</v>
      </c>
      <c r="C48" s="285"/>
      <c r="D48" s="285"/>
      <c r="E48" s="285"/>
      <c r="F48" s="285"/>
      <c r="G48" s="285"/>
      <c r="H48" s="285"/>
      <c r="I48" s="272"/>
      <c r="J48" s="228" t="str">
        <f>VLOOKUP(A48,MATERIALES!A4:D373,2,FALSE)</f>
        <v>lt</v>
      </c>
      <c r="K48" s="286">
        <v>0.45</v>
      </c>
      <c r="L48" s="271"/>
      <c r="M48" s="406">
        <f>VLOOKUP(A48,MATERIALES!A4:D395,4,FALSE)</f>
        <v>1690.8058844023642</v>
      </c>
      <c r="N48" s="276">
        <f>K48*M48</f>
        <v>760.8626479810639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760.8626479810639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1060.2401781029687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212.04803562059374</v>
      </c>
      <c r="M83" s="858"/>
      <c r="N83" s="54"/>
    </row>
    <row r="84" spans="1:14">
      <c r="B84" s="92" t="s">
        <v>973</v>
      </c>
      <c r="C84" s="93"/>
      <c r="D84" s="93"/>
      <c r="E84" s="93"/>
      <c r="F84" s="93"/>
      <c r="G84" s="93"/>
      <c r="H84" s="93"/>
      <c r="I84" s="90"/>
      <c r="J84" s="91"/>
      <c r="K84" s="308">
        <v>0.05</v>
      </c>
      <c r="L84" s="857">
        <f>N78*K84</f>
        <v>53.012008905148434</v>
      </c>
      <c r="M84" s="858"/>
      <c r="N84" s="54"/>
    </row>
    <row r="85" spans="1:14" ht="15.75" thickBot="1">
      <c r="B85" s="94" t="s">
        <v>974</v>
      </c>
      <c r="C85" s="95"/>
      <c r="D85" s="95"/>
      <c r="E85" s="95"/>
      <c r="F85" s="95"/>
      <c r="G85" s="95"/>
      <c r="H85" s="95"/>
      <c r="I85" s="96"/>
      <c r="J85" s="97"/>
      <c r="K85" s="309">
        <v>0.05</v>
      </c>
      <c r="L85" s="859">
        <f>N78*K85</f>
        <v>53.012008905148434</v>
      </c>
      <c r="M85" s="860"/>
      <c r="N85" s="54"/>
    </row>
    <row r="86" spans="1:14" ht="15.75" thickBot="1">
      <c r="B86" s="823" t="s">
        <v>953</v>
      </c>
      <c r="C86" s="824"/>
      <c r="D86" s="824"/>
      <c r="E86" s="824"/>
      <c r="F86" s="824"/>
      <c r="G86" s="824"/>
      <c r="H86" s="824"/>
      <c r="I86" s="824"/>
      <c r="J86" s="824"/>
      <c r="K86" s="824"/>
      <c r="L86" s="824"/>
      <c r="M86" s="825"/>
      <c r="N86" s="55">
        <f>L83+L84+L85</f>
        <v>318.07205343089061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1378.3122315338592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1049</v>
      </c>
      <c r="C31" s="84" t="s">
        <v>1555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75">
        <v>500</v>
      </c>
      <c r="N36" s="276">
        <f>K36/M36</f>
        <v>163.56207480910678</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40571.57265639893</v>
      </c>
      <c r="L37" s="274"/>
      <c r="M37" s="275">
        <v>500</v>
      </c>
      <c r="N37" s="276">
        <f>K37/M37</f>
        <v>81.143145312797856</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245.24653012190464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862</v>
      </c>
      <c r="B48" s="46" t="str">
        <f>VLOOKUP(A48,MATERIALES!A4:D373,3,FALSE)</f>
        <v>Emulsión CRR-2m</v>
      </c>
      <c r="C48" s="285"/>
      <c r="D48" s="285"/>
      <c r="E48" s="285"/>
      <c r="F48" s="285"/>
      <c r="G48" s="285"/>
      <c r="H48" s="285"/>
      <c r="I48" s="272"/>
      <c r="J48" s="228" t="str">
        <f>VLOOKUP(A48,MATERIALES!A4:D373,2,FALSE)</f>
        <v>lt</v>
      </c>
      <c r="K48" s="286">
        <v>0.45</v>
      </c>
      <c r="L48" s="271"/>
      <c r="M48" s="406">
        <f>VLOOKUP(A48,MATERIALES!A4:D395,4,FALSE)</f>
        <v>2174.1974911521588</v>
      </c>
      <c r="N48" s="276">
        <f>K48*M48</f>
        <v>978.38887101847149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978.38887101847149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1277.7664011403763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255.55328022807527</v>
      </c>
      <c r="M83" s="858"/>
      <c r="N83" s="54"/>
    </row>
    <row r="84" spans="1:14">
      <c r="B84" s="92" t="s">
        <v>973</v>
      </c>
      <c r="C84" s="93"/>
      <c r="D84" s="93"/>
      <c r="E84" s="93"/>
      <c r="F84" s="93"/>
      <c r="G84" s="93"/>
      <c r="H84" s="93"/>
      <c r="I84" s="90"/>
      <c r="J84" s="91"/>
      <c r="K84" s="308">
        <v>0.05</v>
      </c>
      <c r="L84" s="857">
        <f>N78*K84</f>
        <v>63.888320057018817</v>
      </c>
      <c r="M84" s="858"/>
      <c r="N84" s="54"/>
    </row>
    <row r="85" spans="1:14" ht="15.75" thickBot="1">
      <c r="B85" s="94" t="s">
        <v>974</v>
      </c>
      <c r="C85" s="95"/>
      <c r="D85" s="95"/>
      <c r="E85" s="95"/>
      <c r="F85" s="95"/>
      <c r="G85" s="95"/>
      <c r="H85" s="95"/>
      <c r="I85" s="96"/>
      <c r="J85" s="97"/>
      <c r="K85" s="309">
        <v>0.05</v>
      </c>
      <c r="L85" s="859">
        <f>N78*K85</f>
        <v>63.888320057018817</v>
      </c>
      <c r="M85" s="860"/>
      <c r="N85" s="54"/>
    </row>
    <row r="86" spans="1:14" ht="15.75" thickBot="1">
      <c r="B86" s="823" t="s">
        <v>953</v>
      </c>
      <c r="C86" s="824"/>
      <c r="D86" s="824"/>
      <c r="E86" s="824"/>
      <c r="F86" s="824"/>
      <c r="G86" s="824"/>
      <c r="H86" s="824"/>
      <c r="I86" s="824"/>
      <c r="J86" s="824"/>
      <c r="K86" s="824"/>
      <c r="L86" s="824"/>
      <c r="M86" s="825"/>
      <c r="N86" s="55">
        <f>L83+L84+L85</f>
        <v>383.32992034211287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1661.0963214824892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1556</v>
      </c>
      <c r="C31" s="84" t="s">
        <v>1557</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75">
        <v>400</v>
      </c>
      <c r="N36" s="276">
        <f>K36/M36</f>
        <v>204.45259351138347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400</v>
      </c>
      <c r="N37" s="276">
        <f>K37/M37</f>
        <v>476.47676917827914</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40571.57265639893</v>
      </c>
      <c r="L38" s="274"/>
      <c r="M38" s="275">
        <v>400</v>
      </c>
      <c r="N38" s="276">
        <f>K38/M38</f>
        <v>101.42893164099732</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77957.773905890514</v>
      </c>
      <c r="L39" s="840">
        <v>400</v>
      </c>
      <c r="M39" s="841"/>
      <c r="N39" s="276">
        <f>K39/L39</f>
        <v>194.89443476472627</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1.010032011295025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978.2627611066813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1.83</v>
      </c>
      <c r="L48" s="271"/>
      <c r="M48" s="406">
        <f>VLOOKUP(A48,MATERIALES!A5:D396,4,FALSE)</f>
        <v>1812.1861557007708</v>
      </c>
      <c r="N48" s="276">
        <f>K48*M48</f>
        <v>3316.3006649324107</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1.9E-2</v>
      </c>
      <c r="L49" s="271"/>
      <c r="M49" s="406">
        <f>VLOOKUP(A49,MATERIALES!A6:D397,4,FALSE)</f>
        <v>74059.001319578616</v>
      </c>
      <c r="N49" s="276">
        <f>K49*M49</f>
        <v>1407.1210250719937</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4723.4216900044048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1468</v>
      </c>
      <c r="I58" s="283">
        <v>1.9E-2</v>
      </c>
      <c r="J58" s="290">
        <v>1</v>
      </c>
      <c r="K58" s="283">
        <f>I58*J58</f>
        <v>1.9E-2</v>
      </c>
      <c r="L58" s="827">
        <f>VLOOKUP(A58,TRANSPORTE!A5:D117,4,FALSE)</f>
        <v>875.44489458797614</v>
      </c>
      <c r="M58" s="828"/>
      <c r="N58" s="291">
        <f>K58*L58</f>
        <v>16.633452997171545</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16.633452997171545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303">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101.00320112950249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5819.3211052377601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1163.8642210475521</v>
      </c>
      <c r="M82" s="858"/>
      <c r="N82" s="54"/>
    </row>
    <row r="83" spans="1:14">
      <c r="B83" s="92" t="s">
        <v>973</v>
      </c>
      <c r="C83" s="93"/>
      <c r="D83" s="93"/>
      <c r="E83" s="93"/>
      <c r="F83" s="93"/>
      <c r="G83" s="93"/>
      <c r="H83" s="93"/>
      <c r="I83" s="90"/>
      <c r="J83" s="91"/>
      <c r="K83" s="308">
        <v>0.05</v>
      </c>
      <c r="L83" s="857">
        <f>N77*K83</f>
        <v>290.96605526188802</v>
      </c>
      <c r="M83" s="858"/>
      <c r="N83" s="54"/>
    </row>
    <row r="84" spans="1:14" ht="15.75" thickBot="1">
      <c r="B84" s="94" t="s">
        <v>974</v>
      </c>
      <c r="C84" s="95"/>
      <c r="D84" s="95"/>
      <c r="E84" s="95"/>
      <c r="F84" s="95"/>
      <c r="G84" s="95"/>
      <c r="H84" s="95"/>
      <c r="I84" s="96"/>
      <c r="J84" s="97"/>
      <c r="K84" s="309">
        <v>0.05</v>
      </c>
      <c r="L84" s="859">
        <f>N77*K84</f>
        <v>290.96605526188802</v>
      </c>
      <c r="M84" s="860"/>
      <c r="N84" s="54"/>
    </row>
    <row r="85" spans="1:14" ht="15.75" thickBot="1">
      <c r="B85" s="823" t="s">
        <v>953</v>
      </c>
      <c r="C85" s="824"/>
      <c r="D85" s="824"/>
      <c r="E85" s="824"/>
      <c r="F85" s="824"/>
      <c r="G85" s="824"/>
      <c r="H85" s="824"/>
      <c r="I85" s="824"/>
      <c r="J85" s="824"/>
      <c r="K85" s="824"/>
      <c r="L85" s="824"/>
      <c r="M85" s="825"/>
      <c r="N85" s="55">
        <f>L82+L83+L84</f>
        <v>1745.796331571328</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7565.1174368090878</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00"/>
      <c r="K117" s="800"/>
      <c r="L117" s="800"/>
      <c r="M117" s="800"/>
      <c r="N117" s="801"/>
    </row>
    <row r="118" spans="2:14" ht="15.75" thickBot="1">
      <c r="B118" s="265" t="s">
        <v>2221</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1558</v>
      </c>
      <c r="C31" s="84" t="s">
        <v>1559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75">
        <v>400</v>
      </c>
      <c r="N36" s="276">
        <f>K36/M36</f>
        <v>204.45259351138347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400</v>
      </c>
      <c r="N37" s="276">
        <f>K37/M37</f>
        <v>476.47676917827914</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40571.57265639893</v>
      </c>
      <c r="L38" s="274"/>
      <c r="M38" s="275">
        <v>400</v>
      </c>
      <c r="N38" s="276">
        <f>K38/M38</f>
        <v>101.42893164099732</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77957.773905890514</v>
      </c>
      <c r="L39" s="840">
        <v>400</v>
      </c>
      <c r="M39" s="841"/>
      <c r="N39" s="276">
        <f>K39/L39</f>
        <v>194.89443476472627</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1.010032011295025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978.2627611066813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1.5</v>
      </c>
      <c r="L48" s="271"/>
      <c r="M48" s="406">
        <f>VLOOKUP(A48,MATERIALES!A5:D396,4,FALSE)</f>
        <v>1812.1861557007708</v>
      </c>
      <c r="N48" s="276">
        <f>K48*M48</f>
        <v>2718.2792335511563</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1.2999999999999999E-2</v>
      </c>
      <c r="L49" s="271"/>
      <c r="M49" s="406">
        <f>VLOOKUP(A49,MATERIALES!A6:D397,4,FALSE)</f>
        <v>74059.001319578616</v>
      </c>
      <c r="N49" s="276">
        <f>K49*M49</f>
        <v>962.76701715452191</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3681.0462507056782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1468</v>
      </c>
      <c r="I58" s="283">
        <v>1.2999999999999999E-2</v>
      </c>
      <c r="J58" s="290">
        <v>1</v>
      </c>
      <c r="K58" s="283">
        <f>I58*J58</f>
        <v>1.2999999999999999E-2</v>
      </c>
      <c r="L58" s="827">
        <f>VLOOKUP(A58,TRANSPORTE!A5:D117,4,FALSE)</f>
        <v>875.44489458797614</v>
      </c>
      <c r="M58" s="828"/>
      <c r="N58" s="291">
        <f>K58*L58</f>
        <v>11.380783629643689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11.380783629643689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303">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101.00320112950249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4771.6929965715053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954.33859931430106</v>
      </c>
      <c r="M83" s="858"/>
      <c r="N83" s="54"/>
    </row>
    <row r="84" spans="1:14">
      <c r="B84" s="92" t="s">
        <v>973</v>
      </c>
      <c r="C84" s="93"/>
      <c r="D84" s="93"/>
      <c r="E84" s="93"/>
      <c r="F84" s="93"/>
      <c r="G84" s="93"/>
      <c r="H84" s="93"/>
      <c r="I84" s="90"/>
      <c r="J84" s="91"/>
      <c r="K84" s="308">
        <v>0.05</v>
      </c>
      <c r="L84" s="857">
        <f>N78*K84</f>
        <v>238.58464982857527</v>
      </c>
      <c r="M84" s="858"/>
      <c r="N84" s="54"/>
    </row>
    <row r="85" spans="1:14" ht="15.75" thickBot="1">
      <c r="B85" s="94" t="s">
        <v>974</v>
      </c>
      <c r="C85" s="95"/>
      <c r="D85" s="95"/>
      <c r="E85" s="95"/>
      <c r="F85" s="95"/>
      <c r="G85" s="95"/>
      <c r="H85" s="95"/>
      <c r="I85" s="96"/>
      <c r="J85" s="97"/>
      <c r="K85" s="309">
        <v>0.05</v>
      </c>
      <c r="L85" s="859">
        <f>N78*K85</f>
        <v>238.58464982857527</v>
      </c>
      <c r="M85" s="860"/>
      <c r="N85" s="54"/>
    </row>
    <row r="86" spans="1:14" ht="15.75" thickBot="1">
      <c r="B86" s="823" t="s">
        <v>953</v>
      </c>
      <c r="C86" s="824"/>
      <c r="D86" s="824"/>
      <c r="E86" s="824"/>
      <c r="F86" s="824"/>
      <c r="G86" s="824"/>
      <c r="H86" s="824"/>
      <c r="I86" s="824"/>
      <c r="J86" s="824"/>
      <c r="K86" s="824"/>
      <c r="L86" s="824"/>
      <c r="M86" s="825"/>
      <c r="N86" s="55">
        <f>L83+L84+L85</f>
        <v>1431.5078989714516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6203.2008955429574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1560</v>
      </c>
      <c r="C31" s="84" t="s">
        <v>1561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75">
        <v>400</v>
      </c>
      <c r="N36" s="276">
        <f>K36/M36</f>
        <v>204.45259351138347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400</v>
      </c>
      <c r="N37" s="276">
        <f>K37/M37</f>
        <v>476.47676917827914</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40571.57265639893</v>
      </c>
      <c r="L38" s="274"/>
      <c r="M38" s="275">
        <v>400</v>
      </c>
      <c r="N38" s="276">
        <f>K38/M38</f>
        <v>101.42893164099732</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77957.773905890514</v>
      </c>
      <c r="L39" s="840">
        <v>400</v>
      </c>
      <c r="M39" s="841"/>
      <c r="N39" s="276">
        <f>K39/L39</f>
        <v>194.89443476472627</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1.010032011295025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978.2627611066813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1.83</v>
      </c>
      <c r="L48" s="271"/>
      <c r="M48" s="406">
        <f>VLOOKUP(A48,MATERIALES!A5:D396,4,FALSE)</f>
        <v>1812.1861557007708</v>
      </c>
      <c r="N48" s="276">
        <f>K48*M48</f>
        <v>3316.3006649324107</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1.9E-2</v>
      </c>
      <c r="L49" s="271"/>
      <c r="M49" s="406">
        <f>VLOOKUP(A49,MATERIALES!A6:D397,4,FALSE)</f>
        <v>74059.001319578616</v>
      </c>
      <c r="N49" s="276">
        <f>K49*M49</f>
        <v>1407.1210250719937</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4723.4216900044048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1468</v>
      </c>
      <c r="I58" s="283">
        <v>1.9E-2</v>
      </c>
      <c r="J58" s="290">
        <v>1</v>
      </c>
      <c r="K58" s="283">
        <f>I58*J58</f>
        <v>1.9E-2</v>
      </c>
      <c r="L58" s="827">
        <f>VLOOKUP(A58,TRANSPORTE!A5:D117,4,FALSE)</f>
        <v>875.44489458797614</v>
      </c>
      <c r="M58" s="828"/>
      <c r="N58" s="291">
        <f>K58*L58</f>
        <v>16.633452997171545</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16.633452997171545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470">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471">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SUM(N69:N75)</f>
        <v>101.00320112950249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5819.3211052377601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1163.8642210475521</v>
      </c>
      <c r="M83" s="858"/>
      <c r="N83" s="54"/>
    </row>
    <row r="84" spans="1:14">
      <c r="B84" s="92" t="s">
        <v>973</v>
      </c>
      <c r="C84" s="93"/>
      <c r="D84" s="93"/>
      <c r="E84" s="93"/>
      <c r="F84" s="93"/>
      <c r="G84" s="93"/>
      <c r="H84" s="93"/>
      <c r="I84" s="90"/>
      <c r="J84" s="91"/>
      <c r="K84" s="308">
        <v>0.05</v>
      </c>
      <c r="L84" s="857">
        <f>N78*K84</f>
        <v>290.96605526188802</v>
      </c>
      <c r="M84" s="858"/>
      <c r="N84" s="54"/>
    </row>
    <row r="85" spans="1:14" ht="15.75" thickBot="1">
      <c r="B85" s="94" t="s">
        <v>974</v>
      </c>
      <c r="C85" s="95"/>
      <c r="D85" s="95"/>
      <c r="E85" s="95"/>
      <c r="F85" s="95"/>
      <c r="G85" s="95"/>
      <c r="H85" s="95"/>
      <c r="I85" s="96"/>
      <c r="J85" s="97"/>
      <c r="K85" s="309">
        <v>0.05</v>
      </c>
      <c r="L85" s="859">
        <f>N78*K85</f>
        <v>290.96605526188802</v>
      </c>
      <c r="M85" s="860"/>
      <c r="N85" s="54"/>
    </row>
    <row r="86" spans="1:14" ht="15.75" thickBot="1">
      <c r="B86" s="823" t="s">
        <v>953</v>
      </c>
      <c r="C86" s="824"/>
      <c r="D86" s="824"/>
      <c r="E86" s="824"/>
      <c r="F86" s="824"/>
      <c r="G86" s="824"/>
      <c r="H86" s="824"/>
      <c r="I86" s="824"/>
      <c r="J86" s="824"/>
      <c r="K86" s="824"/>
      <c r="L86" s="824"/>
      <c r="M86" s="825"/>
      <c r="N86" s="55">
        <f>L83+L84+L85</f>
        <v>1745.796331571328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7565.1174368090878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1562</v>
      </c>
      <c r="C31" s="84" t="s">
        <v>2059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75">
        <v>400</v>
      </c>
      <c r="N36" s="276">
        <f>K36/M36</f>
        <v>204.45259351138347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400</v>
      </c>
      <c r="N37" s="276">
        <f>K37/M37</f>
        <v>476.47676917827914</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40571.57265639893</v>
      </c>
      <c r="L38" s="274"/>
      <c r="M38" s="275">
        <v>400</v>
      </c>
      <c r="N38" s="276">
        <f>K38/M38</f>
        <v>101.42893164099732</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77957.773905890514</v>
      </c>
      <c r="L39" s="840">
        <v>400</v>
      </c>
      <c r="M39" s="841"/>
      <c r="N39" s="276">
        <f>K39/L39</f>
        <v>194.89443476472627</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1.010032011295025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978.2627611066813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761</v>
      </c>
      <c r="B48" s="46" t="str">
        <f>VLOOKUP(A48,MATERIALES!A5:D373,3,FALSE)</f>
        <v>Agregado para tratamiento superf. Simple</v>
      </c>
      <c r="C48" s="285"/>
      <c r="D48" s="285"/>
      <c r="E48" s="285"/>
      <c r="F48" s="285"/>
      <c r="G48" s="285"/>
      <c r="H48" s="285"/>
      <c r="I48" s="272"/>
      <c r="J48" s="228" t="str">
        <f>VLOOKUP(A48,MATERIALES!A4:D373,2,FALSE)</f>
        <v>m3</v>
      </c>
      <c r="K48" s="286">
        <v>1.2999999999999999E-2</v>
      </c>
      <c r="L48" s="271"/>
      <c r="M48" s="406">
        <f>VLOOKUP(A48,MATERIALES!A5:D396,4,FALSE)</f>
        <v>74059.001319578616</v>
      </c>
      <c r="N48" s="276">
        <f>K48*M48</f>
        <v>962.76701715452191</v>
      </c>
    </row>
    <row r="49" spans="1:14">
      <c r="A49" s="111" t="s">
        <v>860</v>
      </c>
      <c r="B49" s="46" t="str">
        <f>VLOOKUP(A49,MATERIALES!A6:D373,3,FALSE)</f>
        <v>Emulsión CRR-2</v>
      </c>
      <c r="C49" s="285"/>
      <c r="D49" s="285"/>
      <c r="E49" s="285"/>
      <c r="F49" s="285"/>
      <c r="G49" s="285"/>
      <c r="H49" s="285"/>
      <c r="I49" s="272"/>
      <c r="J49" s="228" t="str">
        <f>VLOOKUP(A49,MATERIALES!A5:D373,2,FALSE)</f>
        <v>lt</v>
      </c>
      <c r="K49" s="286">
        <v>1.5</v>
      </c>
      <c r="L49" s="271"/>
      <c r="M49" s="406">
        <f>VLOOKUP(A49,MATERIALES!A6:D397,4,FALSE)</f>
        <v>1812.1861557007708</v>
      </c>
      <c r="N49" s="276">
        <f>K49*M49</f>
        <v>2718.2792335511563</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3681.0462507056782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1468</v>
      </c>
      <c r="I58" s="283">
        <v>1.2999999999999999E-2</v>
      </c>
      <c r="J58" s="290">
        <v>1</v>
      </c>
      <c r="K58" s="283">
        <f>I58*J58</f>
        <v>1.2999999999999999E-2</v>
      </c>
      <c r="L58" s="827">
        <f>VLOOKUP(A58,TRANSPORTE!A5:D117,4,FALSE)</f>
        <v>875.44489458797614</v>
      </c>
      <c r="M58" s="828"/>
      <c r="N58" s="291">
        <f>K58*L58</f>
        <v>11.380783629643689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11.380783629643689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299">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101.00320112950249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4771.6929965715053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954.33859931430106</v>
      </c>
      <c r="M83" s="858"/>
      <c r="N83" s="54"/>
    </row>
    <row r="84" spans="1:14">
      <c r="B84" s="92" t="s">
        <v>973</v>
      </c>
      <c r="C84" s="93"/>
      <c r="D84" s="93"/>
      <c r="E84" s="93"/>
      <c r="F84" s="93"/>
      <c r="G84" s="93"/>
      <c r="H84" s="93"/>
      <c r="I84" s="90"/>
      <c r="J84" s="91"/>
      <c r="K84" s="308">
        <v>0.05</v>
      </c>
      <c r="L84" s="857">
        <f>N78*K84</f>
        <v>238.58464982857527</v>
      </c>
      <c r="M84" s="858"/>
      <c r="N84" s="54"/>
    </row>
    <row r="85" spans="1:14" ht="15.75" thickBot="1">
      <c r="B85" s="94" t="s">
        <v>974</v>
      </c>
      <c r="C85" s="95"/>
      <c r="D85" s="95"/>
      <c r="E85" s="95"/>
      <c r="F85" s="95"/>
      <c r="G85" s="95"/>
      <c r="H85" s="95"/>
      <c r="I85" s="96"/>
      <c r="J85" s="97"/>
      <c r="K85" s="309">
        <v>0.05</v>
      </c>
      <c r="L85" s="859">
        <f>N78*K85</f>
        <v>238.58464982857527</v>
      </c>
      <c r="M85" s="860"/>
      <c r="N85" s="54"/>
    </row>
    <row r="86" spans="1:14" ht="15.75" thickBot="1">
      <c r="B86" s="823" t="s">
        <v>953</v>
      </c>
      <c r="C86" s="824"/>
      <c r="D86" s="824"/>
      <c r="E86" s="824"/>
      <c r="F86" s="824"/>
      <c r="G86" s="824"/>
      <c r="H86" s="824"/>
      <c r="I86" s="824"/>
      <c r="J86" s="824"/>
      <c r="K86" s="824"/>
      <c r="L86" s="824"/>
      <c r="M86" s="825"/>
      <c r="N86" s="55">
        <f>L83+L84+L85</f>
        <v>1431.5078989714516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6203.2008955429574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1563</v>
      </c>
      <c r="C31" s="84" t="s">
        <v>1564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87">
        <v>275</v>
      </c>
      <c r="N36" s="276">
        <f>K36/M36</f>
        <v>297.38559056201228</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87">
        <f>M36</f>
        <v>275</v>
      </c>
      <c r="N37" s="276">
        <f>K37/M37</f>
        <v>693.05711880476963</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40571.57265639893</v>
      </c>
      <c r="L38" s="274"/>
      <c r="M38" s="287">
        <v>275</v>
      </c>
      <c r="N38" s="276">
        <f>K38/M38</f>
        <v>147.53299147781428</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77957.773905890514</v>
      </c>
      <c r="L39" s="951">
        <v>275</v>
      </c>
      <c r="M39" s="952"/>
      <c r="N39" s="276">
        <f>K39/L39</f>
        <v>283.48281420323821</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1.4691374709745819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1422.9276525188088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VLOOKUP(A48,MATERIALES!A4:D373,2,FALSE)</f>
        <v>m3</v>
      </c>
      <c r="K48" s="286">
        <v>2.5000000000000001E-2</v>
      </c>
      <c r="L48" s="271"/>
      <c r="M48" s="406">
        <f>VLOOKUP(A48,MATERIALES!A5:D396,4,FALSE)</f>
        <v>74059.001319578616</v>
      </c>
      <c r="N48" s="276">
        <f>K48*M48</f>
        <v>1851.4750329894655</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VLOOKUP(A49,MATERIALES!A5:D373,2,FALSE)</f>
        <v>m3</v>
      </c>
      <c r="K49" s="286">
        <v>1.2999999999999999E-2</v>
      </c>
      <c r="L49" s="271"/>
      <c r="M49" s="406">
        <f>VLOOKUP(A49,MATERIALES!A6:D397,4,FALSE)</f>
        <v>74059.001319578616</v>
      </c>
      <c r="N49" s="276">
        <f>K49*M49</f>
        <v>962.76701715452191</v>
      </c>
    </row>
    <row r="50" spans="1:14">
      <c r="A50" t="s">
        <v>860</v>
      </c>
      <c r="B50" s="46" t="str">
        <f>VLOOKUP(A50,MATERIALES!A6:D373,3,FALSE)</f>
        <v>Emulsión CRR-2</v>
      </c>
      <c r="C50" s="285"/>
      <c r="D50" s="285"/>
      <c r="E50" s="285"/>
      <c r="F50" s="285"/>
      <c r="G50" s="285"/>
      <c r="H50" s="285"/>
      <c r="I50" s="272"/>
      <c r="J50" s="228" t="str">
        <f>VLOOKUP(A50,MATERIALES!A6:D373,2,FALSE)</f>
        <v>lt</v>
      </c>
      <c r="K50" s="286">
        <v>4.24</v>
      </c>
      <c r="L50" s="271"/>
      <c r="M50" s="406">
        <f>VLOOKUP(A50,MATERIALES!A6:D398,4,FALSE)</f>
        <v>1812.1861557007708</v>
      </c>
      <c r="N50" s="276">
        <f>K50*M50</f>
        <v>7683.6693001712683</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10497.911350315255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1468</v>
      </c>
      <c r="I58" s="283">
        <v>3.7999999999999999E-2</v>
      </c>
      <c r="J58" s="290">
        <v>1</v>
      </c>
      <c r="K58" s="283">
        <f>I58*J58</f>
        <v>3.7999999999999999E-2</v>
      </c>
      <c r="L58" s="827">
        <f>VLOOKUP(A58,TRANSPORTE!A5:D117,4,FALSE)</f>
        <v>875.44489458797614</v>
      </c>
      <c r="M58" s="828"/>
      <c r="N58" s="291">
        <f>K58*L58</f>
        <v>33.266905994343091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33.266905994343091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408">
        <v>2200</v>
      </c>
      <c r="N69" s="399">
        <f>K69/M69</f>
        <v>48.493747097458176</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409">
        <v>2200</v>
      </c>
      <c r="N70" s="399">
        <f>K70/M70</f>
        <v>98.42</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SUM(N69:N75)</f>
        <v>146.91374709745818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12101.019655925866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2420.2039311851731</v>
      </c>
      <c r="M83" s="858"/>
      <c r="N83" s="54"/>
    </row>
    <row r="84" spans="1:14">
      <c r="B84" s="92" t="s">
        <v>973</v>
      </c>
      <c r="C84" s="93"/>
      <c r="D84" s="93"/>
      <c r="E84" s="93"/>
      <c r="F84" s="93"/>
      <c r="G84" s="93"/>
      <c r="H84" s="93"/>
      <c r="I84" s="90"/>
      <c r="J84" s="91"/>
      <c r="K84" s="308">
        <v>0.05</v>
      </c>
      <c r="L84" s="857">
        <f>N78*K84</f>
        <v>605.05098279629328</v>
      </c>
      <c r="M84" s="858"/>
      <c r="N84" s="54"/>
    </row>
    <row r="85" spans="1:14" ht="15.75" thickBot="1">
      <c r="B85" s="94" t="s">
        <v>974</v>
      </c>
      <c r="C85" s="95"/>
      <c r="D85" s="95"/>
      <c r="E85" s="95"/>
      <c r="F85" s="95"/>
      <c r="G85" s="95"/>
      <c r="H85" s="95"/>
      <c r="I85" s="96"/>
      <c r="J85" s="97"/>
      <c r="K85" s="309">
        <v>0.05</v>
      </c>
      <c r="L85" s="859">
        <f>N78*K85</f>
        <v>605.05098279629328</v>
      </c>
      <c r="M85" s="860"/>
      <c r="N85" s="54"/>
    </row>
    <row r="86" spans="1:14" ht="15.75" thickBot="1">
      <c r="B86" s="823" t="s">
        <v>953</v>
      </c>
      <c r="C86" s="824"/>
      <c r="D86" s="824"/>
      <c r="E86" s="824"/>
      <c r="F86" s="824"/>
      <c r="G86" s="824"/>
      <c r="H86" s="824"/>
      <c r="I86" s="824"/>
      <c r="J86" s="824"/>
      <c r="K86" s="824"/>
      <c r="L86" s="824"/>
      <c r="M86" s="825"/>
      <c r="N86" s="55">
        <f>L83+L84+L85</f>
        <v>3630.3058967777597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15731.325552703625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1565</v>
      </c>
      <c r="C31" s="84" t="s">
        <v>1566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87">
        <v>275</v>
      </c>
      <c r="N36" s="276">
        <f>K36/M36</f>
        <v>297.38559056201228</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87">
        <v>275</v>
      </c>
      <c r="N37" s="276">
        <f>K37/M37</f>
        <v>693.05711880476963</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40571.57265639893</v>
      </c>
      <c r="L38" s="274"/>
      <c r="M38" s="287">
        <v>275</v>
      </c>
      <c r="N38" s="276">
        <f>K38/M38</f>
        <v>147.53299147781428</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77957.773905890514</v>
      </c>
      <c r="L39" s="951">
        <v>275</v>
      </c>
      <c r="M39" s="952"/>
      <c r="N39" s="276">
        <f>K39/L39</f>
        <v>283.48281420323821</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1.4691374709745819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1422.9276525188088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VLOOKUP(A48,MATERIALES!A4:D373,2,FALSE)</f>
        <v>m3</v>
      </c>
      <c r="K48" s="286">
        <v>1.9E-2</v>
      </c>
      <c r="L48" s="271"/>
      <c r="M48" s="406">
        <f>VLOOKUP(A48,MATERIALES!A5:D396,4,FALSE)</f>
        <v>74059.001319578616</v>
      </c>
      <c r="N48" s="276">
        <f>K48*M48</f>
        <v>1407.1210250719937</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VLOOKUP(A49,MATERIALES!A5:D373,2,FALSE)</f>
        <v>m3</v>
      </c>
      <c r="K49" s="286">
        <v>0.01</v>
      </c>
      <c r="L49" s="271"/>
      <c r="M49" s="406">
        <f>VLOOKUP(A49,MATERIALES!A6:D397,4,FALSE)</f>
        <v>74059.001319578616</v>
      </c>
      <c r="N49" s="276">
        <f>K49*M49</f>
        <v>740.59001319578613</v>
      </c>
    </row>
    <row r="50" spans="1:14">
      <c r="A50" t="s">
        <v>860</v>
      </c>
      <c r="B50" s="46" t="str">
        <f>VLOOKUP(A50,MATERIALES!A6:D373,3,FALSE)</f>
        <v>Emulsión CRR-2</v>
      </c>
      <c r="C50" s="285"/>
      <c r="D50" s="285"/>
      <c r="E50" s="285"/>
      <c r="F50" s="285"/>
      <c r="G50" s="285"/>
      <c r="H50" s="285"/>
      <c r="I50" s="272"/>
      <c r="J50" s="228" t="str">
        <f>VLOOKUP(A50,MATERIALES!A6:D373,2,FALSE)</f>
        <v>lt</v>
      </c>
      <c r="K50" s="286">
        <v>3.24</v>
      </c>
      <c r="L50" s="271"/>
      <c r="M50" s="406">
        <f>VLOOKUP(A50,MATERIALES!A6:D398,4,FALSE)</f>
        <v>1812.1861557007708</v>
      </c>
      <c r="N50" s="276">
        <f>K50*M50</f>
        <v>5871.4831444704978</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8019.194182738278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1468</v>
      </c>
      <c r="I58" s="283">
        <v>2.9000000000000001E-2</v>
      </c>
      <c r="J58" s="290">
        <v>1</v>
      </c>
      <c r="K58" s="283">
        <f>I58*J58</f>
        <v>2.9000000000000001E-2</v>
      </c>
      <c r="L58" s="827">
        <f>VLOOKUP(A58,TRANSPORTE!A5:D117,4,FALSE)</f>
        <v>875.44489458797614</v>
      </c>
      <c r="M58" s="828"/>
      <c r="N58" s="291">
        <f>K58*L58</f>
        <v>25.387901943051308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25.387901943051308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2200</v>
      </c>
      <c r="N69" s="399">
        <f>K69/M69</f>
        <v>98.42</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10">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146.91374709745818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9614.4234842975966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1922.8846968595194</v>
      </c>
      <c r="M83" s="858"/>
      <c r="N83" s="54"/>
    </row>
    <row r="84" spans="1:14">
      <c r="B84" s="92" t="s">
        <v>973</v>
      </c>
      <c r="C84" s="93"/>
      <c r="D84" s="93"/>
      <c r="E84" s="93"/>
      <c r="F84" s="93"/>
      <c r="G84" s="93"/>
      <c r="H84" s="93"/>
      <c r="I84" s="90"/>
      <c r="J84" s="91"/>
      <c r="K84" s="308">
        <v>0.05</v>
      </c>
      <c r="L84" s="857">
        <f>N78*K84</f>
        <v>480.72117421487985</v>
      </c>
      <c r="M84" s="858"/>
      <c r="N84" s="54"/>
    </row>
    <row r="85" spans="1:14" ht="15.75" thickBot="1">
      <c r="B85" s="94" t="s">
        <v>974</v>
      </c>
      <c r="C85" s="95"/>
      <c r="D85" s="95"/>
      <c r="E85" s="95"/>
      <c r="F85" s="95"/>
      <c r="G85" s="95"/>
      <c r="H85" s="95"/>
      <c r="I85" s="96"/>
      <c r="J85" s="97"/>
      <c r="K85" s="309">
        <v>0.05</v>
      </c>
      <c r="L85" s="859">
        <f>N78*K85</f>
        <v>480.72117421487985</v>
      </c>
      <c r="M85" s="860"/>
      <c r="N85" s="54"/>
    </row>
    <row r="86" spans="1:14" ht="15.75" thickBot="1">
      <c r="B86" s="823" t="s">
        <v>953</v>
      </c>
      <c r="C86" s="824"/>
      <c r="D86" s="824"/>
      <c r="E86" s="824"/>
      <c r="F86" s="824"/>
      <c r="G86" s="824"/>
      <c r="H86" s="824"/>
      <c r="I86" s="824"/>
      <c r="J86" s="824"/>
      <c r="K86" s="824"/>
      <c r="L86" s="824"/>
      <c r="M86" s="825"/>
      <c r="N86" s="55">
        <f>L83+L84+L85</f>
        <v>2884.3270452892789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12498.750529586876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1568</v>
      </c>
      <c r="C31" s="84" t="s">
        <v>1567</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75">
        <v>275</v>
      </c>
      <c r="N36" s="276">
        <f>K36/M36</f>
        <v>297.38559056201228</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275</v>
      </c>
      <c r="N37" s="276">
        <f>K37/M37</f>
        <v>693.05711880476963</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40571.57265639893</v>
      </c>
      <c r="L38" s="274"/>
      <c r="M38" s="275">
        <v>275</v>
      </c>
      <c r="N38" s="276">
        <f>K38/M38</f>
        <v>147.53299147781428</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77957.773905890514</v>
      </c>
      <c r="L39" s="840">
        <v>275</v>
      </c>
      <c r="M39" s="841"/>
      <c r="N39" s="276">
        <f>K39/L39</f>
        <v>283.48281420323821</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1.4691374709745819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1422.9276525188088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VLOOKUP(A48,MATERIALES!A4:D640,2,FALSE)</f>
        <v>m3</v>
      </c>
      <c r="K48" s="286">
        <v>2.5000000000000001E-2</v>
      </c>
      <c r="L48" s="271"/>
      <c r="M48" s="406">
        <f>VLOOKUP(A48,MATERIALES!A5:D396,4,FALSE)</f>
        <v>74059.001319578616</v>
      </c>
      <c r="N48" s="276">
        <f>K48*M48</f>
        <v>1851.4750329894655</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VLOOKUP(A49,MATERIALES!A5:D641,2,FALSE)</f>
        <v>m3</v>
      </c>
      <c r="K49" s="286">
        <v>1.2999999999999999E-2</v>
      </c>
      <c r="L49" s="271"/>
      <c r="M49" s="406">
        <f>VLOOKUP(A49,MATERIALES!A6:D397,4,FALSE)</f>
        <v>74059.001319578616</v>
      </c>
      <c r="N49" s="276">
        <f>K49*M49</f>
        <v>962.76701715452191</v>
      </c>
    </row>
    <row r="50" spans="1:14">
      <c r="A50" t="s">
        <v>862</v>
      </c>
      <c r="B50" s="46" t="str">
        <f>VLOOKUP(A50,MATERIALES!A6:D373,3,FALSE)</f>
        <v>Emulsión CRR-2m</v>
      </c>
      <c r="C50" s="285"/>
      <c r="D50" s="285"/>
      <c r="E50" s="285"/>
      <c r="F50" s="285"/>
      <c r="G50" s="285"/>
      <c r="H50" s="285"/>
      <c r="I50" s="272"/>
      <c r="J50" s="228" t="str">
        <f>VLOOKUP(A50,MATERIALES!A6:D642,2,FALSE)</f>
        <v>lt</v>
      </c>
      <c r="K50" s="286">
        <v>4.24</v>
      </c>
      <c r="L50" s="271"/>
      <c r="M50" s="406">
        <f>VLOOKUP(A50,MATERIALES!A6:D398,4,FALSE)</f>
        <v>2174.1974911521588</v>
      </c>
      <c r="N50" s="276">
        <f>K50*M50</f>
        <v>9218.597362485154</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12032.839412629142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1468</v>
      </c>
      <c r="I58" s="283">
        <v>3.7999999999999999E-2</v>
      </c>
      <c r="J58" s="290">
        <v>1</v>
      </c>
      <c r="K58" s="283">
        <f>I58*J58</f>
        <v>3.7999999999999999E-2</v>
      </c>
      <c r="L58" s="827">
        <f>VLOOKUP(A58,TRANSPORTE!A5:D117,4,FALSE)</f>
        <v>875.44489458797614</v>
      </c>
      <c r="M58" s="828"/>
      <c r="N58" s="291">
        <f>K58*L58</f>
        <v>33.266905994343091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33.266905994343091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2200</v>
      </c>
      <c r="N69" s="399">
        <f>K69/M69</f>
        <v>98.42</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146.91374709745818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13635.947718239753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2727.1895436479508</v>
      </c>
      <c r="M83" s="858"/>
      <c r="N83" s="54"/>
    </row>
    <row r="84" spans="1:14">
      <c r="B84" s="92" t="s">
        <v>973</v>
      </c>
      <c r="C84" s="93"/>
      <c r="D84" s="93"/>
      <c r="E84" s="93"/>
      <c r="F84" s="93"/>
      <c r="G84" s="93"/>
      <c r="H84" s="93"/>
      <c r="I84" s="90"/>
      <c r="J84" s="91"/>
      <c r="K84" s="308">
        <v>0.05</v>
      </c>
      <c r="L84" s="857">
        <f>N78*K84</f>
        <v>681.7973859119877</v>
      </c>
      <c r="M84" s="858"/>
      <c r="N84" s="54"/>
    </row>
    <row r="85" spans="1:14" ht="15.75" thickBot="1">
      <c r="B85" s="94" t="s">
        <v>974</v>
      </c>
      <c r="C85" s="95"/>
      <c r="D85" s="95"/>
      <c r="E85" s="95"/>
      <c r="F85" s="95"/>
      <c r="G85" s="95"/>
      <c r="H85" s="95"/>
      <c r="I85" s="96"/>
      <c r="J85" s="97"/>
      <c r="K85" s="309">
        <v>0.05</v>
      </c>
      <c r="L85" s="859">
        <f>N78*K85</f>
        <v>681.7973859119877</v>
      </c>
      <c r="M85" s="860"/>
      <c r="N85" s="54"/>
    </row>
    <row r="86" spans="1:14" ht="15.75" thickBot="1">
      <c r="B86" s="823" t="s">
        <v>953</v>
      </c>
      <c r="C86" s="824"/>
      <c r="D86" s="824"/>
      <c r="E86" s="824"/>
      <c r="F86" s="824"/>
      <c r="G86" s="824"/>
      <c r="H86" s="824"/>
      <c r="I86" s="824"/>
      <c r="J86" s="824"/>
      <c r="K86" s="824"/>
      <c r="L86" s="824"/>
      <c r="M86" s="825"/>
      <c r="N86" s="55">
        <f>L83+L84+L85</f>
        <v>4090.7843154719258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17726.73203371168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1569</v>
      </c>
      <c r="C31" s="84" t="s">
        <v>1570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75">
        <v>275</v>
      </c>
      <c r="N36" s="276">
        <f>K36/M36</f>
        <v>297.38559056201228</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275</v>
      </c>
      <c r="N37" s="276">
        <f>K37/M37</f>
        <v>693.05711880476963</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40571.57265639893</v>
      </c>
      <c r="L38" s="274"/>
      <c r="M38" s="275">
        <v>275</v>
      </c>
      <c r="N38" s="276">
        <f>K38/M38</f>
        <v>147.53299147781428</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77957.773905890514</v>
      </c>
      <c r="L39" s="840">
        <v>275</v>
      </c>
      <c r="M39" s="841"/>
      <c r="N39" s="276">
        <f>K39/L39</f>
        <v>283.48281420323821</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1.4691374709745819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1422.9276525188088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VLOOKUP(A48,MATERIALES!A4:D640,2,FALSE)</f>
        <v>m3</v>
      </c>
      <c r="K48" s="286">
        <v>1.9E-2</v>
      </c>
      <c r="L48" s="271"/>
      <c r="M48" s="406">
        <f>VLOOKUP(A48,MATERIALES!A5:D396,4,FALSE)</f>
        <v>74059.001319578616</v>
      </c>
      <c r="N48" s="276">
        <f>K48*M48</f>
        <v>1407.1210250719937</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VLOOKUP(A49,MATERIALES!A5:D641,2,FALSE)</f>
        <v>m3</v>
      </c>
      <c r="K49" s="286">
        <v>0.01</v>
      </c>
      <c r="L49" s="271"/>
      <c r="M49" s="406">
        <f>VLOOKUP(A49,MATERIALES!A6:D397,4,FALSE)</f>
        <v>74059.001319578616</v>
      </c>
      <c r="N49" s="276">
        <f>K49*M49</f>
        <v>740.59001319578613</v>
      </c>
    </row>
    <row r="50" spans="1:14">
      <c r="A50" t="s">
        <v>862</v>
      </c>
      <c r="B50" s="46" t="str">
        <f>VLOOKUP(A50,MATERIALES!A6:D373,3,FALSE)</f>
        <v>Emulsión CRR-2m</v>
      </c>
      <c r="C50" s="285"/>
      <c r="D50" s="285"/>
      <c r="E50" s="285"/>
      <c r="F50" s="285"/>
      <c r="G50" s="285"/>
      <c r="H50" s="285"/>
      <c r="I50" s="272"/>
      <c r="J50" s="228" t="str">
        <f>VLOOKUP(A50,MATERIALES!A6:D642,2,FALSE)</f>
        <v>lt</v>
      </c>
      <c r="K50" s="286">
        <v>3.24</v>
      </c>
      <c r="L50" s="271"/>
      <c r="M50" s="406">
        <f>VLOOKUP(A50,MATERIALES!A6:D398,4,FALSE)</f>
        <v>2174.1974911521588</v>
      </c>
      <c r="N50" s="276">
        <f>K50*M50</f>
        <v>7044.3998713329947</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9192.1109096007749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1468</v>
      </c>
      <c r="I58" s="283">
        <v>2.9000000000000001E-2</v>
      </c>
      <c r="J58" s="290">
        <v>1</v>
      </c>
      <c r="K58" s="283">
        <f>I58*J58</f>
        <v>2.9000000000000001E-2</v>
      </c>
      <c r="L58" s="827">
        <f>VLOOKUP(A58,TRANSPORTE!A5:D117,4,FALSE)</f>
        <v>875.44489458797614</v>
      </c>
      <c r="M58" s="828"/>
      <c r="N58" s="291">
        <f>K58*L58</f>
        <v>25.387901943051308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25.387901943051308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2200</v>
      </c>
      <c r="N69" s="399">
        <f>K69/M69</f>
        <v>98.42</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146.91374709745818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10787.340211160094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2157.4680422320189</v>
      </c>
      <c r="M83" s="858"/>
      <c r="N83" s="54"/>
    </row>
    <row r="84" spans="1:14">
      <c r="B84" s="92" t="s">
        <v>973</v>
      </c>
      <c r="C84" s="93"/>
      <c r="D84" s="93"/>
      <c r="E84" s="93"/>
      <c r="F84" s="93"/>
      <c r="G84" s="93"/>
      <c r="H84" s="93"/>
      <c r="I84" s="90"/>
      <c r="J84" s="91"/>
      <c r="K84" s="308">
        <v>0.05</v>
      </c>
      <c r="L84" s="857">
        <f>N78*K84</f>
        <v>539.36701055800472</v>
      </c>
      <c r="M84" s="858"/>
      <c r="N84" s="54"/>
    </row>
    <row r="85" spans="1:14" ht="15.75" thickBot="1">
      <c r="B85" s="94" t="s">
        <v>974</v>
      </c>
      <c r="C85" s="95"/>
      <c r="D85" s="95"/>
      <c r="E85" s="95"/>
      <c r="F85" s="95"/>
      <c r="G85" s="95"/>
      <c r="H85" s="95"/>
      <c r="I85" s="96"/>
      <c r="J85" s="97"/>
      <c r="K85" s="309">
        <v>0.05</v>
      </c>
      <c r="L85" s="859">
        <f>N78*K85</f>
        <v>539.36701055800472</v>
      </c>
      <c r="M85" s="860"/>
      <c r="N85" s="54"/>
    </row>
    <row r="86" spans="1:14" ht="15.75" thickBot="1">
      <c r="B86" s="823" t="s">
        <v>953</v>
      </c>
      <c r="C86" s="824"/>
      <c r="D86" s="824"/>
      <c r="E86" s="824"/>
      <c r="F86" s="824"/>
      <c r="G86" s="824"/>
      <c r="H86" s="824"/>
      <c r="I86" s="824"/>
      <c r="J86" s="824"/>
      <c r="K86" s="824"/>
      <c r="L86" s="824"/>
      <c r="M86" s="825"/>
      <c r="N86" s="55">
        <f>L83+L84+L85</f>
        <v>3236.2020633480288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14023.542274508123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1050</v>
      </c>
      <c r="C31" s="84" t="s">
        <v>1571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75">
        <v>418</v>
      </c>
      <c r="N36" s="276">
        <f>K36/M36</f>
        <v>195.64841484342915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418</v>
      </c>
      <c r="N37" s="276">
        <f>K37/M37</f>
        <v>455.95863079261159</v>
      </c>
    </row>
    <row r="38" spans="1:14">
      <c r="A38" t="s">
        <v>225</v>
      </c>
      <c r="B38" s="836" t="str">
        <f>VLOOKUP(A38,EQUIPOS!A8:D154,3,FALSE)</f>
        <v>Esparcidor de gravilla, Ancho de esparcimiento 3100mm, Velocidad de trabajo 10—20km2/h</v>
      </c>
      <c r="C38" s="837"/>
      <c r="D38" s="837"/>
      <c r="E38" s="837"/>
      <c r="F38" s="837"/>
      <c r="G38" s="837"/>
      <c r="H38" s="838"/>
      <c r="I38" s="271"/>
      <c r="J38" s="272"/>
      <c r="K38" s="273">
        <f>VLOOKUP(A38,EQUIPOS!A8:D165,4,FALSE)</f>
        <v>77957.773905890514</v>
      </c>
      <c r="L38" s="274"/>
      <c r="M38" s="275">
        <v>418</v>
      </c>
      <c r="N38" s="276">
        <f>K38/M38</f>
        <v>186.50185144949884</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0.96653780985169846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839.07543489539137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796</v>
      </c>
      <c r="B48" s="46" t="str">
        <f>VLOOKUP(A48,MATERIALES!A5:D373,3,FALSE)</f>
        <v>Arena de trituración (sellos de arena-afalto)</v>
      </c>
      <c r="C48" s="285"/>
      <c r="D48" s="285"/>
      <c r="E48" s="285"/>
      <c r="F48" s="285"/>
      <c r="G48" s="285"/>
      <c r="H48" s="285"/>
      <c r="I48" s="272"/>
      <c r="J48" s="228" t="str">
        <f>VLOOKUP(A48,MATERIALES!A4:D640,2,FALSE)</f>
        <v>m3</v>
      </c>
      <c r="K48" s="286">
        <v>0.01</v>
      </c>
      <c r="L48" s="271"/>
      <c r="M48" s="406">
        <f>VLOOKUP(A48,MATERIALES!A5:D396,4,FALSE)</f>
        <v>59539.152550312225</v>
      </c>
      <c r="N48" s="276">
        <f>K48*M48</f>
        <v>595.39152550312224</v>
      </c>
    </row>
    <row r="49" spans="1:14">
      <c r="A49" s="111" t="s">
        <v>860</v>
      </c>
      <c r="B49" s="46" t="str">
        <f>VLOOKUP(A49,MATERIALES!A6:D373,3,FALSE)</f>
        <v>Emulsión CRR-2</v>
      </c>
      <c r="C49" s="285"/>
      <c r="D49" s="285"/>
      <c r="E49" s="285"/>
      <c r="F49" s="285"/>
      <c r="G49" s="285"/>
      <c r="H49" s="285"/>
      <c r="I49" s="272"/>
      <c r="J49" s="228" t="str">
        <f>VLOOKUP(A49,MATERIALES!A5:D641,2,FALSE)</f>
        <v>lt</v>
      </c>
      <c r="K49" s="286">
        <v>1.25</v>
      </c>
      <c r="L49" s="271"/>
      <c r="M49" s="406">
        <f>VLOOKUP(A49,MATERIALES!A6:D397,4,FALSE)</f>
        <v>1812.1861557007708</v>
      </c>
      <c r="N49" s="276">
        <f>K49*M49</f>
        <v>2265.2326946259636</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2860.6242201290861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1227</v>
      </c>
      <c r="B58" s="49" t="str">
        <f>VLOOKUP(A58,TRANSPORTE!A5:D117,3,FALSE)</f>
        <v>Transporte de Arena</v>
      </c>
      <c r="C58" s="321"/>
      <c r="D58" s="321"/>
      <c r="E58" s="321"/>
      <c r="F58" s="321"/>
      <c r="G58" s="321"/>
      <c r="H58" s="315" t="s">
        <v>1468</v>
      </c>
      <c r="I58" s="283">
        <v>0.01</v>
      </c>
      <c r="J58" s="290">
        <v>1</v>
      </c>
      <c r="K58" s="283">
        <f>I58*J58</f>
        <v>0.01</v>
      </c>
      <c r="L58" s="827">
        <f>VLOOKUP(A58,TRANSPORTE!A5:D117,4,FALSE)</f>
        <v>875.44489458797614</v>
      </c>
      <c r="M58" s="828"/>
      <c r="N58" s="291">
        <f>K58*L58</f>
        <v>8.7544489458797621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8.7544489458797621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3344</v>
      </c>
      <c r="N69" s="399">
        <f>K69/M69</f>
        <v>64.75</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3344</v>
      </c>
      <c r="N70" s="399">
        <f>K70/M70</f>
        <v>31.903780985169853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96.653780985169846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3805.107884955527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761.02157699110546</v>
      </c>
      <c r="M83" s="858"/>
      <c r="N83" s="54"/>
    </row>
    <row r="84" spans="1:14">
      <c r="B84" s="92" t="s">
        <v>973</v>
      </c>
      <c r="C84" s="93"/>
      <c r="D84" s="93"/>
      <c r="E84" s="93"/>
      <c r="F84" s="93"/>
      <c r="G84" s="93"/>
      <c r="H84" s="93"/>
      <c r="I84" s="90"/>
      <c r="J84" s="91"/>
      <c r="K84" s="308">
        <v>0.05</v>
      </c>
      <c r="L84" s="857">
        <f>N78*K84</f>
        <v>190.25539424777637</v>
      </c>
      <c r="M84" s="858"/>
      <c r="N84" s="54"/>
    </row>
    <row r="85" spans="1:14" ht="15.75" thickBot="1">
      <c r="B85" s="94" t="s">
        <v>974</v>
      </c>
      <c r="C85" s="95"/>
      <c r="D85" s="95"/>
      <c r="E85" s="95"/>
      <c r="F85" s="95"/>
      <c r="G85" s="95"/>
      <c r="H85" s="95"/>
      <c r="I85" s="96"/>
      <c r="J85" s="97"/>
      <c r="K85" s="309">
        <v>0.05</v>
      </c>
      <c r="L85" s="859">
        <f>N78*K85</f>
        <v>190.25539424777637</v>
      </c>
      <c r="M85" s="860"/>
      <c r="N85" s="54"/>
    </row>
    <row r="86" spans="1:14" ht="15.75" thickBot="1">
      <c r="B86" s="823" t="s">
        <v>953</v>
      </c>
      <c r="C86" s="824"/>
      <c r="D86" s="824"/>
      <c r="E86" s="824"/>
      <c r="F86" s="824"/>
      <c r="G86" s="824"/>
      <c r="H86" s="824"/>
      <c r="I86" s="824"/>
      <c r="J86" s="824"/>
      <c r="K86" s="824"/>
      <c r="L86" s="824"/>
      <c r="M86" s="825"/>
      <c r="N86" s="55">
        <f>L83+L84+L85</f>
        <v>1141.5323654866581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4946.6402504421849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1051</v>
      </c>
      <c r="C31" s="84" t="s">
        <v>1572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81781.037404553383</v>
      </c>
      <c r="L36" s="274"/>
      <c r="M36" s="275">
        <v>418</v>
      </c>
      <c r="N36" s="276">
        <f>K36/M36</f>
        <v>195.64841484342915</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418</v>
      </c>
      <c r="N37" s="276">
        <f>K37/M37</f>
        <v>455.95863079261159</v>
      </c>
    </row>
    <row r="38" spans="1:14">
      <c r="A38" t="s">
        <v>225</v>
      </c>
      <c r="B38" s="836" t="str">
        <f>VLOOKUP(A38,EQUIPOS!A8:D154,3,FALSE)</f>
        <v>Esparcidor de gravilla, Ancho de esparcimiento 3100mm, Velocidad de trabajo 10—20km2/h</v>
      </c>
      <c r="C38" s="837"/>
      <c r="D38" s="837"/>
      <c r="E38" s="837"/>
      <c r="F38" s="837"/>
      <c r="G38" s="837"/>
      <c r="H38" s="838"/>
      <c r="I38" s="271"/>
      <c r="J38" s="272"/>
      <c r="K38" s="273">
        <f>VLOOKUP(A38,EQUIPOS!A8:D165,4,FALSE)</f>
        <v>77957.773905890514</v>
      </c>
      <c r="L38" s="274"/>
      <c r="M38" s="275">
        <v>418</v>
      </c>
      <c r="N38" s="276">
        <f>K38/M38</f>
        <v>186.50185144949884</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0.96653780985169846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839.07543489539137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796</v>
      </c>
      <c r="B48" s="46" t="str">
        <f>VLOOKUP(A48,MATERIALES!A5:D373,3,FALSE)</f>
        <v>Arena de trituración (sellos de arena-afalto)</v>
      </c>
      <c r="C48" s="285"/>
      <c r="D48" s="285"/>
      <c r="E48" s="285"/>
      <c r="F48" s="285"/>
      <c r="G48" s="285"/>
      <c r="H48" s="285"/>
      <c r="I48" s="272"/>
      <c r="J48" s="228" t="str">
        <f>VLOOKUP(A48,MATERIALES!A4:D640,2,FALSE)</f>
        <v>m3</v>
      </c>
      <c r="K48" s="286">
        <v>0.01</v>
      </c>
      <c r="L48" s="271"/>
      <c r="M48" s="406">
        <f>VLOOKUP(A48,MATERIALES!A5:D396,4,FALSE)</f>
        <v>59539.152550312225</v>
      </c>
      <c r="N48" s="276">
        <f>K48*M48</f>
        <v>595.39152550312224</v>
      </c>
    </row>
    <row r="49" spans="1:72">
      <c r="A49" s="111" t="s">
        <v>858</v>
      </c>
      <c r="B49" s="46" t="str">
        <f>VLOOKUP(A49,MATERIALES!A6:D373,3,FALSE)</f>
        <v>Emulsión CRR-1</v>
      </c>
      <c r="C49" s="285"/>
      <c r="D49" s="285"/>
      <c r="E49" s="285"/>
      <c r="F49" s="285"/>
      <c r="G49" s="285"/>
      <c r="H49" s="285"/>
      <c r="I49" s="272"/>
      <c r="J49" s="272" t="s">
        <v>980</v>
      </c>
      <c r="K49" s="286">
        <v>1.25</v>
      </c>
      <c r="L49" s="271"/>
      <c r="M49" s="406">
        <f>VLOOKUP(A49,MATERIALES!A6:D397,4,FALSE)</f>
        <v>3726.5872767054625</v>
      </c>
      <c r="N49" s="276">
        <f>K49*M49</f>
        <v>4658.2340958818277</v>
      </c>
      <c r="BT49">
        <v>1111</v>
      </c>
    </row>
    <row r="50" spans="1:72">
      <c r="B50" s="46"/>
      <c r="C50" s="285"/>
      <c r="D50" s="285"/>
      <c r="E50" s="285"/>
      <c r="F50" s="285"/>
      <c r="G50" s="285"/>
      <c r="H50" s="285"/>
      <c r="I50" s="272"/>
      <c r="J50" s="228"/>
      <c r="K50" s="286"/>
      <c r="L50" s="271"/>
      <c r="M50" s="287"/>
      <c r="N50" s="288"/>
    </row>
    <row r="51" spans="1:72">
      <c r="B51" s="46"/>
      <c r="C51" s="285"/>
      <c r="D51" s="285"/>
      <c r="E51" s="285"/>
      <c r="F51" s="285"/>
      <c r="G51" s="285"/>
      <c r="H51" s="285"/>
      <c r="I51" s="272"/>
      <c r="J51" s="228"/>
      <c r="K51" s="286"/>
      <c r="L51" s="271"/>
      <c r="M51" s="287"/>
      <c r="N51" s="288"/>
    </row>
    <row r="52" spans="1:72" ht="15.75" thickBot="1">
      <c r="B52" s="818"/>
      <c r="C52" s="819"/>
      <c r="D52" s="819"/>
      <c r="E52" s="819"/>
      <c r="F52" s="819"/>
      <c r="G52" s="819"/>
      <c r="H52" s="819"/>
      <c r="I52" s="820"/>
      <c r="J52" s="45"/>
      <c r="K52" s="47"/>
      <c r="L52" s="821"/>
      <c r="M52" s="822"/>
      <c r="N52" s="48"/>
    </row>
    <row r="53" spans="1:72" ht="15.75" thickBot="1">
      <c r="B53" s="823" t="s">
        <v>953</v>
      </c>
      <c r="C53" s="824"/>
      <c r="D53" s="824"/>
      <c r="E53" s="824"/>
      <c r="F53" s="824"/>
      <c r="G53" s="824"/>
      <c r="H53" s="824"/>
      <c r="I53" s="824"/>
      <c r="J53" s="824"/>
      <c r="K53" s="824"/>
      <c r="L53" s="824"/>
      <c r="M53" s="825"/>
      <c r="N53" s="398">
        <f>SUM(N48:N52)</f>
        <v>5253.6256213849501</v>
      </c>
    </row>
    <row r="54" spans="1:72">
      <c r="B54" s="36"/>
      <c r="C54" s="37"/>
      <c r="D54" s="37"/>
      <c r="E54" s="37"/>
      <c r="F54" s="37"/>
      <c r="G54" s="37"/>
      <c r="H54" s="37"/>
      <c r="I54" s="37"/>
      <c r="J54" s="37"/>
      <c r="K54" s="37"/>
      <c r="L54" s="37"/>
      <c r="M54" s="37"/>
      <c r="N54" s="38"/>
    </row>
    <row r="55" spans="1:72">
      <c r="B55" s="67" t="s">
        <v>956</v>
      </c>
      <c r="C55" s="68"/>
      <c r="D55" s="68"/>
      <c r="E55" s="68"/>
      <c r="F55" s="68"/>
      <c r="G55" s="68"/>
      <c r="H55" s="68"/>
      <c r="I55" s="68"/>
      <c r="J55" s="68"/>
      <c r="K55" s="68"/>
      <c r="L55" s="68"/>
      <c r="M55" s="68"/>
      <c r="N55" s="69"/>
    </row>
    <row r="56" spans="1:72" ht="15.75" thickBot="1">
      <c r="B56" s="71"/>
      <c r="C56" s="64"/>
      <c r="D56" s="64"/>
      <c r="E56" s="64"/>
      <c r="F56" s="64"/>
      <c r="G56" s="64"/>
      <c r="H56" s="64"/>
      <c r="I56" s="64"/>
      <c r="J56" s="64"/>
      <c r="K56" s="64"/>
      <c r="L56" s="64"/>
      <c r="M56" s="64"/>
      <c r="N56" s="66"/>
    </row>
    <row r="57" spans="1:72" ht="25.5">
      <c r="B57" s="317" t="s">
        <v>957</v>
      </c>
      <c r="C57" s="318"/>
      <c r="D57" s="318"/>
      <c r="E57" s="318"/>
      <c r="F57" s="318"/>
      <c r="G57" s="318"/>
      <c r="H57" s="76" t="s">
        <v>945</v>
      </c>
      <c r="I57" s="77" t="s">
        <v>958</v>
      </c>
      <c r="J57" s="78" t="s">
        <v>959</v>
      </c>
      <c r="K57" s="76" t="s">
        <v>960</v>
      </c>
      <c r="L57" s="826" t="s">
        <v>961</v>
      </c>
      <c r="M57" s="799"/>
      <c r="N57" s="79" t="s">
        <v>951</v>
      </c>
    </row>
    <row r="58" spans="1:72">
      <c r="A58" t="s">
        <v>1227</v>
      </c>
      <c r="B58" s="49" t="str">
        <f>VLOOKUP(A58,TRANSPORTE!A5:D117,3,FALSE)</f>
        <v>Transporte de Arena</v>
      </c>
      <c r="C58" s="321"/>
      <c r="D58" s="321"/>
      <c r="E58" s="321"/>
      <c r="F58" s="321"/>
      <c r="G58" s="321"/>
      <c r="H58" s="315" t="s">
        <v>1468</v>
      </c>
      <c r="I58" s="283">
        <v>0.01</v>
      </c>
      <c r="J58" s="290">
        <v>1</v>
      </c>
      <c r="K58" s="283">
        <f>I58*J58</f>
        <v>0.01</v>
      </c>
      <c r="L58" s="827">
        <f>VLOOKUP(A58,TRANSPORTE!A5:D117,4,FALSE)</f>
        <v>875.44489458797614</v>
      </c>
      <c r="M58" s="828"/>
      <c r="N58" s="291">
        <f>K58*L58</f>
        <v>8.7544489458797621</v>
      </c>
    </row>
    <row r="59" spans="1:72">
      <c r="B59" s="49"/>
      <c r="C59" s="50"/>
      <c r="D59" s="50"/>
      <c r="E59" s="50"/>
      <c r="F59" s="50"/>
      <c r="G59" s="50"/>
      <c r="H59" s="292"/>
      <c r="I59" s="283"/>
      <c r="J59" s="283"/>
      <c r="K59" s="283"/>
      <c r="L59" s="293"/>
      <c r="M59" s="294"/>
      <c r="N59" s="295"/>
    </row>
    <row r="60" spans="1:72">
      <c r="B60" s="49"/>
      <c r="C60" s="50"/>
      <c r="D60" s="50"/>
      <c r="E60" s="50"/>
      <c r="F60" s="50"/>
      <c r="G60" s="50"/>
      <c r="H60" s="292"/>
      <c r="I60" s="283"/>
      <c r="J60" s="283"/>
      <c r="K60" s="283"/>
      <c r="L60" s="293"/>
      <c r="M60" s="294"/>
      <c r="N60" s="295"/>
    </row>
    <row r="61" spans="1:72">
      <c r="B61" s="49"/>
      <c r="C61" s="50"/>
      <c r="D61" s="50"/>
      <c r="E61" s="50"/>
      <c r="F61" s="50"/>
      <c r="G61" s="50"/>
      <c r="H61" s="292"/>
      <c r="I61" s="283"/>
      <c r="J61" s="283"/>
      <c r="K61" s="283"/>
      <c r="L61" s="293"/>
      <c r="M61" s="294"/>
      <c r="N61" s="295"/>
    </row>
    <row r="62" spans="1:72">
      <c r="B62" s="49"/>
      <c r="C62" s="50"/>
      <c r="D62" s="50"/>
      <c r="E62" s="50"/>
      <c r="F62" s="50"/>
      <c r="G62" s="50"/>
      <c r="H62" s="292"/>
      <c r="I62" s="283"/>
      <c r="J62" s="283"/>
      <c r="K62" s="283"/>
      <c r="L62" s="293"/>
      <c r="M62" s="294"/>
      <c r="N62" s="295"/>
    </row>
    <row r="63" spans="1:72" ht="15.75" thickBot="1">
      <c r="B63" s="451"/>
      <c r="C63" s="452"/>
      <c r="D63" s="452"/>
      <c r="E63" s="452"/>
      <c r="F63" s="452"/>
      <c r="G63" s="452"/>
      <c r="H63" s="51"/>
      <c r="I63" s="129"/>
      <c r="J63" s="129"/>
      <c r="K63" s="129"/>
      <c r="L63" s="812"/>
      <c r="M63" s="813"/>
      <c r="N63" s="130"/>
    </row>
    <row r="64" spans="1:72" ht="15.75" thickBot="1">
      <c r="B64" s="829" t="s">
        <v>953</v>
      </c>
      <c r="C64" s="830"/>
      <c r="D64" s="830"/>
      <c r="E64" s="830"/>
      <c r="F64" s="830"/>
      <c r="G64" s="830"/>
      <c r="H64" s="830"/>
      <c r="I64" s="830"/>
      <c r="J64" s="830"/>
      <c r="K64" s="830"/>
      <c r="L64" s="830"/>
      <c r="M64" s="831"/>
      <c r="N64" s="107">
        <f>N58+N59+N60+N61+N62</f>
        <v>8.7544489458797621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3344</v>
      </c>
      <c r="N69" s="399">
        <f>K69/M69</f>
        <v>64.75</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3344</v>
      </c>
      <c r="N70" s="399">
        <f>K70/M70</f>
        <v>31.903780985169853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96.653780985169846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6198.109286211391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1239.6218572422783</v>
      </c>
      <c r="M83" s="858"/>
      <c r="N83" s="54"/>
    </row>
    <row r="84" spans="1:14">
      <c r="B84" s="92" t="s">
        <v>973</v>
      </c>
      <c r="C84" s="93"/>
      <c r="D84" s="93"/>
      <c r="E84" s="93"/>
      <c r="F84" s="93"/>
      <c r="G84" s="93"/>
      <c r="H84" s="93"/>
      <c r="I84" s="90"/>
      <c r="J84" s="91"/>
      <c r="K84" s="308">
        <v>0.05</v>
      </c>
      <c r="L84" s="857">
        <f>N78*K84</f>
        <v>309.90546431056958</v>
      </c>
      <c r="M84" s="858"/>
      <c r="N84" s="54"/>
    </row>
    <row r="85" spans="1:14" ht="15.75" thickBot="1">
      <c r="B85" s="94" t="s">
        <v>974</v>
      </c>
      <c r="C85" s="95"/>
      <c r="D85" s="95"/>
      <c r="E85" s="95"/>
      <c r="F85" s="95"/>
      <c r="G85" s="95"/>
      <c r="H85" s="95"/>
      <c r="I85" s="96"/>
      <c r="J85" s="97"/>
      <c r="K85" s="309">
        <v>0.05</v>
      </c>
      <c r="L85" s="859">
        <f>N78*K85</f>
        <v>309.90546431056958</v>
      </c>
      <c r="M85" s="860"/>
      <c r="N85" s="54"/>
    </row>
    <row r="86" spans="1:14" ht="15.75" thickBot="1">
      <c r="B86" s="823" t="s">
        <v>953</v>
      </c>
      <c r="C86" s="824"/>
      <c r="D86" s="824"/>
      <c r="E86" s="824"/>
      <c r="F86" s="824"/>
      <c r="G86" s="824"/>
      <c r="H86" s="824"/>
      <c r="I86" s="824"/>
      <c r="J86" s="824"/>
      <c r="K86" s="824"/>
      <c r="L86" s="824"/>
      <c r="M86" s="825"/>
      <c r="N86" s="55">
        <f>L83+L84+L85</f>
        <v>1859.4327858634176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8057.5420720748089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1052</v>
      </c>
      <c r="C31" s="84" t="s">
        <v>1529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182504.60759793644</v>
      </c>
      <c r="L36" s="274"/>
      <c r="M36" s="275">
        <v>600</v>
      </c>
      <c r="N36" s="276">
        <f>K36/M36</f>
        <v>304.17434599656076</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40571.57265639893</v>
      </c>
      <c r="L37" s="274"/>
      <c r="M37" s="275">
        <v>600</v>
      </c>
      <c r="N37" s="276">
        <f>K37/M37</f>
        <v>67.619287760664889</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372.46698843142229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767</v>
      </c>
      <c r="B48" s="46" t="str">
        <f>VLOOKUP(A48,MATERIALES!A5:D373,3,FALSE)</f>
        <v>Agregado tipo LA 13 (lechadas)</v>
      </c>
      <c r="C48" s="285"/>
      <c r="D48" s="285"/>
      <c r="E48" s="285"/>
      <c r="F48" s="285"/>
      <c r="G48" s="285"/>
      <c r="H48" s="285"/>
      <c r="I48" s="272"/>
      <c r="J48" s="228" t="str">
        <f>VLOOKUP(A48,MATERIALES!A4:D640,2,FALSE)</f>
        <v>m3</v>
      </c>
      <c r="K48" s="411">
        <v>1.2500000000000001E-2</v>
      </c>
      <c r="L48" s="271"/>
      <c r="M48" s="406">
        <f>VLOOKUP(A48,MATERIALES!A5:D396,4,FALSE)</f>
        <v>55385.604845618502</v>
      </c>
      <c r="N48" s="276">
        <f>K48*M48</f>
        <v>692.32006057023136</v>
      </c>
    </row>
    <row r="49" spans="1:14">
      <c r="A49" s="111" t="s">
        <v>850</v>
      </c>
      <c r="B49" s="46" t="str">
        <f>VLOOKUP(A49,MATERIALES!A6:D373,3,FALSE)</f>
        <v>Emulsión CRL-1h</v>
      </c>
      <c r="C49" s="285"/>
      <c r="D49" s="285"/>
      <c r="E49" s="285"/>
      <c r="F49" s="285"/>
      <c r="G49" s="285"/>
      <c r="H49" s="285"/>
      <c r="I49" s="272"/>
      <c r="J49" s="228" t="str">
        <f>VLOOKUP(A49,MATERIALES!A5:D641,2,FALSE)</f>
        <v>lt</v>
      </c>
      <c r="K49" s="411">
        <v>1.4625000000000001</v>
      </c>
      <c r="L49" s="271"/>
      <c r="M49" s="406">
        <f>VLOOKUP(A49,MATERIALES!A6:D397,4,FALSE)</f>
        <v>1812.1861557007708</v>
      </c>
      <c r="N49" s="276">
        <f>K49*M49</f>
        <v>2650.3222527123776</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3342.6423132826089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1329</v>
      </c>
      <c r="B58" s="49" t="str">
        <f>VLOOKUP(A58,TRANSPORTE!A5:D117,3,FALSE)</f>
        <v>Transporte de agregado tipo LA-1</v>
      </c>
      <c r="C58" s="321"/>
      <c r="D58" s="321"/>
      <c r="E58" s="321"/>
      <c r="F58" s="321"/>
      <c r="G58" s="321"/>
      <c r="H58" s="315" t="s">
        <v>1468</v>
      </c>
      <c r="I58" s="412">
        <v>1.2500000000000001E-2</v>
      </c>
      <c r="J58" s="290">
        <v>1</v>
      </c>
      <c r="K58" s="412">
        <f>I58*J58</f>
        <v>1.2500000000000001E-2</v>
      </c>
      <c r="L58" s="827">
        <f>VLOOKUP(A58,TRANSPORTE!A5:D117,4,FALSE)</f>
        <v>875.44489458797614</v>
      </c>
      <c r="M58" s="828"/>
      <c r="N58" s="291">
        <f>K58*L58</f>
        <v>10.943061182349702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10.943061182349702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3793.3878303160491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758.67756606320984</v>
      </c>
      <c r="M83" s="858"/>
      <c r="N83" s="54"/>
    </row>
    <row r="84" spans="1:14">
      <c r="B84" s="92" t="s">
        <v>973</v>
      </c>
      <c r="C84" s="93"/>
      <c r="D84" s="93"/>
      <c r="E84" s="93"/>
      <c r="F84" s="93"/>
      <c r="G84" s="93"/>
      <c r="H84" s="93"/>
      <c r="I84" s="90"/>
      <c r="J84" s="91"/>
      <c r="K84" s="308">
        <v>0.05</v>
      </c>
      <c r="L84" s="857">
        <f>N78*K84</f>
        <v>189.66939151580246</v>
      </c>
      <c r="M84" s="858"/>
      <c r="N84" s="54"/>
    </row>
    <row r="85" spans="1:14" ht="15.75" thickBot="1">
      <c r="B85" s="94" t="s">
        <v>974</v>
      </c>
      <c r="C85" s="95"/>
      <c r="D85" s="95"/>
      <c r="E85" s="95"/>
      <c r="F85" s="95"/>
      <c r="G85" s="95"/>
      <c r="H85" s="95"/>
      <c r="I85" s="96"/>
      <c r="J85" s="97"/>
      <c r="K85" s="309">
        <v>0.05</v>
      </c>
      <c r="L85" s="859">
        <f>N78*K85</f>
        <v>189.66939151580246</v>
      </c>
      <c r="M85" s="860"/>
      <c r="N85" s="54"/>
    </row>
    <row r="86" spans="1:14" ht="15.75" thickBot="1">
      <c r="B86" s="823" t="s">
        <v>953</v>
      </c>
      <c r="C86" s="824"/>
      <c r="D86" s="824"/>
      <c r="E86" s="824"/>
      <c r="F86" s="824"/>
      <c r="G86" s="824"/>
      <c r="H86" s="824"/>
      <c r="I86" s="824"/>
      <c r="J86" s="824"/>
      <c r="K86" s="824"/>
      <c r="L86" s="824"/>
      <c r="M86" s="825"/>
      <c r="N86" s="55">
        <f>L83+L84+L85</f>
        <v>1138.0163490948148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4931.4041794108634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1053</v>
      </c>
      <c r="C31" s="84" t="s">
        <v>2060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182504.60759793644</v>
      </c>
      <c r="L36" s="274"/>
      <c r="M36" s="275">
        <v>600</v>
      </c>
      <c r="N36" s="276">
        <f>K36/M36</f>
        <v>304.17434599656076</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40571.57265639893</v>
      </c>
      <c r="L37" s="274"/>
      <c r="M37" s="275">
        <v>600</v>
      </c>
      <c r="N37" s="276">
        <f>K37/M37</f>
        <v>67.619287760664889</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372.46698843142229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768</v>
      </c>
      <c r="B48" s="46" t="str">
        <f>VLOOKUP(A48,MATERIALES!A5:D373,3,FALSE)</f>
        <v>Agregado tipo LA 10 (lechadas)</v>
      </c>
      <c r="C48" s="285"/>
      <c r="D48" s="285"/>
      <c r="E48" s="285"/>
      <c r="F48" s="285"/>
      <c r="G48" s="285"/>
      <c r="H48" s="285"/>
      <c r="I48" s="272"/>
      <c r="J48" s="228" t="str">
        <f>VLOOKUP(A48,MATERIALES!A4:D640,2,FALSE)</f>
        <v>m3</v>
      </c>
      <c r="K48" s="411">
        <v>9.4999999999999998E-3</v>
      </c>
      <c r="L48" s="271"/>
      <c r="M48" s="406">
        <f>VLOOKUP(A48,MATERIALES!A5:D396,4,FALSE)</f>
        <v>55521.891466023728</v>
      </c>
      <c r="N48" s="276">
        <f>K48*M48</f>
        <v>527.45796892722535</v>
      </c>
    </row>
    <row r="49" spans="1:14">
      <c r="A49" s="111" t="s">
        <v>850</v>
      </c>
      <c r="B49" s="46" t="str">
        <f>VLOOKUP(A49,MATERIALES!A6:D373,3,FALSE)</f>
        <v>Emulsión CRL-1h</v>
      </c>
      <c r="C49" s="285"/>
      <c r="D49" s="285"/>
      <c r="E49" s="285"/>
      <c r="F49" s="285"/>
      <c r="G49" s="285"/>
      <c r="H49" s="285"/>
      <c r="I49" s="272"/>
      <c r="J49" s="228" t="str">
        <f>VLOOKUP(A49,MATERIALES!A5:D641,2,FALSE)</f>
        <v>lt</v>
      </c>
      <c r="K49" s="413">
        <v>1.4107499999999999</v>
      </c>
      <c r="L49" s="271"/>
      <c r="M49" s="406">
        <f>VLOOKUP(A49,MATERIALES!A6:D397,4,FALSE)</f>
        <v>1812.1861557007708</v>
      </c>
      <c r="N49" s="276">
        <f>K49*M49</f>
        <v>2556.5416191548625</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3083.9995880820879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1331</v>
      </c>
      <c r="B58" s="49" t="str">
        <f>VLOOKUP(A58,TRANSPORTE!A5:D117,3,FALSE)</f>
        <v>Transporte de agregado tipo LA-2</v>
      </c>
      <c r="C58" s="321"/>
      <c r="D58" s="321"/>
      <c r="E58" s="321"/>
      <c r="F58" s="321"/>
      <c r="G58" s="321"/>
      <c r="H58" s="315" t="s">
        <v>1468</v>
      </c>
      <c r="I58" s="412">
        <v>9.4999999999999998E-3</v>
      </c>
      <c r="J58" s="290">
        <v>1</v>
      </c>
      <c r="K58" s="412">
        <f>I58*J58</f>
        <v>9.4999999999999998E-3</v>
      </c>
      <c r="L58" s="827">
        <f>VLOOKUP(A58,TRANSPORTE!A5:D117,4,FALSE)</f>
        <v>875.44489458797614</v>
      </c>
      <c r="M58" s="828"/>
      <c r="N58" s="291">
        <f>K58*L58</f>
        <v>8.3167264985857727</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8.3167264985857727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3532.1187704317645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706.42375408635291</v>
      </c>
      <c r="M83" s="858"/>
      <c r="N83" s="54"/>
    </row>
    <row r="84" spans="1:14">
      <c r="B84" s="92" t="s">
        <v>973</v>
      </c>
      <c r="C84" s="93"/>
      <c r="D84" s="93"/>
      <c r="E84" s="93"/>
      <c r="F84" s="93"/>
      <c r="G84" s="93"/>
      <c r="H84" s="93"/>
      <c r="I84" s="90"/>
      <c r="J84" s="91"/>
      <c r="K84" s="308">
        <v>0.05</v>
      </c>
      <c r="L84" s="857">
        <f>N78*K84</f>
        <v>176.60593852158823</v>
      </c>
      <c r="M84" s="858"/>
      <c r="N84" s="54"/>
    </row>
    <row r="85" spans="1:14" ht="15.75" thickBot="1">
      <c r="B85" s="94" t="s">
        <v>974</v>
      </c>
      <c r="C85" s="95"/>
      <c r="D85" s="95"/>
      <c r="E85" s="95"/>
      <c r="F85" s="95"/>
      <c r="G85" s="95"/>
      <c r="H85" s="95"/>
      <c r="I85" s="96"/>
      <c r="J85" s="97"/>
      <c r="K85" s="309">
        <v>0.05</v>
      </c>
      <c r="L85" s="859">
        <f>N78*K85</f>
        <v>176.60593852158823</v>
      </c>
      <c r="M85" s="860"/>
      <c r="N85" s="54"/>
    </row>
    <row r="86" spans="1:14" ht="15.75" thickBot="1">
      <c r="B86" s="823" t="s">
        <v>953</v>
      </c>
      <c r="C86" s="824"/>
      <c r="D86" s="824"/>
      <c r="E86" s="824"/>
      <c r="F86" s="824"/>
      <c r="G86" s="824"/>
      <c r="H86" s="824"/>
      <c r="I86" s="824"/>
      <c r="J86" s="824"/>
      <c r="K86" s="824"/>
      <c r="L86" s="824"/>
      <c r="M86" s="825"/>
      <c r="N86" s="55">
        <f>L83+L84+L85</f>
        <v>1059.6356311295294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4591.7544015612939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1054</v>
      </c>
      <c r="C31" s="84" t="s">
        <v>2061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182504.60759793644</v>
      </c>
      <c r="L36" s="274"/>
      <c r="M36" s="275">
        <v>600</v>
      </c>
      <c r="N36" s="276">
        <f>K36/M36</f>
        <v>304.17434599656076</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40571.57265639893</v>
      </c>
      <c r="L37" s="274"/>
      <c r="M37" s="275">
        <v>600</v>
      </c>
      <c r="N37" s="276">
        <f>K37/M37</f>
        <v>67.619287760664889</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372.46698843142229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769</v>
      </c>
      <c r="B48" s="46" t="str">
        <f>VLOOKUP(A48,MATERIALES!A5:D373,3,FALSE)</f>
        <v>Agregado tipo LA 5 (lechadas)</v>
      </c>
      <c r="C48" s="285"/>
      <c r="D48" s="285"/>
      <c r="E48" s="285"/>
      <c r="F48" s="285"/>
      <c r="G48" s="285"/>
      <c r="H48" s="285"/>
      <c r="I48" s="272"/>
      <c r="J48" s="228" t="str">
        <f>VLOOKUP(A48,MATERIALES!A4:D640,2,FALSE)</f>
        <v>m3</v>
      </c>
      <c r="K48" s="411">
        <v>9.4999999999999998E-3</v>
      </c>
      <c r="L48" s="271"/>
      <c r="M48" s="406">
        <f>VLOOKUP(A48,MATERIALES!A5:D396,4,FALSE)</f>
        <v>56170.317652170481</v>
      </c>
      <c r="N48" s="276">
        <f>K48*M48</f>
        <v>533.61801769561953</v>
      </c>
    </row>
    <row r="49" spans="1:14">
      <c r="A49" s="111" t="s">
        <v>850</v>
      </c>
      <c r="B49" s="46" t="str">
        <f>VLOOKUP(A49,MATERIALES!A6:D373,3,FALSE)</f>
        <v>Emulsión CRL-1h</v>
      </c>
      <c r="C49" s="285"/>
      <c r="D49" s="285"/>
      <c r="E49" s="285"/>
      <c r="F49" s="285"/>
      <c r="G49" s="285"/>
      <c r="H49" s="285"/>
      <c r="I49" s="272"/>
      <c r="J49" s="228" t="str">
        <f>VLOOKUP(A49,MATERIALES!A5:D641,2,FALSE)</f>
        <v>lt</v>
      </c>
      <c r="K49" s="286">
        <v>1.71</v>
      </c>
      <c r="L49" s="271"/>
      <c r="M49" s="406">
        <f>VLOOKUP(A49,MATERIALES!A6:D397,4,FALSE)</f>
        <v>1812.1861557007708</v>
      </c>
      <c r="N49" s="276">
        <f>K49*M49</f>
        <v>3098.838326248318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3632.4563439439376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1333</v>
      </c>
      <c r="B59" s="49" t="str">
        <f>VLOOKUP(A59,TRANSPORTE!A5:D117,3,FALSE)</f>
        <v>Transporte de agregado tipo LA-3</v>
      </c>
      <c r="C59" s="321"/>
      <c r="D59" s="321"/>
      <c r="E59" s="321"/>
      <c r="F59" s="321"/>
      <c r="G59" s="321"/>
      <c r="H59" s="315" t="s">
        <v>1468</v>
      </c>
      <c r="I59" s="412">
        <v>9.4999999999999998E-3</v>
      </c>
      <c r="J59" s="290">
        <v>1</v>
      </c>
      <c r="K59" s="412">
        <f>I59*J59</f>
        <v>9.4999999999999998E-3</v>
      </c>
      <c r="L59" s="827">
        <f>VLOOKUP(A59,TRANSPORTE!A5:D117,4,FALSE)</f>
        <v>875.44489458797614</v>
      </c>
      <c r="M59" s="828"/>
      <c r="N59" s="291">
        <f>K59*L59</f>
        <v>8.3167264985857727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8.3167264985857727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4800</v>
      </c>
      <c r="N70" s="399">
        <f>K70/M70</f>
        <v>45.109166666666667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4800</v>
      </c>
      <c r="N71" s="399">
        <f>K71/M71</f>
        <v>22.226300753001663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4080.5755262936141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816.11510525872291</v>
      </c>
      <c r="M83" s="858"/>
      <c r="N83" s="54"/>
    </row>
    <row r="84" spans="1:14">
      <c r="B84" s="92" t="s">
        <v>973</v>
      </c>
      <c r="C84" s="93"/>
      <c r="D84" s="93"/>
      <c r="E84" s="93"/>
      <c r="F84" s="93"/>
      <c r="G84" s="93"/>
      <c r="H84" s="93"/>
      <c r="I84" s="90"/>
      <c r="J84" s="91"/>
      <c r="K84" s="308">
        <v>0.05</v>
      </c>
      <c r="L84" s="857">
        <f>N78*K84</f>
        <v>204.02877631468073</v>
      </c>
      <c r="M84" s="858"/>
      <c r="N84" s="54"/>
    </row>
    <row r="85" spans="1:14" ht="15.75" thickBot="1">
      <c r="B85" s="94" t="s">
        <v>974</v>
      </c>
      <c r="C85" s="95"/>
      <c r="D85" s="95"/>
      <c r="E85" s="95"/>
      <c r="F85" s="95"/>
      <c r="G85" s="95"/>
      <c r="H85" s="95"/>
      <c r="I85" s="96"/>
      <c r="J85" s="97"/>
      <c r="K85" s="309">
        <v>0.05</v>
      </c>
      <c r="L85" s="859">
        <f>N78*K85</f>
        <v>204.02877631468073</v>
      </c>
      <c r="M85" s="860"/>
      <c r="N85" s="54"/>
    </row>
    <row r="86" spans="1:14" ht="15.75" thickBot="1">
      <c r="B86" s="823" t="s">
        <v>953</v>
      </c>
      <c r="C86" s="824"/>
      <c r="D86" s="824"/>
      <c r="E86" s="824"/>
      <c r="F86" s="824"/>
      <c r="G86" s="824"/>
      <c r="H86" s="824"/>
      <c r="I86" s="824"/>
      <c r="J86" s="824"/>
      <c r="K86" s="824"/>
      <c r="L86" s="824"/>
      <c r="M86" s="825"/>
      <c r="N86" s="55">
        <f>L83+L84+L85</f>
        <v>1224.1726578880844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5304.7481841816989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1055</v>
      </c>
      <c r="C31" s="84" t="s">
        <v>2062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182504.60759793644</v>
      </c>
      <c r="L36" s="274"/>
      <c r="M36" s="275">
        <v>600</v>
      </c>
      <c r="N36" s="276">
        <f>K36/M36</f>
        <v>304.17434599656076</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40571.57265639893</v>
      </c>
      <c r="L37" s="274"/>
      <c r="M37" s="275">
        <v>600</v>
      </c>
      <c r="N37" s="276">
        <f>K37/M37</f>
        <v>67.619287760664889</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372.46698843142229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770</v>
      </c>
      <c r="B48" s="46" t="str">
        <f>VLOOKUP(A48,MATERIALES!A5:D373,3,FALSE)</f>
        <v>Agregado tipo LA 4 (lechadas)</v>
      </c>
      <c r="C48" s="285"/>
      <c r="D48" s="285"/>
      <c r="E48" s="285"/>
      <c r="F48" s="285"/>
      <c r="G48" s="285"/>
      <c r="H48" s="285"/>
      <c r="I48" s="272"/>
      <c r="J48" s="228" t="str">
        <f>VLOOKUP(A48,MATERIALES!A4:D640,2,FALSE)</f>
        <v>m3</v>
      </c>
      <c r="K48" s="413">
        <v>4.7499999999999999E-3</v>
      </c>
      <c r="L48" s="271"/>
      <c r="M48" s="406">
        <f>VLOOKUP(A48,MATERIALES!A5:D396,4,FALSE)</f>
        <v>55827.471622713572</v>
      </c>
      <c r="N48" s="276">
        <f>K48*M48</f>
        <v>265.18049020788948</v>
      </c>
    </row>
    <row r="49" spans="1:14">
      <c r="A49" s="111" t="s">
        <v>850</v>
      </c>
      <c r="B49" s="46" t="str">
        <f>VLOOKUP(A49,MATERIALES!A6:D373,3,FALSE)</f>
        <v>Emulsión CRL-1h</v>
      </c>
      <c r="C49" s="285"/>
      <c r="D49" s="285"/>
      <c r="E49" s="285"/>
      <c r="F49" s="285"/>
      <c r="G49" s="285"/>
      <c r="H49" s="285"/>
      <c r="I49" s="272"/>
      <c r="J49" s="228" t="str">
        <f>VLOOKUP(A49,MATERIALES!A5:D641,2,FALSE)</f>
        <v>lt</v>
      </c>
      <c r="K49" s="413">
        <v>1.0687499999999999</v>
      </c>
      <c r="L49" s="271"/>
      <c r="M49" s="406">
        <f>VLOOKUP(A49,MATERIALES!A6:D397,4,FALSE)</f>
        <v>1812.1861557007708</v>
      </c>
      <c r="N49" s="276">
        <f>K49*M49</f>
        <v>1936.7739539051986</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2201.9544441130879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1335</v>
      </c>
      <c r="B58" s="49" t="str">
        <f>VLOOKUP(A58,TRANSPORTE!A5:D117,3,FALSE)</f>
        <v>Transporte de agregado tipo LA-4</v>
      </c>
      <c r="C58" s="321"/>
      <c r="D58" s="321"/>
      <c r="E58" s="321"/>
      <c r="F58" s="321"/>
      <c r="G58" s="321"/>
      <c r="H58" s="315" t="s">
        <v>1468</v>
      </c>
      <c r="I58" s="414">
        <v>4.7499999999999999E-3</v>
      </c>
      <c r="J58" s="290">
        <v>1</v>
      </c>
      <c r="K58" s="414">
        <f>I58*J58</f>
        <v>4.7499999999999999E-3</v>
      </c>
      <c r="L58" s="827">
        <f>VLOOKUP(A58,TRANSPORTE!A5:D117,4,FALSE)</f>
        <v>875.44489458797614</v>
      </c>
      <c r="M58" s="828"/>
      <c r="N58" s="291">
        <f>K58*L58</f>
        <v>4.1583632492928864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4.1583632492928864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2645.9152632134715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529.18305264269429</v>
      </c>
      <c r="M83" s="858"/>
      <c r="N83" s="54"/>
    </row>
    <row r="84" spans="1:14">
      <c r="B84" s="92" t="s">
        <v>973</v>
      </c>
      <c r="C84" s="93"/>
      <c r="D84" s="93"/>
      <c r="E84" s="93"/>
      <c r="F84" s="93"/>
      <c r="G84" s="93"/>
      <c r="H84" s="93"/>
      <c r="I84" s="90"/>
      <c r="J84" s="91"/>
      <c r="K84" s="308">
        <v>0.05</v>
      </c>
      <c r="L84" s="857">
        <f>N78*K84</f>
        <v>132.29576316067357</v>
      </c>
      <c r="M84" s="858"/>
      <c r="N84" s="54"/>
    </row>
    <row r="85" spans="1:14" ht="15.75" thickBot="1">
      <c r="B85" s="94" t="s">
        <v>974</v>
      </c>
      <c r="C85" s="95"/>
      <c r="D85" s="95"/>
      <c r="E85" s="95"/>
      <c r="F85" s="95"/>
      <c r="G85" s="95"/>
      <c r="H85" s="95"/>
      <c r="I85" s="96"/>
      <c r="J85" s="97"/>
      <c r="K85" s="309">
        <v>0.05</v>
      </c>
      <c r="L85" s="859">
        <f>N78*K85</f>
        <v>132.29576316067357</v>
      </c>
      <c r="M85" s="860"/>
      <c r="N85" s="54"/>
    </row>
    <row r="86" spans="1:14" ht="15.75" thickBot="1">
      <c r="B86" s="823" t="s">
        <v>953</v>
      </c>
      <c r="C86" s="824"/>
      <c r="D86" s="824"/>
      <c r="E86" s="824"/>
      <c r="F86" s="824"/>
      <c r="G86" s="824"/>
      <c r="H86" s="824"/>
      <c r="I86" s="824"/>
      <c r="J86" s="824"/>
      <c r="K86" s="824"/>
      <c r="L86" s="824"/>
      <c r="M86" s="825"/>
      <c r="N86" s="55">
        <f>L83+L84+L85</f>
        <v>793.77457896404144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3439.6898421775131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1056</v>
      </c>
      <c r="C31" s="84" t="s">
        <v>2063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182504.60759793644</v>
      </c>
      <c r="L36" s="274"/>
      <c r="M36" s="275">
        <v>600</v>
      </c>
      <c r="N36" s="276">
        <f>K36/M36</f>
        <v>304.17434599656076</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40571.57265639893</v>
      </c>
      <c r="L37" s="274"/>
      <c r="M37" s="275">
        <v>600</v>
      </c>
      <c r="N37" s="276">
        <f>K37/M37</f>
        <v>67.619287760664889</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372.46698843142229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767</v>
      </c>
      <c r="B48" s="46" t="str">
        <f>VLOOKUP(A48,MATERIALES!A5:D373,3,FALSE)</f>
        <v>Agregado tipo LA 13 (lechadas)</v>
      </c>
      <c r="C48" s="285"/>
      <c r="D48" s="285"/>
      <c r="E48" s="285"/>
      <c r="F48" s="285"/>
      <c r="G48" s="285"/>
      <c r="H48" s="285"/>
      <c r="I48" s="272"/>
      <c r="J48" s="228" t="str">
        <f>VLOOKUP(A48,MATERIALES!A4:D640,2,FALSE)</f>
        <v>m3</v>
      </c>
      <c r="K48" s="411">
        <v>1.2500000000000001E-2</v>
      </c>
      <c r="L48" s="271"/>
      <c r="M48" s="406">
        <f>VLOOKUP(A48,MATERIALES!A5:D396,4,FALSE)</f>
        <v>55385.604845618502</v>
      </c>
      <c r="N48" s="276">
        <f>K48*M48</f>
        <v>692.32006057023136</v>
      </c>
    </row>
    <row r="49" spans="1:14">
      <c r="A49" s="111" t="s">
        <v>852</v>
      </c>
      <c r="B49" s="46" t="str">
        <f>VLOOKUP(A49,MATERIALES!A6:D373,3,FALSE)</f>
        <v>Emulsión CRL-1hm</v>
      </c>
      <c r="C49" s="285"/>
      <c r="D49" s="285"/>
      <c r="E49" s="285"/>
      <c r="F49" s="285"/>
      <c r="G49" s="285"/>
      <c r="H49" s="285"/>
      <c r="I49" s="272"/>
      <c r="J49" s="228" t="str">
        <f>VLOOKUP(A49,MATERIALES!A5:D641,2,FALSE)</f>
        <v>lt</v>
      </c>
      <c r="K49" s="411">
        <v>1.4625000000000001</v>
      </c>
      <c r="L49" s="271"/>
      <c r="M49" s="406">
        <f>VLOOKUP(A49,MATERIALES!A6:D397,4,FALSE)</f>
        <v>4258.9568876633857</v>
      </c>
      <c r="N49" s="276">
        <f>K49*M49</f>
        <v>6228.7244482077022</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6921.0445087779335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1329</v>
      </c>
      <c r="B58" s="49" t="str">
        <f>VLOOKUP(A58,TRANSPORTE!A5:D117,3,FALSE)</f>
        <v>Transporte de agregado tipo LA-1</v>
      </c>
      <c r="C58" s="321"/>
      <c r="D58" s="321"/>
      <c r="E58" s="321"/>
      <c r="F58" s="321"/>
      <c r="G58" s="321"/>
      <c r="H58" s="315" t="s">
        <v>1468</v>
      </c>
      <c r="I58" s="412">
        <v>1.2500000000000001E-2</v>
      </c>
      <c r="J58" s="290">
        <v>1</v>
      </c>
      <c r="K58" s="412">
        <f>I58*J58</f>
        <v>1.2500000000000001E-2</v>
      </c>
      <c r="L58" s="827">
        <f>VLOOKUP(A58,TRANSPORTE!A5:D117,4,FALSE)</f>
        <v>875.44489458797614</v>
      </c>
      <c r="M58" s="828"/>
      <c r="N58" s="291">
        <f>K58*L58</f>
        <v>10.943061182349702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10.943061182349702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7371.7900258113741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1474.3580051622748</v>
      </c>
      <c r="M83" s="858"/>
      <c r="N83" s="54"/>
    </row>
    <row r="84" spans="1:14">
      <c r="B84" s="92" t="s">
        <v>973</v>
      </c>
      <c r="C84" s="93"/>
      <c r="D84" s="93"/>
      <c r="E84" s="93"/>
      <c r="F84" s="93"/>
      <c r="G84" s="93"/>
      <c r="H84" s="93"/>
      <c r="I84" s="90"/>
      <c r="J84" s="91"/>
      <c r="K84" s="308">
        <v>0.05</v>
      </c>
      <c r="L84" s="857">
        <f>N78*K84</f>
        <v>368.58950129056871</v>
      </c>
      <c r="M84" s="858"/>
      <c r="N84" s="54"/>
    </row>
    <row r="85" spans="1:14" ht="15.75" thickBot="1">
      <c r="B85" s="94" t="s">
        <v>974</v>
      </c>
      <c r="C85" s="95"/>
      <c r="D85" s="95"/>
      <c r="E85" s="95"/>
      <c r="F85" s="95"/>
      <c r="G85" s="95"/>
      <c r="H85" s="95"/>
      <c r="I85" s="96"/>
      <c r="J85" s="97"/>
      <c r="K85" s="309">
        <v>0.05</v>
      </c>
      <c r="L85" s="859">
        <f>N78*K85</f>
        <v>368.58950129056871</v>
      </c>
      <c r="M85" s="860"/>
      <c r="N85" s="54"/>
    </row>
    <row r="86" spans="1:14" ht="15.75" thickBot="1">
      <c r="B86" s="823" t="s">
        <v>953</v>
      </c>
      <c r="C86" s="824"/>
      <c r="D86" s="824"/>
      <c r="E86" s="824"/>
      <c r="F86" s="824"/>
      <c r="G86" s="824"/>
      <c r="H86" s="824"/>
      <c r="I86" s="824"/>
      <c r="J86" s="824"/>
      <c r="K86" s="824"/>
      <c r="L86" s="824"/>
      <c r="M86" s="825"/>
      <c r="N86" s="55">
        <f>L83+L84+L85</f>
        <v>2211.5370077434122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9583.3270335547859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1057</v>
      </c>
      <c r="C31" s="84" t="s">
        <v>2064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182504.60759793644</v>
      </c>
      <c r="L36" s="274"/>
      <c r="M36" s="275">
        <v>600</v>
      </c>
      <c r="N36" s="276">
        <f>K36/M36</f>
        <v>304.17434599656076</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40571.57265639893</v>
      </c>
      <c r="L37" s="274"/>
      <c r="M37" s="275">
        <v>600</v>
      </c>
      <c r="N37" s="276">
        <f>K37/M37</f>
        <v>67.619287760664889</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372.46698843142229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768</v>
      </c>
      <c r="B48" s="46" t="str">
        <f>VLOOKUP(A48,MATERIALES!A5:D373,3,FALSE)</f>
        <v>Agregado tipo LA 10 (lechadas)</v>
      </c>
      <c r="C48" s="285"/>
      <c r="D48" s="285"/>
      <c r="E48" s="285"/>
      <c r="F48" s="285"/>
      <c r="G48" s="285"/>
      <c r="H48" s="285"/>
      <c r="I48" s="272"/>
      <c r="J48" s="228" t="str">
        <f>VLOOKUP(A48,MATERIALES!A4:D640,2,FALSE)</f>
        <v>m3</v>
      </c>
      <c r="K48" s="411">
        <v>9.4999999999999998E-3</v>
      </c>
      <c r="L48" s="271"/>
      <c r="M48" s="406">
        <f>VLOOKUP(A48,MATERIALES!A5:D396,4,FALSE)</f>
        <v>55521.891466023728</v>
      </c>
      <c r="N48" s="276">
        <f>K48*M48</f>
        <v>527.45796892722535</v>
      </c>
    </row>
    <row r="49" spans="1:14">
      <c r="A49" s="111" t="s">
        <v>852</v>
      </c>
      <c r="B49" s="46" t="str">
        <f>VLOOKUP(A49,MATERIALES!A6:D373,3,FALSE)</f>
        <v>Emulsión CRL-1hm</v>
      </c>
      <c r="C49" s="285"/>
      <c r="D49" s="285"/>
      <c r="E49" s="285"/>
      <c r="F49" s="285"/>
      <c r="G49" s="285"/>
      <c r="H49" s="285"/>
      <c r="I49" s="272"/>
      <c r="J49" s="228" t="str">
        <f>VLOOKUP(A49,MATERIALES!A5:D641,2,FALSE)</f>
        <v>lt</v>
      </c>
      <c r="K49" s="413">
        <v>1.4107499999999999</v>
      </c>
      <c r="L49" s="271"/>
      <c r="M49" s="406">
        <f>VLOOKUP(A49,MATERIALES!A6:D397,4,FALSE)</f>
        <v>4258.9568876633857</v>
      </c>
      <c r="N49" s="276">
        <f>K49*M49</f>
        <v>6008.3234292711213</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6535.7813981983463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1331</v>
      </c>
      <c r="B58" s="49" t="str">
        <f>VLOOKUP(A58,TRANSPORTE!A5:D117,3,FALSE)</f>
        <v>Transporte de agregado tipo LA-2</v>
      </c>
      <c r="C58" s="321"/>
      <c r="D58" s="321"/>
      <c r="E58" s="321"/>
      <c r="F58" s="321"/>
      <c r="G58" s="321"/>
      <c r="H58" s="315" t="s">
        <v>1468</v>
      </c>
      <c r="I58" s="412">
        <v>9.4999999999999998E-3</v>
      </c>
      <c r="J58" s="290">
        <v>1</v>
      </c>
      <c r="K58" s="412">
        <f>I58*J58</f>
        <v>9.4999999999999998E-3</v>
      </c>
      <c r="L58" s="827">
        <f>VLOOKUP(A58,TRANSPORTE!A5:D117,4,FALSE)</f>
        <v>875.44489458797614</v>
      </c>
      <c r="M58" s="828"/>
      <c r="N58" s="291">
        <f>K58*L58</f>
        <v>8.3167264985857727</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8.3167264985857727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6983.9005805480228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1396.7801161096047</v>
      </c>
      <c r="M83" s="858"/>
      <c r="N83" s="54"/>
    </row>
    <row r="84" spans="1:14">
      <c r="B84" s="92" t="s">
        <v>973</v>
      </c>
      <c r="C84" s="93"/>
      <c r="D84" s="93"/>
      <c r="E84" s="93"/>
      <c r="F84" s="93"/>
      <c r="G84" s="93"/>
      <c r="H84" s="93"/>
      <c r="I84" s="90"/>
      <c r="J84" s="91"/>
      <c r="K84" s="308">
        <v>0.05</v>
      </c>
      <c r="L84" s="857">
        <f>N78*K84</f>
        <v>349.19502902740118</v>
      </c>
      <c r="M84" s="858"/>
      <c r="N84" s="54"/>
    </row>
    <row r="85" spans="1:14" ht="15.75" thickBot="1">
      <c r="B85" s="94" t="s">
        <v>974</v>
      </c>
      <c r="C85" s="95"/>
      <c r="D85" s="95"/>
      <c r="E85" s="95"/>
      <c r="F85" s="95"/>
      <c r="G85" s="95"/>
      <c r="H85" s="95"/>
      <c r="I85" s="96"/>
      <c r="J85" s="97"/>
      <c r="K85" s="309">
        <v>0.05</v>
      </c>
      <c r="L85" s="859">
        <f>N78*K85</f>
        <v>349.19502902740118</v>
      </c>
      <c r="M85" s="860"/>
      <c r="N85" s="54"/>
    </row>
    <row r="86" spans="1:14" ht="15.75" thickBot="1">
      <c r="B86" s="823" t="s">
        <v>953</v>
      </c>
      <c r="C86" s="824"/>
      <c r="D86" s="824"/>
      <c r="E86" s="824"/>
      <c r="F86" s="824"/>
      <c r="G86" s="824"/>
      <c r="H86" s="824"/>
      <c r="I86" s="824"/>
      <c r="J86" s="824"/>
      <c r="K86" s="824"/>
      <c r="L86" s="824"/>
      <c r="M86" s="825"/>
      <c r="N86" s="55">
        <f>L83+L84+L85</f>
        <v>2095.1701741644069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9079.0707547124293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1058</v>
      </c>
      <c r="C31" s="84" t="s">
        <v>2065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182504.60759793644</v>
      </c>
      <c r="L36" s="274"/>
      <c r="M36" s="275">
        <v>600</v>
      </c>
      <c r="N36" s="276">
        <f>K36/M36</f>
        <v>304.17434599656076</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40571.57265639893</v>
      </c>
      <c r="L37" s="274"/>
      <c r="M37" s="275">
        <v>600</v>
      </c>
      <c r="N37" s="276">
        <f>K37/M37</f>
        <v>67.619287760664889</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372.46698843142229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769</v>
      </c>
      <c r="B48" s="46" t="str">
        <f>VLOOKUP(A48,MATERIALES!A5:D373,3,FALSE)</f>
        <v>Agregado tipo LA 5 (lechadas)</v>
      </c>
      <c r="C48" s="285"/>
      <c r="D48" s="285"/>
      <c r="E48" s="285"/>
      <c r="F48" s="285"/>
      <c r="G48" s="285"/>
      <c r="H48" s="285"/>
      <c r="I48" s="272"/>
      <c r="J48" s="228" t="str">
        <f>VLOOKUP(A48,MATERIALES!A4:D640,2,FALSE)</f>
        <v>m3</v>
      </c>
      <c r="K48" s="411">
        <v>9.4999999999999998E-3</v>
      </c>
      <c r="L48" s="271"/>
      <c r="M48" s="406">
        <f>VLOOKUP(A48,MATERIALES!A5:D396,4,FALSE)</f>
        <v>56170.317652170481</v>
      </c>
      <c r="N48" s="276">
        <f>K48*M48</f>
        <v>533.61801769561953</v>
      </c>
    </row>
    <row r="49" spans="1:14">
      <c r="A49" s="111" t="s">
        <v>852</v>
      </c>
      <c r="B49" s="46" t="str">
        <f>VLOOKUP(A49,MATERIALES!A6:D373,3,FALSE)</f>
        <v>Emulsión CRL-1hm</v>
      </c>
      <c r="C49" s="285"/>
      <c r="D49" s="285"/>
      <c r="E49" s="285"/>
      <c r="F49" s="285"/>
      <c r="G49" s="285"/>
      <c r="H49" s="285"/>
      <c r="I49" s="272"/>
      <c r="J49" s="228" t="str">
        <f>VLOOKUP(A49,MATERIALES!A5:D641,2,FALSE)</f>
        <v>lt</v>
      </c>
      <c r="K49" s="286">
        <v>1.71</v>
      </c>
      <c r="L49" s="271"/>
      <c r="M49" s="406">
        <f>VLOOKUP(A49,MATERIALES!A6:D397,4,FALSE)</f>
        <v>4258.9568876633857</v>
      </c>
      <c r="N49" s="276">
        <f>K49*M49</f>
        <v>7282.8162779043896</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7816.4342956000091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1333</v>
      </c>
      <c r="B58" s="49" t="str">
        <f>VLOOKUP(A58,TRANSPORTE!A5:D117,3,FALSE)</f>
        <v>Transporte de agregado tipo LA-3</v>
      </c>
      <c r="C58" s="321"/>
      <c r="D58" s="321"/>
      <c r="E58" s="321"/>
      <c r="F58" s="321"/>
      <c r="G58" s="321"/>
      <c r="H58" s="315" t="s">
        <v>1468</v>
      </c>
      <c r="I58" s="412">
        <v>9.4999999999999998E-3</v>
      </c>
      <c r="J58" s="290">
        <v>1</v>
      </c>
      <c r="K58" s="412">
        <f>I58*J58</f>
        <v>9.4999999999999998E-3</v>
      </c>
      <c r="L58" s="827">
        <f>VLOOKUP(A58,TRANSPORTE!A5:D117,4,FALSE)</f>
        <v>875.44489458797614</v>
      </c>
      <c r="M58" s="828"/>
      <c r="N58" s="291">
        <f>K58*L58</f>
        <v>8.3167264985857727</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8.3167264985857727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8264.5534779496866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1652.9106955899374</v>
      </c>
      <c r="M83" s="858"/>
      <c r="N83" s="54"/>
    </row>
    <row r="84" spans="1:14">
      <c r="B84" s="92" t="s">
        <v>973</v>
      </c>
      <c r="C84" s="93"/>
      <c r="D84" s="93"/>
      <c r="E84" s="93"/>
      <c r="F84" s="93"/>
      <c r="G84" s="93"/>
      <c r="H84" s="93"/>
      <c r="I84" s="90"/>
      <c r="J84" s="91"/>
      <c r="K84" s="308">
        <v>0.05</v>
      </c>
      <c r="L84" s="857">
        <f>N78*K84</f>
        <v>413.22767389748435</v>
      </c>
      <c r="M84" s="858"/>
      <c r="N84" s="54"/>
    </row>
    <row r="85" spans="1:14" ht="15.75" thickBot="1">
      <c r="B85" s="94" t="s">
        <v>974</v>
      </c>
      <c r="C85" s="95"/>
      <c r="D85" s="95"/>
      <c r="E85" s="95"/>
      <c r="F85" s="95"/>
      <c r="G85" s="95"/>
      <c r="H85" s="95"/>
      <c r="I85" s="96"/>
      <c r="J85" s="97"/>
      <c r="K85" s="309">
        <v>0.05</v>
      </c>
      <c r="L85" s="859">
        <f>N78*K85</f>
        <v>413.22767389748435</v>
      </c>
      <c r="M85" s="860"/>
      <c r="N85" s="54"/>
    </row>
    <row r="86" spans="1:14" ht="15.75" thickBot="1">
      <c r="B86" s="823" t="s">
        <v>953</v>
      </c>
      <c r="C86" s="824"/>
      <c r="D86" s="824"/>
      <c r="E86" s="824"/>
      <c r="F86" s="824"/>
      <c r="G86" s="824"/>
      <c r="H86" s="824"/>
      <c r="I86" s="824"/>
      <c r="J86" s="824"/>
      <c r="K86" s="824"/>
      <c r="L86" s="824"/>
      <c r="M86" s="825"/>
      <c r="N86" s="55">
        <f>L83+L84+L85</f>
        <v>2479.3660433849059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10743.919521334592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1059</v>
      </c>
      <c r="C31" s="84" t="s">
        <v>2066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182504.60759793644</v>
      </c>
      <c r="L36" s="274"/>
      <c r="M36" s="275">
        <v>600</v>
      </c>
      <c r="N36" s="276">
        <f>K36/M36</f>
        <v>304.17434599656076</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40571.57265639893</v>
      </c>
      <c r="L37" s="274"/>
      <c r="M37" s="275">
        <v>600</v>
      </c>
      <c r="N37" s="276">
        <f>K37/M37</f>
        <v>67.619287760664889</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372.46698843142229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770</v>
      </c>
      <c r="B48" s="46" t="str">
        <f>VLOOKUP(A48,MATERIALES!A5:D373,3,FALSE)</f>
        <v>Agregado tipo LA 4 (lechadas)</v>
      </c>
      <c r="C48" s="285"/>
      <c r="D48" s="285"/>
      <c r="E48" s="285"/>
      <c r="F48" s="285"/>
      <c r="G48" s="285"/>
      <c r="H48" s="285"/>
      <c r="I48" s="272"/>
      <c r="J48" s="228" t="str">
        <f>VLOOKUP(A48,MATERIALES!A4:D640,2,FALSE)</f>
        <v>m3</v>
      </c>
      <c r="K48" s="413">
        <v>4.7499999999999999E-3</v>
      </c>
      <c r="L48" s="271"/>
      <c r="M48" s="406">
        <f>VLOOKUP(A48,MATERIALES!A5:D396,4,FALSE)</f>
        <v>55827.471622713572</v>
      </c>
      <c r="N48" s="276">
        <f>K48*M48</f>
        <v>265.18049020788948</v>
      </c>
    </row>
    <row r="49" spans="1:14">
      <c r="A49" s="111" t="s">
        <v>852</v>
      </c>
      <c r="B49" s="46" t="str">
        <f>VLOOKUP(A49,MATERIALES!A6:D373,3,FALSE)</f>
        <v>Emulsión CRL-1hm</v>
      </c>
      <c r="C49" s="285"/>
      <c r="D49" s="285"/>
      <c r="E49" s="285"/>
      <c r="F49" s="285"/>
      <c r="G49" s="285"/>
      <c r="H49" s="285"/>
      <c r="I49" s="272"/>
      <c r="J49" s="228" t="str">
        <f>VLOOKUP(A49,MATERIALES!A5:D641,2,FALSE)</f>
        <v>lt</v>
      </c>
      <c r="K49" s="413">
        <v>1.0687499999999999</v>
      </c>
      <c r="L49" s="271"/>
      <c r="M49" s="406">
        <f>VLOOKUP(A49,MATERIALES!A6:D397,4,FALSE)</f>
        <v>4258.9568876633857</v>
      </c>
      <c r="N49" s="276">
        <f>K49*M49</f>
        <v>4551.7601736902425</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4816.9406638981318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1335</v>
      </c>
      <c r="B58" s="49" t="str">
        <f>VLOOKUP(A58,TRANSPORTE!A5:D117,3,FALSE)</f>
        <v>Transporte de agregado tipo LA-4</v>
      </c>
      <c r="C58" s="321"/>
      <c r="D58" s="321"/>
      <c r="E58" s="321"/>
      <c r="F58" s="321"/>
      <c r="G58" s="321"/>
      <c r="H58" s="315" t="s">
        <v>1468</v>
      </c>
      <c r="I58" s="414">
        <v>4.7499999999999999E-3</v>
      </c>
      <c r="J58" s="290">
        <v>1</v>
      </c>
      <c r="K58" s="414">
        <f>I58*J58</f>
        <v>4.7499999999999999E-3</v>
      </c>
      <c r="L58" s="827">
        <f>VLOOKUP(A58,TRANSPORTE!A5:D117,4,FALSE)</f>
        <v>875.44489458797614</v>
      </c>
      <c r="M58" s="828"/>
      <c r="N58" s="291">
        <f>K58*L58</f>
        <v>4.1583632492928864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4.1583632492928864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5260.9014829985153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1052.1802965997031</v>
      </c>
      <c r="M83" s="858"/>
      <c r="N83" s="54"/>
    </row>
    <row r="84" spans="1:14">
      <c r="B84" s="92" t="s">
        <v>973</v>
      </c>
      <c r="C84" s="93"/>
      <c r="D84" s="93"/>
      <c r="E84" s="93"/>
      <c r="F84" s="93"/>
      <c r="G84" s="93"/>
      <c r="H84" s="93"/>
      <c r="I84" s="90"/>
      <c r="J84" s="91"/>
      <c r="K84" s="308">
        <v>0.05</v>
      </c>
      <c r="L84" s="857">
        <f>N78*K84</f>
        <v>263.04507414992577</v>
      </c>
      <c r="M84" s="858"/>
      <c r="N84" s="54"/>
    </row>
    <row r="85" spans="1:14" ht="15.75" thickBot="1">
      <c r="B85" s="94" t="s">
        <v>974</v>
      </c>
      <c r="C85" s="95"/>
      <c r="D85" s="95"/>
      <c r="E85" s="95"/>
      <c r="F85" s="95"/>
      <c r="G85" s="95"/>
      <c r="H85" s="95"/>
      <c r="I85" s="96"/>
      <c r="J85" s="97"/>
      <c r="K85" s="309">
        <v>0.05</v>
      </c>
      <c r="L85" s="859">
        <f>N78*K85</f>
        <v>263.04507414992577</v>
      </c>
      <c r="M85" s="860"/>
      <c r="N85" s="54"/>
    </row>
    <row r="86" spans="1:14" ht="15.75" thickBot="1">
      <c r="B86" s="823" t="s">
        <v>953</v>
      </c>
      <c r="C86" s="824"/>
      <c r="D86" s="824"/>
      <c r="E86" s="824"/>
      <c r="F86" s="824"/>
      <c r="G86" s="824"/>
      <c r="H86" s="824"/>
      <c r="I86" s="824"/>
      <c r="J86" s="824"/>
      <c r="K86" s="824"/>
      <c r="L86" s="824"/>
      <c r="M86" s="825"/>
      <c r="N86" s="55">
        <f>L83+L84+L85</f>
        <v>1578.2704448995546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6839.17192789807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1060</v>
      </c>
      <c r="C31" s="84" t="s">
        <v>1573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290</v>
      </c>
      <c r="B37" s="836" t="str">
        <f>VLOOKUP(A37,EQUIPOS!A7:D154,3,FALSE)</f>
        <v>Planta trituradora</v>
      </c>
      <c r="C37" s="837"/>
      <c r="D37" s="837"/>
      <c r="E37" s="837"/>
      <c r="F37" s="837"/>
      <c r="G37" s="837"/>
      <c r="H37" s="838"/>
      <c r="I37" s="271"/>
      <c r="J37" s="272"/>
      <c r="K37" s="273">
        <f>VLOOKUP(A37,EQUIPOS!A7:D164,4,FALSE)</f>
        <v>697512.51254937088</v>
      </c>
      <c r="L37" s="274"/>
      <c r="M37" s="275">
        <v>30</v>
      </c>
      <c r="N37" s="276">
        <f t="shared" ref="N37:N43" si="0">K37/M37</f>
        <v>23250.417084979028</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102226.29675569171</v>
      </c>
      <c r="L38" s="274"/>
      <c r="M38" s="275">
        <v>9</v>
      </c>
      <c r="N38" s="276">
        <f t="shared" si="0"/>
        <v>11358.47741729908</v>
      </c>
    </row>
    <row r="39" spans="1:14">
      <c r="A39" t="s">
        <v>173</v>
      </c>
      <c r="B39" s="836" t="str">
        <f>VLOOKUP(A39,EQUIPOS!A9:D154,3,FALSE)</f>
        <v>Compactador neumático de Potencia 70 HP, peso de 13 ton</v>
      </c>
      <c r="C39" s="837"/>
      <c r="D39" s="837"/>
      <c r="E39" s="837"/>
      <c r="F39" s="837"/>
      <c r="G39" s="837"/>
      <c r="H39" s="838"/>
      <c r="I39" s="271"/>
      <c r="J39" s="272"/>
      <c r="K39" s="273">
        <f>VLOOKUP(A39,EQUIPOS!A9:D166,4,FALSE)</f>
        <v>190590.70767131165</v>
      </c>
      <c r="L39" s="274"/>
      <c r="M39" s="275">
        <v>9</v>
      </c>
      <c r="N39" s="276">
        <f t="shared" si="0"/>
        <v>21176.745296812405</v>
      </c>
    </row>
    <row r="40" spans="1:14">
      <c r="A40" t="s">
        <v>286</v>
      </c>
      <c r="B40" s="836" t="str">
        <f>VLOOKUP(A40,EQUIPOS!A10:D154,3,FALSE)</f>
        <v>Planta de asfalto en frio</v>
      </c>
      <c r="C40" s="837"/>
      <c r="D40" s="837"/>
      <c r="E40" s="837"/>
      <c r="F40" s="837"/>
      <c r="G40" s="837"/>
      <c r="H40" s="838"/>
      <c r="I40" s="271"/>
      <c r="J40" s="272"/>
      <c r="K40" s="273">
        <f>VLOOKUP(A40,EQUIPOS!A10:D167,4,FALSE)</f>
        <v>256544.04754918127</v>
      </c>
      <c r="L40" s="274"/>
      <c r="M40" s="275">
        <v>9</v>
      </c>
      <c r="N40" s="276">
        <f t="shared" si="0"/>
        <v>28504.894172131251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9</v>
      </c>
      <c r="N42" s="276">
        <f t="shared" si="0"/>
        <v>68167.902219920434</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9</v>
      </c>
      <c r="N43" s="276">
        <f t="shared" si="0"/>
        <v>11358.47741729908</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N77*M46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173638.87877434297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VLOOKUP(A53,MATERIALES!A4:D640,2,FALSE)</f>
        <v>m3</v>
      </c>
      <c r="K53" s="286">
        <v>1.4</v>
      </c>
      <c r="L53" s="271"/>
      <c r="M53" s="406">
        <f>VLOOKUP(A53,MATERIALES!A5:D396,4,FALSE)</f>
        <v>133092.40273948081</v>
      </c>
      <c r="N53" s="276">
        <f>K53*M53</f>
        <v>186329.36383527311</v>
      </c>
    </row>
    <row r="54" spans="1:14">
      <c r="A54" s="111" t="s">
        <v>774</v>
      </c>
      <c r="B54" s="46" t="str">
        <f>VLOOKUP(A54,MATERIALES!A6:D373,3,FALSE)</f>
        <v>Agua</v>
      </c>
      <c r="C54" s="285"/>
      <c r="D54" s="285"/>
      <c r="E54" s="285"/>
      <c r="F54" s="285"/>
      <c r="G54" s="285"/>
      <c r="H54" s="285"/>
      <c r="I54" s="272"/>
      <c r="J54" s="228" t="str">
        <f>VLOOKUP(A54,MATERIALES!A5:D641,2,FALSE)</f>
        <v>lt</v>
      </c>
      <c r="K54" s="286">
        <v>25</v>
      </c>
      <c r="L54" s="271"/>
      <c r="M54" s="406">
        <f>VLOOKUP(A54,MATERIALES!A6:D397,4,FALSE)</f>
        <v>12.776870662990158</v>
      </c>
      <c r="N54" s="276">
        <f>K54*M54</f>
        <v>319.42176657475392</v>
      </c>
    </row>
    <row r="55" spans="1:14" ht="15.75" thickBot="1">
      <c r="B55" s="46"/>
      <c r="C55" s="285"/>
      <c r="D55" s="285"/>
      <c r="E55" s="285"/>
      <c r="F55" s="285"/>
      <c r="G55" s="285"/>
      <c r="H55" s="285"/>
      <c r="I55" s="272"/>
      <c r="J55" s="228"/>
      <c r="K55" s="286"/>
      <c r="L55" s="271"/>
      <c r="M55" s="287"/>
      <c r="N55" s="288"/>
    </row>
    <row r="56" spans="1:14" ht="15.75" thickBot="1">
      <c r="B56" s="823" t="s">
        <v>953</v>
      </c>
      <c r="C56" s="824"/>
      <c r="D56" s="824"/>
      <c r="E56" s="824"/>
      <c r="F56" s="824"/>
      <c r="G56" s="824"/>
      <c r="H56" s="824"/>
      <c r="I56" s="824"/>
      <c r="J56" s="824"/>
      <c r="K56" s="824"/>
      <c r="L56" s="824"/>
      <c r="M56" s="825"/>
      <c r="N56" s="398">
        <f>SUM(N53:N55)</f>
        <v>186648.78560184786</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1347</v>
      </c>
      <c r="B61" s="49" t="str">
        <f>VLOOKUP(A61,TRANSPORTE!A5:D117,3,FALSE)</f>
        <v>Transporte de Mezcla en Frio MDF-38</v>
      </c>
      <c r="C61" s="321"/>
      <c r="D61" s="321"/>
      <c r="E61" s="321"/>
      <c r="F61" s="321"/>
      <c r="G61" s="321"/>
      <c r="H61" s="315" t="s">
        <v>1468</v>
      </c>
      <c r="I61" s="283">
        <v>1.25</v>
      </c>
      <c r="J61" s="290">
        <v>1</v>
      </c>
      <c r="K61" s="283">
        <f>I61*J61</f>
        <v>1.25</v>
      </c>
      <c r="L61" s="827">
        <f>VLOOKUP(A61,TRANSPORTE!A5:D117,4,FALSE)</f>
        <v>1132.4468460985984</v>
      </c>
      <c r="M61" s="828"/>
      <c r="N61" s="291">
        <f>K61*L61</f>
        <v>1415.5585576232479</v>
      </c>
    </row>
    <row r="62" spans="1:14">
      <c r="A62" t="s">
        <v>1269</v>
      </c>
      <c r="B62" s="49" t="str">
        <f>VLOOKUP(A62,TRANSPORTE!A6:D117,3,FALSE)</f>
        <v>Transporte de Material Crudo de Rio</v>
      </c>
      <c r="C62" s="50"/>
      <c r="D62" s="50"/>
      <c r="E62" s="50"/>
      <c r="F62" s="50"/>
      <c r="G62" s="50"/>
      <c r="H62" s="315" t="s">
        <v>1468</v>
      </c>
      <c r="I62" s="283">
        <v>1.4</v>
      </c>
      <c r="J62" s="290">
        <v>1</v>
      </c>
      <c r="K62" s="283">
        <f>I62*J62</f>
        <v>1.4</v>
      </c>
      <c r="L62" s="827">
        <f>VLOOKUP(A62,TRANSPORTE!A6:D117,4,FALSE)</f>
        <v>875.44489458797614</v>
      </c>
      <c r="M62" s="828"/>
      <c r="N62" s="291">
        <f>K62*L62</f>
        <v>1225.6228524231665</v>
      </c>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2641.1814100464144</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852"/>
      <c r="N71" s="101" t="s">
        <v>951</v>
      </c>
    </row>
    <row r="72" spans="1:15">
      <c r="A72" t="s">
        <v>19</v>
      </c>
      <c r="B72" s="52" t="str">
        <f>VLOOKUP(A72,'MANO DE OBRA'!A8:D68,3,FALSE)</f>
        <v>Obrero (8)</v>
      </c>
      <c r="C72" s="50"/>
      <c r="D72" s="50"/>
      <c r="E72" s="50"/>
      <c r="F72" s="50"/>
      <c r="G72" s="50"/>
      <c r="H72" s="50"/>
      <c r="I72" s="296">
        <f>K72/J72*100</f>
        <v>234080.00000000003</v>
      </c>
      <c r="J72" s="297">
        <v>185</v>
      </c>
      <c r="K72" s="298">
        <f>VLOOKUP(A72,'MANO DE OBRA'!A8:D99,4,FALSE)</f>
        <v>433048</v>
      </c>
      <c r="L72" s="53"/>
      <c r="M72" s="299">
        <f>M38*8</f>
        <v>72</v>
      </c>
      <c r="N72" s="399">
        <f>K72/M72</f>
        <v>6014.5555555555557</v>
      </c>
      <c r="O72" s="109"/>
    </row>
    <row r="73" spans="1:15">
      <c r="A73"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303">
        <f>M72</f>
        <v>72</v>
      </c>
      <c r="N73" s="399">
        <f>K73/M73</f>
        <v>1481.7533835334443</v>
      </c>
    </row>
    <row r="74" spans="1:15">
      <c r="A74" t="s">
        <v>54</v>
      </c>
      <c r="B74" s="52" t="str">
        <f>VLOOKUP(A74,'MANO DE OBRA'!A9:D70,3,FALSE)</f>
        <v>Rastrilleros (2)</v>
      </c>
      <c r="C74" s="50"/>
      <c r="D74" s="50"/>
      <c r="E74" s="50"/>
      <c r="F74" s="50"/>
      <c r="G74" s="50"/>
      <c r="H74" s="50"/>
      <c r="I74" s="296">
        <f>K74/J74*100</f>
        <v>86502.359687357821</v>
      </c>
      <c r="J74" s="297">
        <v>185</v>
      </c>
      <c r="K74" s="298">
        <f>VLOOKUP(A74,'MANO DE OBRA'!A9:D101,4,FALSE)</f>
        <v>160029.36542161196</v>
      </c>
      <c r="L74" s="53"/>
      <c r="M74" s="304">
        <f>M73</f>
        <v>72</v>
      </c>
      <c r="N74" s="399">
        <f>K74/M74</f>
        <v>2222.630075300166</v>
      </c>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SUM(N72:N76)</f>
        <v>9718.9390143891651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N48+N56+N67+N77</f>
        <v>372647.78480062645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74529.556960125294</v>
      </c>
      <c r="M84" s="858"/>
      <c r="N84" s="54"/>
    </row>
    <row r="85" spans="1:14">
      <c r="B85" s="92" t="s">
        <v>973</v>
      </c>
      <c r="C85" s="93"/>
      <c r="D85" s="93"/>
      <c r="E85" s="93"/>
      <c r="F85" s="93"/>
      <c r="G85" s="93"/>
      <c r="H85" s="93"/>
      <c r="I85" s="90"/>
      <c r="J85" s="91"/>
      <c r="K85" s="308">
        <v>0.05</v>
      </c>
      <c r="L85" s="857">
        <f>N79*K85</f>
        <v>18632.389240031323</v>
      </c>
      <c r="M85" s="858"/>
      <c r="N85" s="54"/>
    </row>
    <row r="86" spans="1:14" ht="15.75" thickBot="1">
      <c r="B86" s="94" t="s">
        <v>974</v>
      </c>
      <c r="C86" s="95"/>
      <c r="D86" s="95"/>
      <c r="E86" s="95"/>
      <c r="F86" s="95"/>
      <c r="G86" s="95"/>
      <c r="H86" s="95"/>
      <c r="I86" s="96"/>
      <c r="J86" s="97"/>
      <c r="K86" s="309">
        <v>0.05</v>
      </c>
      <c r="L86" s="859">
        <f>N79*K86</f>
        <v>18632.389240031323</v>
      </c>
      <c r="M86" s="860"/>
      <c r="N86" s="54"/>
    </row>
    <row r="87" spans="1:14" ht="15.75" thickBot="1">
      <c r="B87" s="823" t="s">
        <v>953</v>
      </c>
      <c r="C87" s="824"/>
      <c r="D87" s="824"/>
      <c r="E87" s="824"/>
      <c r="F87" s="824"/>
      <c r="G87" s="824"/>
      <c r="H87" s="824"/>
      <c r="I87" s="824"/>
      <c r="J87" s="824"/>
      <c r="K87" s="824"/>
      <c r="L87" s="824"/>
      <c r="M87" s="825"/>
      <c r="N87" s="55">
        <f>L84+L85+L86</f>
        <v>111794.33544018793</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484442.1202408144</v>
      </c>
    </row>
    <row r="90" spans="1:14">
      <c r="B90" s="16"/>
      <c r="C90" s="17"/>
      <c r="D90" s="17"/>
      <c r="E90" s="17"/>
      <c r="F90" s="17"/>
      <c r="G90" s="17"/>
      <c r="H90" s="17"/>
      <c r="I90" s="17"/>
      <c r="J90" s="17"/>
      <c r="K90" s="17"/>
      <c r="L90" s="17"/>
      <c r="M90" s="17"/>
      <c r="N90" s="18"/>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56" t="s">
        <v>976</v>
      </c>
      <c r="F94" s="56"/>
      <c r="G94" s="56"/>
      <c r="H94" s="56"/>
      <c r="I94" s="56"/>
      <c r="J94" s="56"/>
      <c r="K94" s="15"/>
      <c r="L94" s="15"/>
      <c r="M94" s="15"/>
      <c r="N94" s="20"/>
    </row>
    <row r="95" spans="1:14">
      <c r="B95" s="19"/>
      <c r="C95" s="15"/>
      <c r="D95" s="15"/>
      <c r="E95" s="15" t="s">
        <v>977</v>
      </c>
      <c r="F95" s="15"/>
      <c r="G95" s="15"/>
      <c r="H95" s="15"/>
      <c r="I95" s="15"/>
      <c r="J95" s="15"/>
      <c r="K95" s="15"/>
      <c r="L95" s="15"/>
      <c r="M95" s="15"/>
      <c r="N95" s="20"/>
    </row>
    <row r="96" spans="1:14">
      <c r="B96" s="19"/>
      <c r="C96" s="15"/>
      <c r="D96" s="15"/>
      <c r="E96" s="15" t="s">
        <v>978</v>
      </c>
      <c r="F96" s="15"/>
      <c r="G96" s="15"/>
      <c r="H96" s="15"/>
      <c r="I96" s="15"/>
      <c r="J96" s="15"/>
      <c r="K96" s="15"/>
      <c r="L96" s="15"/>
      <c r="M96" s="15"/>
      <c r="N96" s="20"/>
    </row>
    <row r="97" spans="2:14">
      <c r="B97" s="19"/>
      <c r="C97" s="15"/>
      <c r="D97" s="15"/>
      <c r="E97" s="15" t="s">
        <v>979</v>
      </c>
      <c r="F97" s="15"/>
      <c r="G97" s="15"/>
      <c r="H97" s="15"/>
      <c r="I97" s="15"/>
      <c r="J97" s="15"/>
      <c r="K97" s="15"/>
      <c r="L97" s="15"/>
      <c r="M97" s="15"/>
      <c r="N97" s="20"/>
    </row>
    <row r="98" spans="2:14" ht="15.75" thickBot="1">
      <c r="B98" s="19"/>
      <c r="C98" s="15"/>
      <c r="D98" s="15"/>
      <c r="E98" s="15"/>
      <c r="F98" s="15" t="s">
        <v>980</v>
      </c>
      <c r="G98" s="15"/>
      <c r="H98" s="15"/>
      <c r="I98" s="15"/>
      <c r="J98" s="15"/>
      <c r="K98" s="15"/>
      <c r="L98" s="15"/>
      <c r="M98" s="15"/>
      <c r="N98" s="20"/>
    </row>
    <row r="99" spans="2:14">
      <c r="B99" s="231" t="s">
        <v>2216</v>
      </c>
      <c r="C99" s="232"/>
      <c r="D99" s="232"/>
      <c r="E99" s="232"/>
      <c r="F99" s="232"/>
      <c r="G99" s="232"/>
      <c r="H99" s="232"/>
      <c r="I99" s="232"/>
      <c r="J99" s="232"/>
      <c r="K99" s="232"/>
      <c r="L99" s="232"/>
      <c r="M99" s="232"/>
      <c r="N99" s="233"/>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ht="15.75" thickBot="1">
      <c r="B103" s="237"/>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26" t="s">
        <v>2217</v>
      </c>
      <c r="C105" s="34"/>
      <c r="D105" s="34"/>
      <c r="E105" s="34"/>
      <c r="F105" s="34"/>
      <c r="G105" s="34"/>
      <c r="H105" s="34"/>
      <c r="I105" s="34"/>
      <c r="J105" s="34"/>
      <c r="K105" s="34"/>
      <c r="L105" s="34"/>
      <c r="M105" s="34"/>
      <c r="N105" s="35"/>
    </row>
    <row r="106" spans="2:14" ht="15" customHeight="1">
      <c r="B106" s="861" t="s">
        <v>2218</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2219</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226"/>
      <c r="C113" s="34"/>
      <c r="D113" s="34"/>
      <c r="E113" s="34"/>
      <c r="F113" s="34"/>
      <c r="G113" s="34"/>
      <c r="H113" s="34"/>
      <c r="I113" s="34"/>
      <c r="J113" s="34"/>
      <c r="K113" s="34"/>
      <c r="L113" s="34"/>
      <c r="M113" s="34"/>
      <c r="N113" s="35"/>
    </row>
    <row r="114" spans="2:14">
      <c r="B114" s="19"/>
      <c r="C114" s="15"/>
      <c r="D114" s="15"/>
      <c r="E114" s="15" t="s">
        <v>976</v>
      </c>
      <c r="F114" s="56"/>
      <c r="G114" s="56"/>
      <c r="H114" s="15"/>
      <c r="I114" s="15"/>
      <c r="J114" s="15"/>
      <c r="K114" s="15"/>
      <c r="L114" s="15"/>
      <c r="M114" s="15"/>
      <c r="N114" s="20"/>
    </row>
    <row r="115" spans="2:14">
      <c r="B115" s="19"/>
      <c r="C115" s="15"/>
      <c r="D115" s="15"/>
      <c r="E115" s="57" t="s">
        <v>977</v>
      </c>
      <c r="F115" s="15"/>
      <c r="G115" s="15"/>
      <c r="H115" s="57"/>
      <c r="I115" s="57"/>
      <c r="J115" s="57"/>
      <c r="K115" s="15"/>
      <c r="L115" s="15"/>
      <c r="M115" s="15"/>
      <c r="N115" s="20"/>
    </row>
    <row r="116" spans="2:14">
      <c r="B116" s="19"/>
      <c r="C116" s="15"/>
      <c r="D116" s="15"/>
      <c r="E116" s="58" t="s">
        <v>981</v>
      </c>
      <c r="F116" s="15"/>
      <c r="G116" s="15"/>
      <c r="H116" s="58"/>
      <c r="I116" s="58"/>
      <c r="J116" s="58"/>
      <c r="K116" s="15"/>
      <c r="L116" s="15"/>
      <c r="M116" s="15"/>
      <c r="N116" s="20"/>
    </row>
    <row r="117" spans="2:14">
      <c r="B117" s="59"/>
      <c r="C117" s="34"/>
      <c r="D117" s="34"/>
      <c r="E117" s="15" t="s">
        <v>979</v>
      </c>
      <c r="F117" s="15"/>
      <c r="G117" s="15"/>
      <c r="H117" s="15"/>
      <c r="I117" s="15"/>
      <c r="J117" s="15"/>
      <c r="K117" s="34"/>
      <c r="L117" s="34"/>
      <c r="M117" s="34"/>
      <c r="N117" s="35"/>
    </row>
    <row r="118" spans="2:14">
      <c r="B118" s="59"/>
      <c r="C118" s="34"/>
      <c r="D118" s="34"/>
      <c r="E118" s="34"/>
      <c r="F118" s="15"/>
      <c r="G118" s="15"/>
      <c r="H118" s="15"/>
      <c r="I118" s="15"/>
      <c r="J118" s="15"/>
      <c r="K118" s="34"/>
      <c r="L118" s="34"/>
      <c r="M118" s="34"/>
      <c r="N118" s="35"/>
    </row>
    <row r="119" spans="2:14">
      <c r="B119" s="59" t="s">
        <v>2220</v>
      </c>
      <c r="C119" s="58"/>
      <c r="D119" s="58"/>
      <c r="E119" s="15"/>
      <c r="F119" s="15"/>
      <c r="G119" s="15"/>
      <c r="H119" s="15"/>
      <c r="I119" s="15"/>
      <c r="J119" s="800"/>
      <c r="K119" s="800"/>
      <c r="L119" s="800"/>
      <c r="M119" s="800"/>
      <c r="N119" s="801"/>
    </row>
    <row r="120" spans="2:14" ht="15.75" thickBot="1">
      <c r="B120" s="265" t="s">
        <v>2221</v>
      </c>
      <c r="C120" s="397"/>
      <c r="D120" s="397"/>
      <c r="E120" s="60"/>
      <c r="F120" s="60"/>
      <c r="G120" s="60"/>
      <c r="H120" s="60"/>
      <c r="I120" s="60"/>
      <c r="J120" s="802"/>
      <c r="K120" s="802"/>
      <c r="L120" s="802"/>
      <c r="M120" s="802"/>
      <c r="N120" s="803"/>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1061</v>
      </c>
      <c r="C31" s="84" t="s">
        <v>1574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168</v>
      </c>
      <c r="B37" s="836" t="str">
        <f>VLOOKUP(A37,EQUIPOS!A7:D154,3,FALSE)</f>
        <v>Compactador tipo  POTENCIA: 105 HP, PESO: 6 ton</v>
      </c>
      <c r="C37" s="837"/>
      <c r="D37" s="837"/>
      <c r="E37" s="837"/>
      <c r="F37" s="837"/>
      <c r="G37" s="837"/>
      <c r="H37" s="838"/>
      <c r="I37" s="271"/>
      <c r="J37" s="272"/>
      <c r="K37" s="273">
        <f>VLOOKUP(A37,EQUIPOS!A7:D164,4,FALSE)</f>
        <v>102226.29675569171</v>
      </c>
      <c r="L37" s="274"/>
      <c r="M37" s="275">
        <v>9</v>
      </c>
      <c r="N37" s="276">
        <f t="shared" ref="N37:N43" si="0">K37/M37</f>
        <v>11358.47741729908</v>
      </c>
    </row>
    <row r="38" spans="1:14">
      <c r="A38" t="s">
        <v>173</v>
      </c>
      <c r="B38" s="836" t="str">
        <f>VLOOKUP(A38,EQUIPOS!A8:D154,3,FALSE)</f>
        <v>Compactador neumático de Potencia 70 HP, peso de 13 ton</v>
      </c>
      <c r="C38" s="837"/>
      <c r="D38" s="837"/>
      <c r="E38" s="837"/>
      <c r="F38" s="837"/>
      <c r="G38" s="837"/>
      <c r="H38" s="838"/>
      <c r="I38" s="271"/>
      <c r="J38" s="272"/>
      <c r="K38" s="273">
        <f>VLOOKUP(A38,EQUIPOS!A8:D165,4,FALSE)</f>
        <v>190590.70767131165</v>
      </c>
      <c r="L38" s="274"/>
      <c r="M38" s="275">
        <v>9</v>
      </c>
      <c r="N38" s="276">
        <f t="shared" si="0"/>
        <v>21176.745296812405</v>
      </c>
    </row>
    <row r="39" spans="1:14">
      <c r="A39" t="s">
        <v>286</v>
      </c>
      <c r="B39" s="836" t="str">
        <f>VLOOKUP(A39,EQUIPOS!A9:D154,3,FALSE)</f>
        <v>Planta de asfalto en frio</v>
      </c>
      <c r="C39" s="837"/>
      <c r="D39" s="837"/>
      <c r="E39" s="837"/>
      <c r="F39" s="837"/>
      <c r="G39" s="837"/>
      <c r="H39" s="838"/>
      <c r="I39" s="271"/>
      <c r="J39" s="272"/>
      <c r="K39" s="273">
        <f>VLOOKUP(A39,EQUIPOS!A9:D166,4,FALSE)</f>
        <v>256544.04754918127</v>
      </c>
      <c r="L39" s="274"/>
      <c r="M39" s="275">
        <v>9</v>
      </c>
      <c r="N39" s="276">
        <f t="shared" si="0"/>
        <v>28504.894172131251</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9</v>
      </c>
      <c r="N42" s="276">
        <f t="shared" si="0"/>
        <v>68167.902219920434</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9</v>
      </c>
      <c r="N43" s="276">
        <f t="shared" si="0"/>
        <v>11358.47741729908</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971.8939014389166</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173638.87877434297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VLOOKUP(A54,MATERIALES!A4:D640,2,FALSE)</f>
        <v>m3</v>
      </c>
      <c r="K54" s="286">
        <v>1.4</v>
      </c>
      <c r="L54" s="271"/>
      <c r="M54" s="406">
        <f>VLOOKUP(A54,MATERIALES!A5:D396,4,FALSE)</f>
        <v>133092.40273948081</v>
      </c>
      <c r="N54" s="276">
        <f>K54*M54</f>
        <v>186329.36383527311</v>
      </c>
    </row>
    <row r="55" spans="1:14">
      <c r="A55" s="111" t="s">
        <v>774</v>
      </c>
      <c r="B55" s="46" t="str">
        <f>VLOOKUP(A55,MATERIALES!A6:D373,3,FALSE)</f>
        <v>Agua</v>
      </c>
      <c r="C55" s="285"/>
      <c r="D55" s="285"/>
      <c r="E55" s="285"/>
      <c r="F55" s="285"/>
      <c r="G55" s="285"/>
      <c r="H55" s="285"/>
      <c r="I55" s="272"/>
      <c r="J55" s="228" t="str">
        <f>VLOOKUP(A55,MATERIALES!A5:D641,2,FALSE)</f>
        <v>lt</v>
      </c>
      <c r="K55" s="286">
        <v>25</v>
      </c>
      <c r="L55" s="271"/>
      <c r="M55" s="406">
        <f>VLOOKUP(A55,MATERIALES!A6:D397,4,FALSE)</f>
        <v>12.776870662990158</v>
      </c>
      <c r="N55" s="276">
        <f>K55*M55</f>
        <v>319.42176657475392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186648.78560184786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875.44489458797614</v>
      </c>
      <c r="M64" s="828"/>
      <c r="N64" s="291">
        <f>K64*L64</f>
        <v>1225.6228524231665</v>
      </c>
    </row>
    <row r="65" spans="1:15">
      <c r="A65" t="s">
        <v>1369</v>
      </c>
      <c r="B65" s="49" t="str">
        <f>VLOOKUP(A65,TRANSPORTE!A6:D117,3,FALSE)</f>
        <v>Transporte de Mezcla densa En Frio MDF-25</v>
      </c>
      <c r="C65" s="50"/>
      <c r="D65" s="50"/>
      <c r="E65" s="50"/>
      <c r="F65" s="50"/>
      <c r="G65" s="50"/>
      <c r="H65" s="315" t="s">
        <v>1468</v>
      </c>
      <c r="I65" s="283">
        <v>1.25</v>
      </c>
      <c r="J65" s="290">
        <v>1</v>
      </c>
      <c r="K65" s="283">
        <f>I65*J65</f>
        <v>1.25</v>
      </c>
      <c r="L65" s="827">
        <f>VLOOKUP(A65,TRANSPORTE!A6:D117,4,FALSE)</f>
        <v>1132.4468460985984</v>
      </c>
      <c r="M65" s="828"/>
      <c r="N65" s="291">
        <f>K65*L65</f>
        <v>1415.5585576232479</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2641.1814100464144</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9718.9390143891651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372647.78480062645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74529.556960125294</v>
      </c>
      <c r="M88" s="858"/>
      <c r="N88" s="54"/>
    </row>
    <row r="89" spans="1:14">
      <c r="B89" s="92" t="s">
        <v>973</v>
      </c>
      <c r="C89" s="93"/>
      <c r="D89" s="93"/>
      <c r="E89" s="93"/>
      <c r="F89" s="93"/>
      <c r="G89" s="93"/>
      <c r="H89" s="93"/>
      <c r="I89" s="90"/>
      <c r="J89" s="91"/>
      <c r="K89" s="308">
        <v>0.05</v>
      </c>
      <c r="L89" s="857">
        <f>N83*K89</f>
        <v>18632.389240031323</v>
      </c>
      <c r="M89" s="858"/>
      <c r="N89" s="54"/>
    </row>
    <row r="90" spans="1:14" ht="15.75" thickBot="1">
      <c r="B90" s="94" t="s">
        <v>974</v>
      </c>
      <c r="C90" s="95"/>
      <c r="D90" s="95"/>
      <c r="E90" s="95"/>
      <c r="F90" s="95"/>
      <c r="G90" s="95"/>
      <c r="H90" s="95"/>
      <c r="I90" s="96"/>
      <c r="J90" s="97"/>
      <c r="K90" s="309">
        <v>0.05</v>
      </c>
      <c r="L90" s="859">
        <f>N83*K90</f>
        <v>18632.389240031323</v>
      </c>
      <c r="M90" s="860"/>
      <c r="N90" s="54"/>
    </row>
    <row r="91" spans="1:14" ht="15.75" thickBot="1">
      <c r="B91" s="823" t="s">
        <v>953</v>
      </c>
      <c r="C91" s="824"/>
      <c r="D91" s="824"/>
      <c r="E91" s="824"/>
      <c r="F91" s="824"/>
      <c r="G91" s="824"/>
      <c r="H91" s="824"/>
      <c r="I91" s="824"/>
      <c r="J91" s="824"/>
      <c r="K91" s="824"/>
      <c r="L91" s="824"/>
      <c r="M91" s="825"/>
      <c r="N91" s="55">
        <f>L88+L89+L90</f>
        <v>111794.33544018793</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484442.1202408144</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1062</v>
      </c>
      <c r="C31" s="84" t="s">
        <v>1575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168</v>
      </c>
      <c r="B37" s="836" t="str">
        <f>VLOOKUP(A37,EQUIPOS!A7:D154,3,FALSE)</f>
        <v>Compactador tipo  POTENCIA: 105 HP, PESO: 6 ton</v>
      </c>
      <c r="C37" s="837"/>
      <c r="D37" s="837"/>
      <c r="E37" s="837"/>
      <c r="F37" s="837"/>
      <c r="G37" s="837"/>
      <c r="H37" s="838"/>
      <c r="I37" s="271"/>
      <c r="J37" s="272"/>
      <c r="K37" s="273">
        <f>VLOOKUP(A37,EQUIPOS!A7:D164,4,FALSE)</f>
        <v>102226.29675569171</v>
      </c>
      <c r="L37" s="274"/>
      <c r="M37" s="275">
        <v>9</v>
      </c>
      <c r="N37" s="276">
        <f t="shared" ref="N37:N43" si="0">K37/M37</f>
        <v>11358.47741729908</v>
      </c>
    </row>
    <row r="38" spans="1:14">
      <c r="A38" t="s">
        <v>173</v>
      </c>
      <c r="B38" s="836" t="str">
        <f>VLOOKUP(A38,EQUIPOS!A8:D154,3,FALSE)</f>
        <v>Compactador neumático de Potencia 70 HP, peso de 13 ton</v>
      </c>
      <c r="C38" s="837"/>
      <c r="D38" s="837"/>
      <c r="E38" s="837"/>
      <c r="F38" s="837"/>
      <c r="G38" s="837"/>
      <c r="H38" s="838"/>
      <c r="I38" s="271"/>
      <c r="J38" s="272"/>
      <c r="K38" s="273">
        <f>VLOOKUP(A38,EQUIPOS!A8:D165,4,FALSE)</f>
        <v>190590.70767131165</v>
      </c>
      <c r="L38" s="274"/>
      <c r="M38" s="275">
        <v>9</v>
      </c>
      <c r="N38" s="276">
        <f t="shared" si="0"/>
        <v>21176.745296812405</v>
      </c>
    </row>
    <row r="39" spans="1:14">
      <c r="A39" t="s">
        <v>286</v>
      </c>
      <c r="B39" s="836" t="str">
        <f>VLOOKUP(A39,EQUIPOS!A9:D154,3,FALSE)</f>
        <v>Planta de asfalto en frio</v>
      </c>
      <c r="C39" s="837"/>
      <c r="D39" s="837"/>
      <c r="E39" s="837"/>
      <c r="F39" s="837"/>
      <c r="G39" s="837"/>
      <c r="H39" s="838"/>
      <c r="I39" s="271"/>
      <c r="J39" s="272"/>
      <c r="K39" s="273">
        <f>VLOOKUP(A39,EQUIPOS!A9:D166,4,FALSE)</f>
        <v>256544.04754918127</v>
      </c>
      <c r="L39" s="274"/>
      <c r="M39" s="275">
        <v>9</v>
      </c>
      <c r="N39" s="276">
        <f t="shared" si="0"/>
        <v>28504.894172131251</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9</v>
      </c>
      <c r="N42" s="276">
        <f t="shared" si="0"/>
        <v>68167.902219920434</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9</v>
      </c>
      <c r="N43" s="276">
        <f t="shared" si="0"/>
        <v>11358.47741729908</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971.8939014389166</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173638.87877434297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133092.40273948081</v>
      </c>
      <c r="N54" s="276">
        <f>K54*M54</f>
        <v>186329.36383527311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12.776870662990158</v>
      </c>
      <c r="N55" s="276">
        <f>K55*M55</f>
        <v>319.42176657475392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415">
        <f>SUM(N54:N58)</f>
        <v>186648.78560184786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v>1.4</v>
      </c>
      <c r="L64" s="827">
        <f>VLOOKUP(A64,TRANSPORTE!A5:D117,4,FALSE)</f>
        <v>875.44489458797614</v>
      </c>
      <c r="M64" s="828"/>
      <c r="N64" s="291">
        <f>K64*L64</f>
        <v>1225.6228524231665</v>
      </c>
    </row>
    <row r="65" spans="1:15">
      <c r="A65" t="s">
        <v>1349</v>
      </c>
      <c r="B65" s="49" t="str">
        <f>VLOOKUP(A65,TRANSPORTE!A6:D117,3,FALSE)</f>
        <v>Transporte de Mezcla en Frio DMF-19</v>
      </c>
      <c r="C65" s="50"/>
      <c r="D65" s="50"/>
      <c r="E65" s="50"/>
      <c r="F65" s="50"/>
      <c r="G65" s="50"/>
      <c r="H65" s="315" t="s">
        <v>1468</v>
      </c>
      <c r="I65" s="283">
        <v>1.25</v>
      </c>
      <c r="J65" s="290">
        <v>1</v>
      </c>
      <c r="K65" s="283">
        <v>1.25</v>
      </c>
      <c r="L65" s="827">
        <f>VLOOKUP(A65,TRANSPORTE!A6:D117,4,FALSE)</f>
        <v>1132.4468460985984</v>
      </c>
      <c r="M65" s="828"/>
      <c r="N65" s="291">
        <f>K65*L65</f>
        <v>1415.5585576232479</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2641.1814100464144</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9718.9390143891651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372647.78480062645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74529.556960125294</v>
      </c>
      <c r="M88" s="858"/>
      <c r="N88" s="54"/>
    </row>
    <row r="89" spans="1:14">
      <c r="B89" s="92" t="s">
        <v>973</v>
      </c>
      <c r="C89" s="93"/>
      <c r="D89" s="93"/>
      <c r="E89" s="93"/>
      <c r="F89" s="93"/>
      <c r="G89" s="93"/>
      <c r="H89" s="93"/>
      <c r="I89" s="90"/>
      <c r="J89" s="91"/>
      <c r="K89" s="308">
        <v>0.05</v>
      </c>
      <c r="L89" s="857">
        <f>N83*K89</f>
        <v>18632.389240031323</v>
      </c>
      <c r="M89" s="858"/>
      <c r="N89" s="54"/>
    </row>
    <row r="90" spans="1:14" ht="15.75" thickBot="1">
      <c r="B90" s="94" t="s">
        <v>974</v>
      </c>
      <c r="C90" s="95"/>
      <c r="D90" s="95"/>
      <c r="E90" s="95"/>
      <c r="F90" s="95"/>
      <c r="G90" s="95"/>
      <c r="H90" s="95"/>
      <c r="I90" s="96"/>
      <c r="J90" s="97"/>
      <c r="K90" s="309">
        <v>0.05</v>
      </c>
      <c r="L90" s="859">
        <f>N83*K90</f>
        <v>18632.389240031323</v>
      </c>
      <c r="M90" s="860"/>
      <c r="N90" s="54"/>
    </row>
    <row r="91" spans="1:14" ht="15.75" thickBot="1">
      <c r="B91" s="823" t="s">
        <v>953</v>
      </c>
      <c r="C91" s="824"/>
      <c r="D91" s="824"/>
      <c r="E91" s="824"/>
      <c r="F91" s="824"/>
      <c r="G91" s="824"/>
      <c r="H91" s="824"/>
      <c r="I91" s="824"/>
      <c r="J91" s="824"/>
      <c r="K91" s="824"/>
      <c r="L91" s="824"/>
      <c r="M91" s="825"/>
      <c r="N91" s="55">
        <f>L88+L89+L90</f>
        <v>111794.33544018793</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55">
        <f>N83+N91</f>
        <v>484442.1202408144</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1063</v>
      </c>
      <c r="C31" s="84" t="s">
        <v>1576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168</v>
      </c>
      <c r="B37" s="836" t="str">
        <f>VLOOKUP(A37,EQUIPOS!A7:D154,3,FALSE)</f>
        <v>Compactador tipo  POTENCIA: 105 HP, PESO: 6 ton</v>
      </c>
      <c r="C37" s="837"/>
      <c r="D37" s="837"/>
      <c r="E37" s="837"/>
      <c r="F37" s="837"/>
      <c r="G37" s="837"/>
      <c r="H37" s="838"/>
      <c r="I37" s="271"/>
      <c r="J37" s="272"/>
      <c r="K37" s="273">
        <f>VLOOKUP(A37,EQUIPOS!A7:D164,4,FALSE)</f>
        <v>102226.29675569171</v>
      </c>
      <c r="L37" s="274"/>
      <c r="M37" s="275">
        <v>7</v>
      </c>
      <c r="N37" s="276">
        <f t="shared" ref="N37:N43" si="0">K37/M37</f>
        <v>14603.756679384531</v>
      </c>
    </row>
    <row r="38" spans="1:14">
      <c r="A38" t="s">
        <v>173</v>
      </c>
      <c r="B38" s="836" t="str">
        <f>VLOOKUP(A38,EQUIPOS!A8:D154,3,FALSE)</f>
        <v>Compactador neumático de Potencia 70 HP, peso de 13 ton</v>
      </c>
      <c r="C38" s="837"/>
      <c r="D38" s="837"/>
      <c r="E38" s="837"/>
      <c r="F38" s="837"/>
      <c r="G38" s="837"/>
      <c r="H38" s="838"/>
      <c r="I38" s="271"/>
      <c r="J38" s="272"/>
      <c r="K38" s="273">
        <f>VLOOKUP(A38,EQUIPOS!A8:D165,4,FALSE)</f>
        <v>190590.70767131165</v>
      </c>
      <c r="L38" s="274"/>
      <c r="M38" s="275">
        <v>7</v>
      </c>
      <c r="N38" s="276">
        <f t="shared" si="0"/>
        <v>27227.243953044523</v>
      </c>
    </row>
    <row r="39" spans="1:14">
      <c r="A39" t="s">
        <v>286</v>
      </c>
      <c r="B39" s="836" t="str">
        <f>VLOOKUP(A39,EQUIPOS!A9:D154,3,FALSE)</f>
        <v>Planta de asfalto en frio</v>
      </c>
      <c r="C39" s="837"/>
      <c r="D39" s="837"/>
      <c r="E39" s="837"/>
      <c r="F39" s="837"/>
      <c r="G39" s="837"/>
      <c r="H39" s="838"/>
      <c r="I39" s="271"/>
      <c r="J39" s="272"/>
      <c r="K39" s="273">
        <f>VLOOKUP(A39,EQUIPOS!A9:D166,4,FALSE)</f>
        <v>256544.04754918127</v>
      </c>
      <c r="L39" s="274"/>
      <c r="M39" s="275">
        <v>9</v>
      </c>
      <c r="N39" s="276">
        <f t="shared" si="0"/>
        <v>28504.894172131251</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7</v>
      </c>
      <c r="N42" s="276">
        <f t="shared" si="0"/>
        <v>87644.445711326276</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9</v>
      </c>
      <c r="N43" s="276">
        <f t="shared" si="0"/>
        <v>11358.47741729908</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1110.7358873587618</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202550.04216998621</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133092.40273948081</v>
      </c>
      <c r="N54" s="276">
        <f>K54*M54</f>
        <v>186329.36383527311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12.776870662990158</v>
      </c>
      <c r="N55" s="276">
        <f>K55*M55</f>
        <v>319.42176657475392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186648.78560184786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875.44489458797614</v>
      </c>
      <c r="M64" s="828"/>
      <c r="N64" s="291">
        <f>K64*L64</f>
        <v>1225.6228524231665</v>
      </c>
    </row>
    <row r="65" spans="1:15">
      <c r="A65" t="s">
        <v>1343</v>
      </c>
      <c r="B65" s="49" t="str">
        <f>VLOOKUP(A65,TRANSPORTE!A5:D117,3,FALSE)</f>
        <v>Transporte de Mezcla Densa para Bacheo</v>
      </c>
      <c r="C65" s="50"/>
      <c r="D65" s="50"/>
      <c r="E65" s="50"/>
      <c r="F65" s="50"/>
      <c r="G65" s="50"/>
      <c r="H65" s="315" t="s">
        <v>1468</v>
      </c>
      <c r="I65" s="283">
        <v>1.25</v>
      </c>
      <c r="J65" s="283">
        <v>1</v>
      </c>
      <c r="K65" s="283">
        <f>I65*J65</f>
        <v>1.25</v>
      </c>
      <c r="L65" s="293"/>
      <c r="M65" s="294">
        <f>VLOOKUP(A64,TRANSPORTE!A5:D117,4,FALSE)</f>
        <v>875.44489458797614</v>
      </c>
      <c r="N65" s="416">
        <f>K65*M65</f>
        <v>1094.3061182349702</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2319.9289706581367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63</v>
      </c>
      <c r="N75" s="399">
        <f>K75/M75</f>
        <v>6873.7777777777774</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63</v>
      </c>
      <c r="N76" s="399">
        <f>K76/M76</f>
        <v>1693.4324383239361</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63</v>
      </c>
      <c r="N77" s="399">
        <f>K77/M77</f>
        <v>2540.1486574859041</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11107.358873587618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402626.11561607989</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80525.223123215983</v>
      </c>
      <c r="M88" s="858"/>
      <c r="N88" s="54"/>
    </row>
    <row r="89" spans="1:14">
      <c r="B89" s="92" t="s">
        <v>973</v>
      </c>
      <c r="C89" s="93"/>
      <c r="D89" s="93"/>
      <c r="E89" s="93"/>
      <c r="F89" s="93"/>
      <c r="G89" s="93"/>
      <c r="H89" s="93"/>
      <c r="I89" s="90"/>
      <c r="J89" s="91"/>
      <c r="K89" s="308">
        <v>0.05</v>
      </c>
      <c r="L89" s="857">
        <f>N83*K89</f>
        <v>20131.305780803996</v>
      </c>
      <c r="M89" s="858"/>
      <c r="N89" s="54"/>
    </row>
    <row r="90" spans="1:14" ht="15.75" thickBot="1">
      <c r="B90" s="94" t="s">
        <v>974</v>
      </c>
      <c r="C90" s="95"/>
      <c r="D90" s="95"/>
      <c r="E90" s="95"/>
      <c r="F90" s="95"/>
      <c r="G90" s="95"/>
      <c r="H90" s="95"/>
      <c r="I90" s="96"/>
      <c r="J90" s="97"/>
      <c r="K90" s="309">
        <v>0.05</v>
      </c>
      <c r="L90" s="859">
        <f>N83*K90</f>
        <v>20131.305780803996</v>
      </c>
      <c r="M90" s="860"/>
      <c r="N90" s="54"/>
    </row>
    <row r="91" spans="1:14" ht="15.75" thickBot="1">
      <c r="B91" s="823" t="s">
        <v>953</v>
      </c>
      <c r="C91" s="824"/>
      <c r="D91" s="824"/>
      <c r="E91" s="824"/>
      <c r="F91" s="824"/>
      <c r="G91" s="824"/>
      <c r="H91" s="824"/>
      <c r="I91" s="824"/>
      <c r="J91" s="824"/>
      <c r="K91" s="824"/>
      <c r="L91" s="824"/>
      <c r="M91" s="825"/>
      <c r="N91" s="55">
        <f>L88+L89+L90</f>
        <v>120787.83468482396</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523413.95030090387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1064</v>
      </c>
      <c r="C31" s="84" t="s">
        <v>1577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9</v>
      </c>
      <c r="N37" s="276">
        <f t="shared" ref="N37:N43" si="0">K37/M37</f>
        <v>21176.745296812405</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102226.29675569171</v>
      </c>
      <c r="L38" s="274"/>
      <c r="M38" s="275">
        <v>9</v>
      </c>
      <c r="N38" s="276">
        <f t="shared" si="0"/>
        <v>11358.47741729908</v>
      </c>
    </row>
    <row r="39" spans="1:14">
      <c r="A39" t="s">
        <v>286</v>
      </c>
      <c r="B39" s="836" t="str">
        <f>VLOOKUP(A39,EQUIPOS!A9:D154,3,FALSE)</f>
        <v>Planta de asfalto en frio</v>
      </c>
      <c r="C39" s="837"/>
      <c r="D39" s="837"/>
      <c r="E39" s="837"/>
      <c r="F39" s="837"/>
      <c r="G39" s="837"/>
      <c r="H39" s="838"/>
      <c r="I39" s="271"/>
      <c r="J39" s="272"/>
      <c r="K39" s="273">
        <f>VLOOKUP(A39,EQUIPOS!A9:D166,4,FALSE)</f>
        <v>256544.04754918127</v>
      </c>
      <c r="L39" s="274"/>
      <c r="M39" s="275">
        <v>9</v>
      </c>
      <c r="N39" s="276">
        <f t="shared" si="0"/>
        <v>28504.894172131251</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9</v>
      </c>
      <c r="N42" s="276">
        <f t="shared" si="0"/>
        <v>68167.902219920434</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9</v>
      </c>
      <c r="N43" s="276">
        <f t="shared" si="0"/>
        <v>11358.47741729908</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37"/>
      <c r="F46" s="837"/>
      <c r="G46" s="837"/>
      <c r="H46" s="838"/>
      <c r="I46" s="39"/>
      <c r="J46" s="40"/>
      <c r="K46" s="278"/>
      <c r="L46" s="280"/>
      <c r="M46" s="281"/>
      <c r="N46" s="282"/>
    </row>
    <row r="47" spans="1:14">
      <c r="B47" s="843" t="s">
        <v>952</v>
      </c>
      <c r="C47" s="956"/>
      <c r="D47" s="956"/>
      <c r="E47" s="41"/>
      <c r="F47" s="42"/>
      <c r="G47" s="42"/>
      <c r="H47" s="43"/>
      <c r="I47" s="39"/>
      <c r="J47" s="40"/>
      <c r="K47" s="283"/>
      <c r="L47" s="280"/>
      <c r="M47" s="405">
        <v>0.1</v>
      </c>
      <c r="N47" s="348">
        <f>N81*M47</f>
        <v>971.8939014389166</v>
      </c>
    </row>
    <row r="48" spans="1:14" ht="15.75" thickBot="1">
      <c r="B48" s="957"/>
      <c r="C48" s="958"/>
      <c r="D48" s="958"/>
      <c r="E48" s="958"/>
      <c r="F48" s="958"/>
      <c r="G48" s="958"/>
      <c r="H48" s="959"/>
      <c r="I48" s="845"/>
      <c r="J48" s="846"/>
      <c r="K48" s="44"/>
      <c r="L48" s="847"/>
      <c r="M48" s="960"/>
      <c r="N48" s="108"/>
    </row>
    <row r="49" spans="1:14" ht="15.75" thickBot="1">
      <c r="B49" s="823" t="s">
        <v>953</v>
      </c>
      <c r="C49" s="824"/>
      <c r="D49" s="824"/>
      <c r="E49" s="824"/>
      <c r="F49" s="824"/>
      <c r="G49" s="824"/>
      <c r="H49" s="824"/>
      <c r="I49" s="824"/>
      <c r="J49" s="824"/>
      <c r="K49" s="824"/>
      <c r="L49" s="824"/>
      <c r="M49" s="825"/>
      <c r="N49" s="398">
        <f>SUM(N36:N48)</f>
        <v>173638.87877434297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133092.40273948081</v>
      </c>
      <c r="N54" s="276">
        <f>K54*M54</f>
        <v>186329.36383527311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12.776870662990158</v>
      </c>
      <c r="N55" s="276">
        <f>K55*M55</f>
        <v>319.42176657475392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186648.78560184786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875.44489458797614</v>
      </c>
      <c r="M64" s="828"/>
      <c r="N64" s="291">
        <f>K64*L64</f>
        <v>1225.6228524231665</v>
      </c>
    </row>
    <row r="65" spans="1:15">
      <c r="A65" t="s">
        <v>1350</v>
      </c>
      <c r="B65" s="49" t="str">
        <f>VLOOKUP(A65,TRANSPORTE!A6:D117,3,FALSE)</f>
        <v>Transporte de Mezcla en Frio  MAF-19</v>
      </c>
      <c r="C65" s="50"/>
      <c r="D65" s="50"/>
      <c r="E65" s="50"/>
      <c r="F65" s="50"/>
      <c r="G65" s="50"/>
      <c r="H65" s="315" t="s">
        <v>1468</v>
      </c>
      <c r="I65" s="283">
        <v>1.25</v>
      </c>
      <c r="J65" s="290">
        <v>1</v>
      </c>
      <c r="K65" s="283">
        <f>I65*J65</f>
        <v>1.25</v>
      </c>
      <c r="L65" s="827">
        <f>VLOOKUP(A65,TRANSPORTE!A6:D117,4,FALSE)</f>
        <v>1132.4468460985984</v>
      </c>
      <c r="M65" s="828"/>
      <c r="N65" s="291">
        <f>K65*L65</f>
        <v>1415.5585576232479</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2641.1814100464144</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9718.9390143891651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372647.78480062645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74529.556960125294</v>
      </c>
      <c r="M88" s="858"/>
      <c r="N88" s="54"/>
    </row>
    <row r="89" spans="1:14">
      <c r="B89" s="92" t="s">
        <v>973</v>
      </c>
      <c r="C89" s="93"/>
      <c r="D89" s="93"/>
      <c r="E89" s="93"/>
      <c r="F89" s="93"/>
      <c r="G89" s="93"/>
      <c r="H89" s="93"/>
      <c r="I89" s="90"/>
      <c r="J89" s="91"/>
      <c r="K89" s="308">
        <v>0.05</v>
      </c>
      <c r="L89" s="857">
        <f>N83*K89</f>
        <v>18632.389240031323</v>
      </c>
      <c r="M89" s="858"/>
      <c r="N89" s="54"/>
    </row>
    <row r="90" spans="1:14" ht="15.75" thickBot="1">
      <c r="B90" s="94" t="s">
        <v>974</v>
      </c>
      <c r="C90" s="95"/>
      <c r="D90" s="95"/>
      <c r="E90" s="95"/>
      <c r="F90" s="95"/>
      <c r="G90" s="95"/>
      <c r="H90" s="95"/>
      <c r="I90" s="96"/>
      <c r="J90" s="97"/>
      <c r="K90" s="309">
        <v>0.05</v>
      </c>
      <c r="L90" s="859">
        <f>N83*K90</f>
        <v>18632.389240031323</v>
      </c>
      <c r="M90" s="860"/>
      <c r="N90" s="54"/>
    </row>
    <row r="91" spans="1:14" ht="15.75" thickBot="1">
      <c r="B91" s="823" t="s">
        <v>953</v>
      </c>
      <c r="C91" s="824"/>
      <c r="D91" s="824"/>
      <c r="E91" s="824"/>
      <c r="F91" s="824"/>
      <c r="G91" s="824"/>
      <c r="H91" s="824"/>
      <c r="I91" s="824"/>
      <c r="J91" s="824"/>
      <c r="K91" s="824"/>
      <c r="L91" s="824"/>
      <c r="M91" s="825"/>
      <c r="N91" s="55">
        <f>L88+L89+L90</f>
        <v>111794.33544018793</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484442.1202408144</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1065</v>
      </c>
      <c r="C31" s="84" t="s">
        <v>1578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9</v>
      </c>
      <c r="N37" s="276">
        <f t="shared" ref="N37:N43" si="0">K37/M37</f>
        <v>21176.745296812405</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102226.29675569171</v>
      </c>
      <c r="L38" s="274"/>
      <c r="M38" s="275">
        <v>9</v>
      </c>
      <c r="N38" s="276">
        <f t="shared" si="0"/>
        <v>11358.47741729908</v>
      </c>
    </row>
    <row r="39" spans="1:14">
      <c r="A39" t="s">
        <v>286</v>
      </c>
      <c r="B39" s="836" t="str">
        <f>VLOOKUP(A39,EQUIPOS!A9:D154,3,FALSE)</f>
        <v>Planta de asfalto en frio</v>
      </c>
      <c r="C39" s="837"/>
      <c r="D39" s="837"/>
      <c r="E39" s="837"/>
      <c r="F39" s="837"/>
      <c r="G39" s="837"/>
      <c r="H39" s="838"/>
      <c r="I39" s="271"/>
      <c r="J39" s="272"/>
      <c r="K39" s="273">
        <f>VLOOKUP(A39,EQUIPOS!A9:D166,4,FALSE)</f>
        <v>256544.04754918127</v>
      </c>
      <c r="L39" s="274"/>
      <c r="M39" s="275">
        <v>9</v>
      </c>
      <c r="N39" s="276">
        <f t="shared" si="0"/>
        <v>28504.894172131251</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9</v>
      </c>
      <c r="N42" s="276">
        <f t="shared" si="0"/>
        <v>68167.902219920434</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9</v>
      </c>
      <c r="N43" s="276">
        <f t="shared" si="0"/>
        <v>11358.47741729908</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173638.87877434297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133092.40273948081</v>
      </c>
      <c r="N53" s="276">
        <f>K53*M53</f>
        <v>186329.36383527311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12.776870662990158</v>
      </c>
      <c r="N54" s="276">
        <f>K54*M54</f>
        <v>319.42176657475392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186648.78560184786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875.44489458797614</v>
      </c>
      <c r="M63" s="828"/>
      <c r="N63" s="291">
        <f>K63*L63</f>
        <v>1225.6228524231665</v>
      </c>
    </row>
    <row r="64" spans="1:14">
      <c r="A64" t="s">
        <v>1357</v>
      </c>
      <c r="B64" s="49" t="str">
        <f>VLOOKUP(A64,TRANSPORTE!A6:D117,3,FALSE)</f>
        <v>Transporte de Mezcla Abierta en Frio MAF-25</v>
      </c>
      <c r="C64" s="50"/>
      <c r="D64" s="50"/>
      <c r="E64" s="50"/>
      <c r="F64" s="50"/>
      <c r="G64" s="50"/>
      <c r="H64" s="315" t="s">
        <v>1468</v>
      </c>
      <c r="I64" s="283">
        <v>1.25</v>
      </c>
      <c r="J64" s="290">
        <v>1</v>
      </c>
      <c r="K64" s="283">
        <f>I64*J64</f>
        <v>1.25</v>
      </c>
      <c r="L64" s="827">
        <f>VLOOKUP(A64,TRANSPORTE!A6:D117,4,FALSE)</f>
        <v>1132.4468460985984</v>
      </c>
      <c r="M64" s="828"/>
      <c r="N64" s="291">
        <f>K64*L64</f>
        <v>1415.5585576232479</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2641.1814100464144</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3">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372647.78480062645</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74529.556960125294</v>
      </c>
      <c r="M87" s="858"/>
      <c r="N87" s="54"/>
    </row>
    <row r="88" spans="1:14">
      <c r="B88" s="92" t="s">
        <v>973</v>
      </c>
      <c r="C88" s="93"/>
      <c r="D88" s="93"/>
      <c r="E88" s="93"/>
      <c r="F88" s="93"/>
      <c r="G88" s="93"/>
      <c r="H88" s="93"/>
      <c r="I88" s="90"/>
      <c r="J88" s="91"/>
      <c r="K88" s="308">
        <v>0.05</v>
      </c>
      <c r="L88" s="857">
        <f>N82*K88</f>
        <v>18632.389240031323</v>
      </c>
      <c r="M88" s="858"/>
      <c r="N88" s="54"/>
    </row>
    <row r="89" spans="1:14" ht="15.75" thickBot="1">
      <c r="B89" s="94" t="s">
        <v>974</v>
      </c>
      <c r="C89" s="95"/>
      <c r="D89" s="95"/>
      <c r="E89" s="95"/>
      <c r="F89" s="95"/>
      <c r="G89" s="95"/>
      <c r="H89" s="95"/>
      <c r="I89" s="96"/>
      <c r="J89" s="97"/>
      <c r="K89" s="309">
        <v>0.05</v>
      </c>
      <c r="L89" s="859">
        <f>N82*K89</f>
        <v>18632.389240031323</v>
      </c>
      <c r="M89" s="860"/>
      <c r="N89" s="54"/>
    </row>
    <row r="90" spans="1:14" ht="15.75" thickBot="1">
      <c r="B90" s="823" t="s">
        <v>953</v>
      </c>
      <c r="C90" s="824"/>
      <c r="D90" s="824"/>
      <c r="E90" s="824"/>
      <c r="F90" s="824"/>
      <c r="G90" s="824"/>
      <c r="H90" s="824"/>
      <c r="I90" s="824"/>
      <c r="J90" s="824"/>
      <c r="K90" s="824"/>
      <c r="L90" s="824"/>
      <c r="M90" s="825"/>
      <c r="N90" s="55">
        <f>L87+L88+L89</f>
        <v>111794.33544018793</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484442.1202408144</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1066</v>
      </c>
      <c r="C31" s="84" t="s">
        <v>1579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9</v>
      </c>
      <c r="N37" s="276">
        <f t="shared" ref="N37:N43" si="0">K37/M37</f>
        <v>21176.745296812405</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102226.29675569171</v>
      </c>
      <c r="L38" s="274"/>
      <c r="M38" s="275">
        <v>9</v>
      </c>
      <c r="N38" s="276">
        <f t="shared" si="0"/>
        <v>11358.47741729908</v>
      </c>
    </row>
    <row r="39" spans="1:14">
      <c r="A39" t="s">
        <v>286</v>
      </c>
      <c r="B39" s="836" t="str">
        <f>VLOOKUP(A39,EQUIPOS!A9:D154,3,FALSE)</f>
        <v>Planta de asfalto en frio</v>
      </c>
      <c r="C39" s="837"/>
      <c r="D39" s="837"/>
      <c r="E39" s="837"/>
      <c r="F39" s="837"/>
      <c r="G39" s="837"/>
      <c r="H39" s="838"/>
      <c r="I39" s="271"/>
      <c r="J39" s="272"/>
      <c r="K39" s="273">
        <f>VLOOKUP(A39,EQUIPOS!A9:D166,4,FALSE)</f>
        <v>256544.04754918127</v>
      </c>
      <c r="L39" s="274"/>
      <c r="M39" s="275">
        <v>9</v>
      </c>
      <c r="N39" s="276">
        <f t="shared" si="0"/>
        <v>28504.894172131251</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9</v>
      </c>
      <c r="N42" s="276">
        <f t="shared" si="0"/>
        <v>68167.902219920434</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9</v>
      </c>
      <c r="N43" s="276">
        <f t="shared" si="0"/>
        <v>11358.47741729908</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37"/>
      <c r="F46" s="837"/>
      <c r="G46" s="837"/>
      <c r="H46" s="838"/>
      <c r="I46" s="39"/>
      <c r="J46" s="40"/>
      <c r="K46" s="278"/>
      <c r="L46" s="280"/>
      <c r="M46" s="281"/>
      <c r="N46" s="282"/>
    </row>
    <row r="47" spans="1:14">
      <c r="B47" s="843" t="s">
        <v>952</v>
      </c>
      <c r="C47" s="956"/>
      <c r="D47" s="956"/>
      <c r="E47" s="41"/>
      <c r="F47" s="42"/>
      <c r="G47" s="42"/>
      <c r="H47" s="43"/>
      <c r="I47" s="39"/>
      <c r="J47" s="40"/>
      <c r="K47" s="283"/>
      <c r="L47" s="280"/>
      <c r="M47" s="405">
        <v>0.1</v>
      </c>
      <c r="N47" s="348">
        <f>N81*M47</f>
        <v>971.8939014389166</v>
      </c>
    </row>
    <row r="48" spans="1:14" ht="15.75" thickBot="1">
      <c r="B48" s="957"/>
      <c r="C48" s="958"/>
      <c r="D48" s="958"/>
      <c r="E48" s="958"/>
      <c r="F48" s="958"/>
      <c r="G48" s="958"/>
      <c r="H48" s="959"/>
      <c r="I48" s="845"/>
      <c r="J48" s="846"/>
      <c r="K48" s="44"/>
      <c r="L48" s="847"/>
      <c r="M48" s="960"/>
      <c r="N48" s="108"/>
    </row>
    <row r="49" spans="1:14" ht="15.75" thickBot="1">
      <c r="B49" s="823" t="s">
        <v>953</v>
      </c>
      <c r="C49" s="824"/>
      <c r="D49" s="824"/>
      <c r="E49" s="824"/>
      <c r="F49" s="824"/>
      <c r="G49" s="824"/>
      <c r="H49" s="824"/>
      <c r="I49" s="824"/>
      <c r="J49" s="824"/>
      <c r="K49" s="824"/>
      <c r="L49" s="824"/>
      <c r="M49" s="825"/>
      <c r="N49" s="398">
        <f>SUM(N36:N48)</f>
        <v>173638.87877434297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133092.40273948081</v>
      </c>
      <c r="N54" s="276">
        <f>K54*M54</f>
        <v>186329.36383527311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12.776870662990158</v>
      </c>
      <c r="N55" s="276">
        <f>K55*M55</f>
        <v>319.42176657475392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186648.78560184786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875.44489458797614</v>
      </c>
      <c r="M64" s="828"/>
      <c r="N64" s="291">
        <f>K64*L64</f>
        <v>1225.6228524231665</v>
      </c>
    </row>
    <row r="65" spans="1:15">
      <c r="A65" t="s">
        <v>1352</v>
      </c>
      <c r="B65" s="49" t="str">
        <f>VLOOKUP(A65,TRANSPORTE!A6:D117,3,FALSE)</f>
        <v xml:space="preserve">Transporte de Mezcla Abierta en Frio MAF-38 </v>
      </c>
      <c r="C65" s="50"/>
      <c r="D65" s="50"/>
      <c r="E65" s="50"/>
      <c r="F65" s="50"/>
      <c r="G65" s="50"/>
      <c r="H65" s="315" t="s">
        <v>1468</v>
      </c>
      <c r="I65" s="283">
        <v>1.25</v>
      </c>
      <c r="J65" s="290">
        <v>1</v>
      </c>
      <c r="K65" s="283">
        <f>I65*J65</f>
        <v>1.25</v>
      </c>
      <c r="L65" s="827">
        <f>VLOOKUP(A65,TRANSPORTE!A6:D117,4,FALSE)</f>
        <v>1020.8404209405991</v>
      </c>
      <c r="M65" s="828"/>
      <c r="N65" s="291">
        <f>K65*L65</f>
        <v>1276.0505261757489</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314"/>
      <c r="G69" s="314"/>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2501.6733785989154</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9718.9390143891651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372508.27676917898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74501.655353835798</v>
      </c>
      <c r="M88" s="858"/>
      <c r="N88" s="54"/>
    </row>
    <row r="89" spans="1:14">
      <c r="B89" s="92" t="s">
        <v>973</v>
      </c>
      <c r="C89" s="93"/>
      <c r="D89" s="93"/>
      <c r="E89" s="93"/>
      <c r="F89" s="93"/>
      <c r="G89" s="93"/>
      <c r="H89" s="93"/>
      <c r="I89" s="90"/>
      <c r="J89" s="91"/>
      <c r="K89" s="308">
        <v>0.05</v>
      </c>
      <c r="L89" s="857">
        <f>N83*K89</f>
        <v>18625.41383845895</v>
      </c>
      <c r="M89" s="858"/>
      <c r="N89" s="54"/>
    </row>
    <row r="90" spans="1:14" ht="15.75" thickBot="1">
      <c r="B90" s="94" t="s">
        <v>974</v>
      </c>
      <c r="C90" s="95"/>
      <c r="D90" s="95"/>
      <c r="E90" s="95"/>
      <c r="F90" s="95"/>
      <c r="G90" s="95"/>
      <c r="H90" s="95"/>
      <c r="I90" s="96"/>
      <c r="J90" s="97"/>
      <c r="K90" s="309">
        <v>0.05</v>
      </c>
      <c r="L90" s="859">
        <f>N83*K90</f>
        <v>18625.41383845895</v>
      </c>
      <c r="M90" s="860"/>
      <c r="N90" s="54"/>
    </row>
    <row r="91" spans="1:14" ht="15.75" thickBot="1">
      <c r="B91" s="823" t="s">
        <v>953</v>
      </c>
      <c r="C91" s="824"/>
      <c r="D91" s="824"/>
      <c r="E91" s="824"/>
      <c r="F91" s="824"/>
      <c r="G91" s="824"/>
      <c r="H91" s="824"/>
      <c r="I91" s="824"/>
      <c r="J91" s="824"/>
      <c r="K91" s="824"/>
      <c r="L91" s="824"/>
      <c r="M91" s="825"/>
      <c r="N91" s="55">
        <f>L88+L89+L90</f>
        <v>111752.48303075369</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484260.75979993265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 customHeight="1" thickBot="1">
      <c r="A31" t="s">
        <v>1845</v>
      </c>
      <c r="B31" s="83" t="s">
        <v>1067</v>
      </c>
      <c r="C31" s="961" t="s">
        <v>1580</v>
      </c>
      <c r="D31" s="961"/>
      <c r="E31" s="961"/>
      <c r="F31" s="962"/>
      <c r="G31" s="962"/>
      <c r="H31" s="962"/>
      <c r="I31" s="962"/>
      <c r="J31" s="962"/>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7</v>
      </c>
      <c r="N37" s="276">
        <f t="shared" ref="N37:N43" si="0">K37/M37</f>
        <v>27227.243953044523</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102226.29675569171</v>
      </c>
      <c r="L38" s="274"/>
      <c r="M38" s="275">
        <v>7</v>
      </c>
      <c r="N38" s="276">
        <f t="shared" si="0"/>
        <v>14603.756679384531</v>
      </c>
    </row>
    <row r="39" spans="1:14">
      <c r="A39" t="s">
        <v>286</v>
      </c>
      <c r="B39" s="836" t="str">
        <f>VLOOKUP(A39,EQUIPOS!A9:D154,3,FALSE)</f>
        <v>Planta de asfalto en frio</v>
      </c>
      <c r="C39" s="837"/>
      <c r="D39" s="837"/>
      <c r="E39" s="837"/>
      <c r="F39" s="837"/>
      <c r="G39" s="837"/>
      <c r="H39" s="838"/>
      <c r="I39" s="271"/>
      <c r="J39" s="272"/>
      <c r="K39" s="273">
        <f>VLOOKUP(A39,EQUIPOS!A9:D166,4,FALSE)</f>
        <v>256544.04754918127</v>
      </c>
      <c r="L39" s="274"/>
      <c r="M39" s="275">
        <v>9</v>
      </c>
      <c r="N39" s="276">
        <f t="shared" si="0"/>
        <v>28504.894172131251</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7</v>
      </c>
      <c r="N42" s="276">
        <f t="shared" si="0"/>
        <v>87644.445711326276</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9</v>
      </c>
      <c r="N43" s="276">
        <f t="shared" si="0"/>
        <v>11358.47741729908</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1110.7358873587618</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202550.04216998621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133092.40273948081</v>
      </c>
      <c r="N53" s="276">
        <f>K53*M53</f>
        <v>186329.36383527311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12.776870662990158</v>
      </c>
      <c r="N54" s="276">
        <f>K54*M54</f>
        <v>319.42176657475392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186648.78560184786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875.44489458797614</v>
      </c>
      <c r="M63" s="828"/>
      <c r="N63" s="291">
        <f>K63*L63</f>
        <v>1225.6228524231665</v>
      </c>
    </row>
    <row r="64" spans="1:14">
      <c r="A64" t="s">
        <v>1352</v>
      </c>
      <c r="B64" s="49" t="str">
        <f>VLOOKUP(A64,TRANSPORTE!A6:D117,3,FALSE)</f>
        <v xml:space="preserve">Transporte de Mezcla Abierta en Frio MAF-38 </v>
      </c>
      <c r="C64" s="50"/>
      <c r="D64" s="50"/>
      <c r="E64" s="50"/>
      <c r="F64" s="50"/>
      <c r="G64" s="50"/>
      <c r="H64" s="315" t="s">
        <v>1468</v>
      </c>
      <c r="I64" s="283">
        <v>1.25</v>
      </c>
      <c r="J64" s="290">
        <v>1</v>
      </c>
      <c r="K64" s="283">
        <f>I64*J64</f>
        <v>1.25</v>
      </c>
      <c r="L64" s="827">
        <f>VLOOKUP(A64,TRANSPORTE!A6:D117,4,FALSE)</f>
        <v>1020.8404209405991</v>
      </c>
      <c r="M64" s="828"/>
      <c r="N64" s="291">
        <f>K64*L64</f>
        <v>1276.0505261757489</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314"/>
      <c r="E68" s="314"/>
      <c r="F68" s="314"/>
      <c r="G68" s="314"/>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2501.6733785989154</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63</v>
      </c>
      <c r="N74" s="399">
        <f>K74/M74</f>
        <v>6873.7777777777774</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63</v>
      </c>
      <c r="N75" s="399">
        <f>K75/M75</f>
        <v>1693.4324383239361</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63</v>
      </c>
      <c r="N76" s="399">
        <f>K76/M76</f>
        <v>2540.1486574859041</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11107.358873587618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402807.86002402066</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80561.57200480414</v>
      </c>
      <c r="M87" s="858"/>
      <c r="N87" s="54"/>
    </row>
    <row r="88" spans="1:14">
      <c r="B88" s="92" t="s">
        <v>973</v>
      </c>
      <c r="C88" s="93"/>
      <c r="D88" s="93"/>
      <c r="E88" s="93"/>
      <c r="F88" s="93"/>
      <c r="G88" s="93"/>
      <c r="H88" s="93"/>
      <c r="I88" s="90"/>
      <c r="J88" s="91"/>
      <c r="K88" s="308">
        <v>0.05</v>
      </c>
      <c r="L88" s="857">
        <f>N82*K88</f>
        <v>20140.393001201035</v>
      </c>
      <c r="M88" s="858"/>
      <c r="N88" s="54"/>
    </row>
    <row r="89" spans="1:14" ht="15.75" thickBot="1">
      <c r="B89" s="94" t="s">
        <v>974</v>
      </c>
      <c r="C89" s="95"/>
      <c r="D89" s="95"/>
      <c r="E89" s="95"/>
      <c r="F89" s="95"/>
      <c r="G89" s="95"/>
      <c r="H89" s="95"/>
      <c r="I89" s="96"/>
      <c r="J89" s="97"/>
      <c r="K89" s="309">
        <v>0.05</v>
      </c>
      <c r="L89" s="859">
        <f>N82*K89</f>
        <v>20140.393001201035</v>
      </c>
      <c r="M89" s="860"/>
      <c r="N89" s="54"/>
    </row>
    <row r="90" spans="1:14" ht="15.75" thickBot="1">
      <c r="B90" s="823" t="s">
        <v>953</v>
      </c>
      <c r="C90" s="824"/>
      <c r="D90" s="824"/>
      <c r="E90" s="824"/>
      <c r="F90" s="824"/>
      <c r="G90" s="824"/>
      <c r="H90" s="824"/>
      <c r="I90" s="824"/>
      <c r="J90" s="824"/>
      <c r="K90" s="824"/>
      <c r="L90" s="824"/>
      <c r="M90" s="825"/>
      <c r="N90" s="55">
        <f>L87+L88+L89</f>
        <v>120842.35800720622</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523650.21803122689</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1068</v>
      </c>
      <c r="C31" s="84" t="s">
        <v>2067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10</v>
      </c>
      <c r="N37" s="276">
        <f t="shared" ref="N37:N43" si="0">K37/M37</f>
        <v>19059.070767131165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10</v>
      </c>
      <c r="N38" s="276">
        <f t="shared" si="0"/>
        <v>12011.589868793777</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10</v>
      </c>
      <c r="N39" s="276">
        <f t="shared" si="0"/>
        <v>57358.56175183809</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10</v>
      </c>
      <c r="N42" s="276">
        <f t="shared" si="0"/>
        <v>61351.11199792839</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10</v>
      </c>
      <c r="N43" s="276">
        <f t="shared" si="0"/>
        <v>10222.629675569171</v>
      </c>
    </row>
    <row r="44" spans="1:14">
      <c r="B44" s="324"/>
      <c r="C44" s="325"/>
      <c r="D44" s="325"/>
      <c r="E44" s="325"/>
      <c r="F44" s="325"/>
      <c r="G44" s="325"/>
      <c r="H44" s="326"/>
      <c r="I44" s="271"/>
      <c r="J44" s="272"/>
      <c r="K44" s="273"/>
      <c r="L44" s="274"/>
      <c r="M44" s="275"/>
      <c r="N44" s="276"/>
    </row>
    <row r="45" spans="1:14">
      <c r="B45" s="324"/>
      <c r="C45" s="325"/>
      <c r="D45" s="325"/>
      <c r="E45" s="325"/>
      <c r="F45" s="325"/>
      <c r="G45" s="325"/>
      <c r="H45" s="326"/>
      <c r="I45" s="271"/>
      <c r="J45" s="272"/>
      <c r="K45" s="273"/>
      <c r="L45" s="274"/>
      <c r="M45" s="275"/>
      <c r="N45" s="276"/>
    </row>
    <row r="46" spans="1:14">
      <c r="B46" s="324"/>
      <c r="C46" s="325"/>
      <c r="D46" s="325"/>
      <c r="E46" s="325"/>
      <c r="F46" s="325"/>
      <c r="G46" s="325"/>
      <c r="H46" s="326"/>
      <c r="I46" s="271"/>
      <c r="J46" s="272"/>
      <c r="K46" s="273"/>
      <c r="L46" s="274"/>
      <c r="M46" s="275"/>
      <c r="N46" s="276"/>
    </row>
    <row r="47" spans="1:14">
      <c r="B47" s="836"/>
      <c r="C47" s="837"/>
      <c r="D47" s="837"/>
      <c r="E47" s="837"/>
      <c r="F47" s="837"/>
      <c r="G47" s="837"/>
      <c r="H47" s="838"/>
      <c r="I47" s="839"/>
      <c r="J47" s="820"/>
      <c r="K47" s="273"/>
      <c r="L47" s="840"/>
      <c r="M47" s="841"/>
      <c r="N47" s="276"/>
    </row>
    <row r="48" spans="1:14">
      <c r="B48" s="836"/>
      <c r="C48" s="837"/>
      <c r="D48" s="837"/>
      <c r="E48" s="842"/>
      <c r="F48" s="837"/>
      <c r="G48" s="837"/>
      <c r="H48" s="838"/>
      <c r="I48" s="39"/>
      <c r="J48" s="40"/>
      <c r="K48" s="278"/>
      <c r="L48" s="280"/>
      <c r="M48" s="281"/>
      <c r="N48" s="282"/>
    </row>
    <row r="49" spans="1:14">
      <c r="B49" s="843" t="s">
        <v>952</v>
      </c>
      <c r="C49" s="844"/>
      <c r="D49" s="844"/>
      <c r="E49" s="41"/>
      <c r="F49" s="42"/>
      <c r="G49" s="42"/>
      <c r="H49" s="43"/>
      <c r="I49" s="39"/>
      <c r="J49" s="40"/>
      <c r="K49" s="283"/>
      <c r="L49" s="280"/>
      <c r="M49" s="405">
        <v>0.1</v>
      </c>
      <c r="N49" s="348">
        <f>N83*M49</f>
        <v>874.7045112950251</v>
      </c>
    </row>
    <row r="50" spans="1:14" ht="15.75" thickBot="1">
      <c r="B50" s="836"/>
      <c r="C50" s="837"/>
      <c r="D50" s="837"/>
      <c r="E50" s="837"/>
      <c r="F50" s="837"/>
      <c r="G50" s="837"/>
      <c r="H50" s="838"/>
      <c r="I50" s="845"/>
      <c r="J50" s="846"/>
      <c r="K50" s="44"/>
      <c r="L50" s="847"/>
      <c r="M50" s="848"/>
      <c r="N50" s="108"/>
    </row>
    <row r="51" spans="1:14" ht="15.75" thickBot="1">
      <c r="B51" s="823" t="s">
        <v>953</v>
      </c>
      <c r="C51" s="824"/>
      <c r="D51" s="824"/>
      <c r="E51" s="824"/>
      <c r="F51" s="824"/>
      <c r="G51" s="824"/>
      <c r="H51" s="824"/>
      <c r="I51" s="824"/>
      <c r="J51" s="824"/>
      <c r="K51" s="824"/>
      <c r="L51" s="824"/>
      <c r="M51" s="825"/>
      <c r="N51" s="398">
        <f>SUM(N36:N50)</f>
        <v>192978.15692199738</v>
      </c>
    </row>
    <row r="52" spans="1:14">
      <c r="B52" s="284"/>
      <c r="C52" s="37"/>
      <c r="D52" s="37"/>
      <c r="E52" s="37"/>
      <c r="F52" s="37"/>
      <c r="G52" s="37"/>
      <c r="H52" s="37"/>
      <c r="I52" s="37"/>
      <c r="J52" s="37"/>
      <c r="K52" s="37"/>
      <c r="L52" s="37"/>
      <c r="M52" s="37"/>
      <c r="N52" s="38"/>
    </row>
    <row r="53" spans="1:14">
      <c r="B53" s="67" t="s">
        <v>954</v>
      </c>
      <c r="C53" s="68"/>
      <c r="D53" s="68"/>
      <c r="E53" s="68"/>
      <c r="F53" s="68"/>
      <c r="G53" s="68"/>
      <c r="H53" s="68"/>
      <c r="I53" s="68"/>
      <c r="J53" s="68"/>
      <c r="K53" s="68"/>
      <c r="L53" s="68"/>
      <c r="M53" s="68"/>
      <c r="N53" s="69"/>
    </row>
    <row r="54" spans="1:14" ht="15.75" thickBot="1">
      <c r="B54" s="70"/>
      <c r="C54" s="65"/>
      <c r="D54" s="65"/>
      <c r="E54" s="65"/>
      <c r="F54" s="65"/>
      <c r="G54" s="65"/>
      <c r="H54" s="65"/>
      <c r="I54" s="65"/>
      <c r="J54" s="64"/>
      <c r="K54" s="64"/>
      <c r="L54" s="64"/>
      <c r="M54" s="64"/>
      <c r="N54" s="66"/>
    </row>
    <row r="55" spans="1:14">
      <c r="B55" s="814" t="s">
        <v>944</v>
      </c>
      <c r="C55" s="815"/>
      <c r="D55" s="815"/>
      <c r="E55" s="815"/>
      <c r="F55" s="815"/>
      <c r="G55" s="815"/>
      <c r="H55" s="815"/>
      <c r="I55" s="816"/>
      <c r="J55" s="319" t="s">
        <v>945</v>
      </c>
      <c r="K55" s="88" t="s">
        <v>946</v>
      </c>
      <c r="L55" s="817" t="s">
        <v>955</v>
      </c>
      <c r="M55" s="816"/>
      <c r="N55" s="89" t="s">
        <v>951</v>
      </c>
    </row>
    <row r="56" spans="1:14">
      <c r="A56" t="s">
        <v>772</v>
      </c>
      <c r="B56" s="46" t="str">
        <f>VLOOKUP(A56,MATERIALES!A5:D373,3,FALSE)</f>
        <v>Agregado Petreo para Triturar (Crudo)</v>
      </c>
      <c r="C56" s="285"/>
      <c r="D56" s="285"/>
      <c r="E56" s="285"/>
      <c r="F56" s="285"/>
      <c r="G56" s="285"/>
      <c r="H56" s="285"/>
      <c r="I56" s="272"/>
      <c r="J56" s="228" t="str">
        <f>VLOOKUP(A56,MATERIALES!A10:D648,2,FALSE)</f>
        <v>m3</v>
      </c>
      <c r="K56" s="286">
        <v>1.4</v>
      </c>
      <c r="L56" s="271"/>
      <c r="M56" s="406">
        <f>VLOOKUP(A56,MATERIALES!A5:D396,4,FALSE)</f>
        <v>133092.40273948081</v>
      </c>
      <c r="N56" s="276">
        <f>K56*M56</f>
        <v>186329.36383527311</v>
      </c>
    </row>
    <row r="57" spans="1:14">
      <c r="A57" s="111" t="s">
        <v>774</v>
      </c>
      <c r="B57" s="46" t="str">
        <f>VLOOKUP(A57,MATERIALES!A6:D373,3,FALSE)</f>
        <v>Agua</v>
      </c>
      <c r="C57" s="285"/>
      <c r="D57" s="285"/>
      <c r="E57" s="285"/>
      <c r="F57" s="285"/>
      <c r="G57" s="285"/>
      <c r="H57" s="285"/>
      <c r="I57" s="272"/>
      <c r="J57" s="228" t="str">
        <f>VLOOKUP(A57,MATERIALES!A11:D649,2,FALSE)</f>
        <v>lt</v>
      </c>
      <c r="K57" s="286">
        <v>25</v>
      </c>
      <c r="L57" s="271"/>
      <c r="M57" s="406">
        <f>VLOOKUP(A57,MATERIALES!A6:D397,4,FALSE)</f>
        <v>12.776870662990158</v>
      </c>
      <c r="N57" s="276">
        <f>K57*M57</f>
        <v>319.42176657475392</v>
      </c>
    </row>
    <row r="58" spans="1:14">
      <c r="B58" s="46"/>
      <c r="C58" s="285"/>
      <c r="D58" s="285"/>
      <c r="E58" s="285"/>
      <c r="F58" s="285"/>
      <c r="G58" s="285"/>
      <c r="H58" s="285"/>
      <c r="I58" s="272"/>
      <c r="J58" s="228"/>
      <c r="K58" s="286"/>
      <c r="L58" s="271"/>
      <c r="M58" s="287"/>
      <c r="N58" s="288"/>
    </row>
    <row r="59" spans="1:14">
      <c r="B59" s="46"/>
      <c r="C59" s="285"/>
      <c r="D59" s="285"/>
      <c r="E59" s="285"/>
      <c r="F59" s="285"/>
      <c r="G59" s="285"/>
      <c r="H59" s="285"/>
      <c r="I59" s="272"/>
      <c r="J59" s="228"/>
      <c r="K59" s="286"/>
      <c r="L59" s="271"/>
      <c r="M59" s="287"/>
      <c r="N59" s="288"/>
    </row>
    <row r="60" spans="1:14" ht="15.75" thickBot="1">
      <c r="B60" s="818"/>
      <c r="C60" s="819"/>
      <c r="D60" s="819"/>
      <c r="E60" s="819"/>
      <c r="F60" s="819"/>
      <c r="G60" s="819"/>
      <c r="H60" s="819"/>
      <c r="I60" s="820"/>
      <c r="J60" s="45"/>
      <c r="K60" s="47"/>
      <c r="L60" s="821"/>
      <c r="M60" s="822"/>
      <c r="N60" s="48"/>
    </row>
    <row r="61" spans="1:14" ht="15.75" thickBot="1">
      <c r="B61" s="823" t="s">
        <v>953</v>
      </c>
      <c r="C61" s="824"/>
      <c r="D61" s="824"/>
      <c r="E61" s="824"/>
      <c r="F61" s="824"/>
      <c r="G61" s="824"/>
      <c r="H61" s="824"/>
      <c r="I61" s="824"/>
      <c r="J61" s="824"/>
      <c r="K61" s="824"/>
      <c r="L61" s="824"/>
      <c r="M61" s="825"/>
      <c r="N61" s="398">
        <f>SUM(N56:N60)</f>
        <v>186648.78560184786</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A66" t="s">
        <v>1269</v>
      </c>
      <c r="B66" s="49" t="str">
        <f>VLOOKUP(A66,TRANSPORTE!A5:D117,3,FALSE)</f>
        <v>Transporte de Material Crudo de Rio</v>
      </c>
      <c r="C66" s="321"/>
      <c r="D66" s="321"/>
      <c r="E66" s="321"/>
      <c r="F66" s="321"/>
      <c r="G66" s="321"/>
      <c r="H66" s="315" t="s">
        <v>1468</v>
      </c>
      <c r="I66" s="283">
        <v>1.4</v>
      </c>
      <c r="J66" s="290">
        <v>1</v>
      </c>
      <c r="K66" s="283">
        <f>I66*J66</f>
        <v>1.4</v>
      </c>
      <c r="L66" s="827">
        <f>VLOOKUP(A66,TRANSPORTE!A5:D117,4,FALSE)</f>
        <v>875.44489458797614</v>
      </c>
      <c r="M66" s="828"/>
      <c r="N66" s="291">
        <f>K66*L66</f>
        <v>1225.6228524231665</v>
      </c>
    </row>
    <row r="67" spans="1:15">
      <c r="A67" t="s">
        <v>1364</v>
      </c>
      <c r="B67" s="49" t="str">
        <f>VLOOKUP(A67,TRANSPORTE!A6:D117,3,FALSE)</f>
        <v>Transporte de Mezcla densa en Caliente MDC-25</v>
      </c>
      <c r="C67" s="50"/>
      <c r="D67" s="50"/>
      <c r="E67" s="50"/>
      <c r="F67" s="50"/>
      <c r="G67" s="50"/>
      <c r="H67" s="315" t="s">
        <v>1468</v>
      </c>
      <c r="I67" s="283">
        <v>1.25</v>
      </c>
      <c r="J67" s="290">
        <v>1</v>
      </c>
      <c r="K67" s="283">
        <f>I67*J67</f>
        <v>1.25</v>
      </c>
      <c r="L67" s="827">
        <f>VLOOKUP(A67,TRANSPORTE!A6:D117,4,FALSE)</f>
        <v>1177.4989810247632</v>
      </c>
      <c r="M67" s="828"/>
      <c r="N67" s="291">
        <f>K67*L67</f>
        <v>1471.8737262809541</v>
      </c>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313"/>
      <c r="C71" s="314"/>
      <c r="D71" s="314"/>
      <c r="E71" s="314"/>
      <c r="F71" s="314"/>
      <c r="G71" s="314"/>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f>N66+N67+N68+N69+N70</f>
        <v>2697.4965787041206</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1410</v>
      </c>
      <c r="K76" s="77" t="s">
        <v>966</v>
      </c>
      <c r="L76" s="851" t="s">
        <v>950</v>
      </c>
      <c r="M76" s="852"/>
      <c r="N76" s="101" t="s">
        <v>951</v>
      </c>
    </row>
    <row r="77" spans="1:15">
      <c r="A77" t="s">
        <v>19</v>
      </c>
      <c r="B77" s="52" t="str">
        <f>VLOOKUP(A77,'MANO DE OBRA'!A8:D68,3,FALSE)</f>
        <v>Obrero (8)</v>
      </c>
      <c r="C77" s="50"/>
      <c r="D77" s="50"/>
      <c r="E77" s="50"/>
      <c r="F77" s="50"/>
      <c r="G77" s="50"/>
      <c r="H77" s="50"/>
      <c r="I77" s="296">
        <f>K77/J77*100</f>
        <v>234080.00000000003</v>
      </c>
      <c r="J77" s="297">
        <v>185</v>
      </c>
      <c r="K77" s="298">
        <f>VLOOKUP(A77,'MANO DE OBRA'!A8:D99,4,FALSE)</f>
        <v>433048</v>
      </c>
      <c r="L77" s="53"/>
      <c r="M77" s="299">
        <v>80</v>
      </c>
      <c r="N77" s="399">
        <f>K77/M77</f>
        <v>5413.1</v>
      </c>
      <c r="O77" s="109"/>
    </row>
    <row r="78" spans="1:15">
      <c r="A7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80</v>
      </c>
      <c r="N78" s="399">
        <f>K78/M78</f>
        <v>1333.5780451800997</v>
      </c>
    </row>
    <row r="79" spans="1:15">
      <c r="A79" t="s">
        <v>54</v>
      </c>
      <c r="B79" s="52" t="str">
        <f>VLOOKUP(A79,'MANO DE OBRA'!A9:D70,3,FALSE)</f>
        <v>Rastrilleros (2)</v>
      </c>
      <c r="C79" s="50"/>
      <c r="D79" s="50"/>
      <c r="E79" s="50"/>
      <c r="F79" s="50"/>
      <c r="G79" s="50"/>
      <c r="H79" s="50"/>
      <c r="I79" s="296">
        <f>K79/J79*100</f>
        <v>86502.359687357821</v>
      </c>
      <c r="J79" s="297">
        <v>185</v>
      </c>
      <c r="K79" s="298">
        <f>VLOOKUP(A79,'MANO DE OBRA'!A9:D101,4,FALSE)</f>
        <v>160029.36542161196</v>
      </c>
      <c r="L79" s="53"/>
      <c r="M79" s="304">
        <v>80</v>
      </c>
      <c r="N79" s="399">
        <f>K79/M79</f>
        <v>2000.3670677701496</v>
      </c>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48"/>
    </row>
    <row r="83" spans="1:14" ht="15.75" thickBot="1">
      <c r="B83" s="829" t="s">
        <v>953</v>
      </c>
      <c r="C83" s="830"/>
      <c r="D83" s="830"/>
      <c r="E83" s="830"/>
      <c r="F83" s="830"/>
      <c r="G83" s="830"/>
      <c r="H83" s="830"/>
      <c r="I83" s="830"/>
      <c r="J83" s="830"/>
      <c r="K83" s="830"/>
      <c r="L83" s="830"/>
      <c r="M83" s="831"/>
      <c r="N83" s="305">
        <f>SUM(N77:N82)</f>
        <v>8747.0451129502508</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N51+N61+N72+N83</f>
        <v>391071.4842154996</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78214.296843099917</v>
      </c>
      <c r="M90" s="858"/>
      <c r="N90" s="54"/>
    </row>
    <row r="91" spans="1:14">
      <c r="B91" s="92" t="s">
        <v>973</v>
      </c>
      <c r="C91" s="93"/>
      <c r="D91" s="93"/>
      <c r="E91" s="93"/>
      <c r="F91" s="93"/>
      <c r="G91" s="93"/>
      <c r="H91" s="93"/>
      <c r="I91" s="90"/>
      <c r="J91" s="91"/>
      <c r="K91" s="308">
        <v>0.05</v>
      </c>
      <c r="L91" s="857">
        <f>N85*K91</f>
        <v>19553.574210774979</v>
      </c>
      <c r="M91" s="858"/>
      <c r="N91" s="54"/>
    </row>
    <row r="92" spans="1:14" ht="15.75" thickBot="1">
      <c r="B92" s="94" t="s">
        <v>974</v>
      </c>
      <c r="C92" s="95"/>
      <c r="D92" s="95"/>
      <c r="E92" s="95"/>
      <c r="F92" s="95"/>
      <c r="G92" s="95"/>
      <c r="H92" s="95"/>
      <c r="I92" s="96"/>
      <c r="J92" s="97"/>
      <c r="K92" s="309">
        <v>0.05</v>
      </c>
      <c r="L92" s="859">
        <f>N85*K92</f>
        <v>19553.574210774979</v>
      </c>
      <c r="M92" s="860"/>
      <c r="N92" s="54"/>
    </row>
    <row r="93" spans="1:14" ht="15.75" thickBot="1">
      <c r="B93" s="823" t="s">
        <v>953</v>
      </c>
      <c r="C93" s="824"/>
      <c r="D93" s="824"/>
      <c r="E93" s="824"/>
      <c r="F93" s="824"/>
      <c r="G93" s="824"/>
      <c r="H93" s="824"/>
      <c r="I93" s="824"/>
      <c r="J93" s="824"/>
      <c r="K93" s="824"/>
      <c r="L93" s="824"/>
      <c r="M93" s="825"/>
      <c r="N93" s="55">
        <f>L90+L91+L92</f>
        <v>117321.44526464988</v>
      </c>
    </row>
    <row r="94" spans="1:14" ht="15.75" thickBot="1">
      <c r="B94" s="36"/>
      <c r="C94" s="37"/>
      <c r="D94" s="37"/>
      <c r="E94" s="37"/>
      <c r="F94" s="37"/>
      <c r="G94" s="37"/>
      <c r="H94" s="37"/>
      <c r="I94" s="37"/>
      <c r="J94" s="37"/>
      <c r="K94" s="37"/>
      <c r="L94" s="37"/>
      <c r="M94" s="37"/>
      <c r="N94" s="38"/>
    </row>
    <row r="95" spans="1:14" ht="15.75" thickBot="1">
      <c r="A95" t="s">
        <v>2016</v>
      </c>
      <c r="B95" s="823" t="s">
        <v>975</v>
      </c>
      <c r="C95" s="824"/>
      <c r="D95" s="824"/>
      <c r="E95" s="824"/>
      <c r="F95" s="824"/>
      <c r="G95" s="824"/>
      <c r="H95" s="824"/>
      <c r="I95" s="824"/>
      <c r="J95" s="824"/>
      <c r="K95" s="824"/>
      <c r="L95" s="824"/>
      <c r="M95" s="825"/>
      <c r="N95" s="192">
        <f>N85+N93</f>
        <v>508392.92948014947</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2216</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2217</v>
      </c>
      <c r="C111" s="34"/>
      <c r="D111" s="34"/>
      <c r="E111" s="34"/>
      <c r="F111" s="34"/>
      <c r="G111" s="34"/>
      <c r="H111" s="34"/>
      <c r="I111" s="34"/>
      <c r="J111" s="34"/>
      <c r="K111" s="34"/>
      <c r="L111" s="34"/>
      <c r="M111" s="34"/>
      <c r="N111" s="35"/>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c r="B125" s="59" t="s">
        <v>2220</v>
      </c>
      <c r="C125" s="58"/>
      <c r="D125" s="58"/>
      <c r="E125" s="15"/>
      <c r="F125" s="15"/>
      <c r="G125" s="15"/>
      <c r="H125" s="15"/>
      <c r="I125" s="15"/>
      <c r="J125" s="800"/>
      <c r="K125" s="800"/>
      <c r="L125" s="800"/>
      <c r="M125" s="800"/>
      <c r="N125" s="801"/>
    </row>
    <row r="126" spans="2:14" ht="15.75" thickBot="1">
      <c r="B126" s="265" t="s">
        <v>2221</v>
      </c>
      <c r="C126" s="397"/>
      <c r="D126" s="397"/>
      <c r="E126" s="60"/>
      <c r="F126" s="60"/>
      <c r="G126" s="60"/>
      <c r="H126" s="60"/>
      <c r="I126" s="60"/>
      <c r="J126" s="802"/>
      <c r="K126" s="802"/>
      <c r="L126" s="802"/>
      <c r="M126" s="802"/>
      <c r="N126"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1069</v>
      </c>
      <c r="C31" s="84" t="s">
        <v>2068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10</v>
      </c>
      <c r="N37" s="276">
        <f t="shared" ref="N37:N43" si="0">K37/M37</f>
        <v>19059.070767131165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10</v>
      </c>
      <c r="N38" s="276">
        <f t="shared" si="0"/>
        <v>12011.589868793777</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10</v>
      </c>
      <c r="N39" s="276">
        <f t="shared" si="0"/>
        <v>57358.56175183809</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10</v>
      </c>
      <c r="N42" s="276">
        <f t="shared" si="0"/>
        <v>61351.11199792839</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10</v>
      </c>
      <c r="N43" s="276">
        <f t="shared" si="0"/>
        <v>10222.629675569171</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192978.15692199738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133092.40273948081</v>
      </c>
      <c r="N54" s="276">
        <f>K54*M54</f>
        <v>186329.36383527311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12.776870662990158</v>
      </c>
      <c r="N55" s="276">
        <f>K55*M55</f>
        <v>319.42176657475392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186648.78560184786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875.44489458797614</v>
      </c>
      <c r="M64" s="828"/>
      <c r="N64" s="291">
        <f>K64*L64</f>
        <v>1225.6228524231665</v>
      </c>
    </row>
    <row r="65" spans="1:15">
      <c r="A65" t="s">
        <v>1362</v>
      </c>
      <c r="B65" s="49" t="str">
        <f>VLOOKUP(A65,TRANSPORTE!A6:D117,3,FALSE)</f>
        <v>Transporte de Mezcla Densa en Caliente MDC-19</v>
      </c>
      <c r="C65" s="50"/>
      <c r="D65" s="50"/>
      <c r="E65" s="50"/>
      <c r="F65" s="50"/>
      <c r="G65" s="50"/>
      <c r="H65" s="315" t="s">
        <v>1468</v>
      </c>
      <c r="I65" s="283">
        <v>1.25</v>
      </c>
      <c r="J65" s="290">
        <v>1</v>
      </c>
      <c r="K65" s="283">
        <f>I65*J65</f>
        <v>1.25</v>
      </c>
      <c r="L65" s="827">
        <f>VLOOKUP(A65,TRANSPORTE!A6:D117,4,FALSE)</f>
        <v>1228.6945888954051</v>
      </c>
      <c r="M65" s="828"/>
      <c r="N65" s="291">
        <f>K65*L65</f>
        <v>1535.8682361192564</v>
      </c>
    </row>
    <row r="66" spans="1:15">
      <c r="B66" s="49"/>
      <c r="C66" s="50"/>
      <c r="D66" s="50"/>
      <c r="E66" s="50"/>
      <c r="F66" s="50"/>
      <c r="G66" s="50"/>
      <c r="H66" s="292"/>
      <c r="I66" s="283"/>
      <c r="J66" s="283"/>
      <c r="K66" s="283"/>
      <c r="L66" s="827"/>
      <c r="M66" s="828"/>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2761.4910885424229</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391135.47872533795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78227.095745067592</v>
      </c>
      <c r="M88" s="858"/>
      <c r="N88" s="54"/>
    </row>
    <row r="89" spans="1:14">
      <c r="B89" s="92" t="s">
        <v>973</v>
      </c>
      <c r="C89" s="93"/>
      <c r="D89" s="93"/>
      <c r="E89" s="93"/>
      <c r="F89" s="93"/>
      <c r="G89" s="93"/>
      <c r="H89" s="93"/>
      <c r="I89" s="90"/>
      <c r="J89" s="91"/>
      <c r="K89" s="308">
        <v>0.05</v>
      </c>
      <c r="L89" s="857">
        <f>N83*K89</f>
        <v>19556.773936266898</v>
      </c>
      <c r="M89" s="858"/>
      <c r="N89" s="54"/>
    </row>
    <row r="90" spans="1:14" ht="15.75" thickBot="1">
      <c r="B90" s="94" t="s">
        <v>974</v>
      </c>
      <c r="C90" s="95"/>
      <c r="D90" s="95"/>
      <c r="E90" s="95"/>
      <c r="F90" s="95"/>
      <c r="G90" s="95"/>
      <c r="H90" s="95"/>
      <c r="I90" s="96"/>
      <c r="J90" s="97"/>
      <c r="K90" s="309">
        <v>0.05</v>
      </c>
      <c r="L90" s="859">
        <f>N83*K90</f>
        <v>19556.773936266898</v>
      </c>
      <c r="M90" s="860"/>
      <c r="N90" s="54"/>
    </row>
    <row r="91" spans="1:14" ht="15.75" thickBot="1">
      <c r="B91" s="823" t="s">
        <v>953</v>
      </c>
      <c r="C91" s="824"/>
      <c r="D91" s="824"/>
      <c r="E91" s="824"/>
      <c r="F91" s="824"/>
      <c r="G91" s="824"/>
      <c r="H91" s="824"/>
      <c r="I91" s="824"/>
      <c r="J91" s="824"/>
      <c r="K91" s="824"/>
      <c r="L91" s="824"/>
      <c r="M91" s="825"/>
      <c r="N91" s="55">
        <f>L88+L89+L90</f>
        <v>117340.64361760138</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508476.12234293931</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1070</v>
      </c>
      <c r="C31" s="84" t="s">
        <v>2069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10</v>
      </c>
      <c r="N37" s="276">
        <f t="shared" ref="N37:N43" si="0">K37/M37</f>
        <v>19059.070767131165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10</v>
      </c>
      <c r="N38" s="276">
        <f t="shared" si="0"/>
        <v>12011.589868793777</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10</v>
      </c>
      <c r="N39" s="276">
        <f t="shared" si="0"/>
        <v>57358.56175183809</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10</v>
      </c>
      <c r="N42" s="276">
        <f t="shared" si="0"/>
        <v>61351.11199792839</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10</v>
      </c>
      <c r="N43" s="276">
        <f t="shared" si="0"/>
        <v>10222.629675569171</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192978.15692199738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133092.40273948081</v>
      </c>
      <c r="N54" s="276">
        <f>K54*M54</f>
        <v>186329.36383527311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12.776870662990158</v>
      </c>
      <c r="N55" s="276">
        <f>K55*M55</f>
        <v>319.42176657475392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186648.78560184786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875.44489458797614</v>
      </c>
      <c r="M64" s="828"/>
      <c r="N64" s="291">
        <f>K64*L64</f>
        <v>1225.6228524231665</v>
      </c>
    </row>
    <row r="65" spans="1:15">
      <c r="A65" t="s">
        <v>1376</v>
      </c>
      <c r="B65" s="49" t="str">
        <f>VLOOKUP(A65,TRANSPORTE!A6:D117,3,FALSE)</f>
        <v>Transporte de Mezcla Densa en Caliente MDC-10</v>
      </c>
      <c r="C65" s="50"/>
      <c r="D65" s="50"/>
      <c r="E65" s="50"/>
      <c r="F65" s="50"/>
      <c r="G65" s="50"/>
      <c r="H65" s="315" t="s">
        <v>1468</v>
      </c>
      <c r="I65" s="283">
        <v>1.25</v>
      </c>
      <c r="J65" s="290">
        <v>1</v>
      </c>
      <c r="K65" s="283">
        <f>I65*J65</f>
        <v>1.25</v>
      </c>
      <c r="L65" s="827">
        <f>VLOOKUP(A65,TRANSPORTE!A6:D117,4,FALSE)</f>
        <v>1132.4468460985984</v>
      </c>
      <c r="M65" s="828"/>
      <c r="N65" s="291">
        <f>K65*L65</f>
        <v>1415.5585576232479</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2641.1814100464144</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80</v>
      </c>
      <c r="N77" s="399">
        <f>K77/M77</f>
        <v>2000.3670677701496</v>
      </c>
    </row>
    <row r="78" spans="1:15">
      <c r="B78" s="52"/>
      <c r="C78" s="50"/>
      <c r="D78" s="50"/>
      <c r="E78" s="50"/>
      <c r="F78" s="50"/>
      <c r="G78" s="50"/>
      <c r="H78" s="50"/>
      <c r="I78" s="283"/>
      <c r="J78" s="301"/>
      <c r="K78" s="302"/>
      <c r="L78" s="322"/>
      <c r="M78" s="304"/>
      <c r="N78" s="399"/>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391015.16904684191</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78203.033809368382</v>
      </c>
      <c r="M88" s="858"/>
      <c r="N88" s="54"/>
    </row>
    <row r="89" spans="1:14">
      <c r="B89" s="92" t="s">
        <v>973</v>
      </c>
      <c r="C89" s="93"/>
      <c r="D89" s="93"/>
      <c r="E89" s="93"/>
      <c r="F89" s="93"/>
      <c r="G89" s="93"/>
      <c r="H89" s="93"/>
      <c r="I89" s="90"/>
      <c r="J89" s="91"/>
      <c r="K89" s="308">
        <v>0.05</v>
      </c>
      <c r="L89" s="857">
        <f>N83*K89</f>
        <v>19550.758452342096</v>
      </c>
      <c r="M89" s="858"/>
      <c r="N89" s="54"/>
    </row>
    <row r="90" spans="1:14" ht="15.75" thickBot="1">
      <c r="B90" s="94" t="s">
        <v>974</v>
      </c>
      <c r="C90" s="95"/>
      <c r="D90" s="95"/>
      <c r="E90" s="95"/>
      <c r="F90" s="95"/>
      <c r="G90" s="95"/>
      <c r="H90" s="95"/>
      <c r="I90" s="96"/>
      <c r="J90" s="97"/>
      <c r="K90" s="309">
        <v>0.05</v>
      </c>
      <c r="L90" s="859">
        <f>N83*K90</f>
        <v>19550.758452342096</v>
      </c>
      <c r="M90" s="860"/>
      <c r="N90" s="54"/>
    </row>
    <row r="91" spans="1:14" ht="15.75" thickBot="1">
      <c r="B91" s="823" t="s">
        <v>953</v>
      </c>
      <c r="C91" s="824"/>
      <c r="D91" s="824"/>
      <c r="E91" s="824"/>
      <c r="F91" s="824"/>
      <c r="G91" s="824"/>
      <c r="H91" s="824"/>
      <c r="I91" s="824"/>
      <c r="J91" s="824"/>
      <c r="K91" s="824"/>
      <c r="L91" s="824"/>
      <c r="M91" s="825"/>
      <c r="N91" s="55">
        <f>L88+L89+L90</f>
        <v>117304.55071405257</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508319.71976089448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 customHeight="1" thickBot="1">
      <c r="A31" t="s">
        <v>1845</v>
      </c>
      <c r="B31" s="83" t="s">
        <v>1071</v>
      </c>
      <c r="C31" s="84" t="s">
        <v>2070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10</v>
      </c>
      <c r="N37" s="276">
        <f t="shared" ref="N37:N43" si="0">K37/M37</f>
        <v>19059.070767131165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10</v>
      </c>
      <c r="N38" s="276">
        <f t="shared" si="0"/>
        <v>12011.589868793777</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10</v>
      </c>
      <c r="N39" s="276">
        <f t="shared" si="0"/>
        <v>57358.56175183809</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10</v>
      </c>
      <c r="N42" s="276">
        <f t="shared" si="0"/>
        <v>61351.11199792839</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10</v>
      </c>
      <c r="N43" s="276">
        <f t="shared" si="0"/>
        <v>10222.629675569171</v>
      </c>
    </row>
    <row r="44" spans="1:14" ht="15" customHeight="1">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192978.15692199738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133092.40273948081</v>
      </c>
      <c r="N53" s="276">
        <f>K53*M53</f>
        <v>186329.36383527311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12.776870662990158</v>
      </c>
      <c r="N54" s="276">
        <f>K54*M54</f>
        <v>319.42176657475392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186648.78560184786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875.44489458797614</v>
      </c>
      <c r="M63" s="828"/>
      <c r="N63" s="291">
        <f>K63*L63</f>
        <v>1225.6228524231665</v>
      </c>
    </row>
    <row r="64" spans="1:14">
      <c r="A64" t="s">
        <v>1364</v>
      </c>
      <c r="B64" s="49" t="str">
        <f>VLOOKUP(A64,TRANSPORTE!A6:D117,3,FALSE)</f>
        <v>Transporte de Mezcla densa en Caliente MDC-25</v>
      </c>
      <c r="C64" s="50"/>
      <c r="D64" s="50"/>
      <c r="E64" s="50"/>
      <c r="F64" s="50"/>
      <c r="G64" s="50"/>
      <c r="H64" s="315" t="s">
        <v>1468</v>
      </c>
      <c r="I64" s="283">
        <v>1.25</v>
      </c>
      <c r="J64" s="290">
        <v>1</v>
      </c>
      <c r="K64" s="283">
        <f>I64*J64</f>
        <v>1.25</v>
      </c>
      <c r="L64" s="827">
        <f>VLOOKUP(A64,TRANSPORTE!A6:D117,4,FALSE)</f>
        <v>1177.4989810247632</v>
      </c>
      <c r="M64" s="828"/>
      <c r="N64" s="291">
        <f>K64*L64</f>
        <v>1471.8737262809541</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2697.4965787041206</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391071.4842154996</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78214.296843099917</v>
      </c>
      <c r="M87" s="858"/>
      <c r="N87" s="54"/>
    </row>
    <row r="88" spans="1:14">
      <c r="B88" s="92" t="s">
        <v>973</v>
      </c>
      <c r="C88" s="93"/>
      <c r="D88" s="93"/>
      <c r="E88" s="93"/>
      <c r="F88" s="93"/>
      <c r="G88" s="93"/>
      <c r="H88" s="93"/>
      <c r="I88" s="90"/>
      <c r="J88" s="91"/>
      <c r="K88" s="308">
        <v>0.05</v>
      </c>
      <c r="L88" s="857">
        <f>N82*K88</f>
        <v>19553.574210774979</v>
      </c>
      <c r="M88" s="858"/>
      <c r="N88" s="54"/>
    </row>
    <row r="89" spans="1:14" ht="15.75" thickBot="1">
      <c r="B89" s="94" t="s">
        <v>974</v>
      </c>
      <c r="C89" s="95"/>
      <c r="D89" s="95"/>
      <c r="E89" s="95"/>
      <c r="F89" s="95"/>
      <c r="G89" s="95"/>
      <c r="H89" s="95"/>
      <c r="I89" s="96"/>
      <c r="J89" s="97"/>
      <c r="K89" s="309">
        <v>0.05</v>
      </c>
      <c r="L89" s="859">
        <f>N82*K89</f>
        <v>19553.574210774979</v>
      </c>
      <c r="M89" s="860"/>
      <c r="N89" s="54"/>
    </row>
    <row r="90" spans="1:14" ht="15.75" thickBot="1">
      <c r="B90" s="823" t="s">
        <v>953</v>
      </c>
      <c r="C90" s="824"/>
      <c r="D90" s="824"/>
      <c r="E90" s="824"/>
      <c r="F90" s="824"/>
      <c r="G90" s="824"/>
      <c r="H90" s="824"/>
      <c r="I90" s="824"/>
      <c r="J90" s="824"/>
      <c r="K90" s="824"/>
      <c r="L90" s="824"/>
      <c r="M90" s="825"/>
      <c r="N90" s="55">
        <f>L87+L88+L89</f>
        <v>117321.44526464988</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508392.92948014947</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1072</v>
      </c>
      <c r="C31" s="84" t="s">
        <v>2071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10</v>
      </c>
      <c r="N37" s="276">
        <f t="shared" ref="N37:N43" si="0">K37/M37</f>
        <v>19059.070767131165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10</v>
      </c>
      <c r="N38" s="276">
        <f t="shared" si="0"/>
        <v>12011.589868793777</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10</v>
      </c>
      <c r="N39" s="276">
        <f t="shared" si="0"/>
        <v>57358.56175183809</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10</v>
      </c>
      <c r="N42" s="276">
        <f t="shared" si="0"/>
        <v>61351.11199792839</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10</v>
      </c>
      <c r="N43" s="276">
        <f t="shared" si="0"/>
        <v>10222.629675569171</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192978.15692199738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133092.40273948081</v>
      </c>
      <c r="N53" s="276">
        <f>K53*M53</f>
        <v>186329.36383527311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12.776870662990158</v>
      </c>
      <c r="N54" s="276">
        <f>K54*M54</f>
        <v>319.42176657475392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186648.78560184786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875.44489458797614</v>
      </c>
      <c r="M63" s="828"/>
      <c r="N63" s="291">
        <f>K63*L63</f>
        <v>1225.6228524231665</v>
      </c>
    </row>
    <row r="64" spans="1:14">
      <c r="A64" t="s">
        <v>1339</v>
      </c>
      <c r="B64" s="49" t="str">
        <f>VLOOKUP(A64,TRANSPORTE!A6:D117,3,FALSE)</f>
        <v>Transporte de Mezcla Semi- Densa en Caliente MSC-19</v>
      </c>
      <c r="C64" s="50"/>
      <c r="D64" s="50"/>
      <c r="E64" s="50"/>
      <c r="F64" s="50"/>
      <c r="G64" s="50"/>
      <c r="H64" s="315" t="s">
        <v>1468</v>
      </c>
      <c r="I64" s="283">
        <v>1.25</v>
      </c>
      <c r="J64" s="290">
        <v>1</v>
      </c>
      <c r="K64" s="283">
        <f>I64*J64</f>
        <v>1.25</v>
      </c>
      <c r="L64" s="827">
        <f>VLOOKUP(A64,TRANSPORTE!A6:D117,4,FALSE)</f>
        <v>1132.4468460985984</v>
      </c>
      <c r="M64" s="828"/>
      <c r="N64" s="291">
        <f>K64*L64</f>
        <v>1415.5585576232479</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2641.1814100464144</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391015.16904684191</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78203.033809368382</v>
      </c>
      <c r="M87" s="858"/>
      <c r="N87" s="54"/>
    </row>
    <row r="88" spans="1:14">
      <c r="B88" s="92" t="s">
        <v>973</v>
      </c>
      <c r="C88" s="93"/>
      <c r="D88" s="93"/>
      <c r="E88" s="93"/>
      <c r="F88" s="93"/>
      <c r="G88" s="93"/>
      <c r="H88" s="93"/>
      <c r="I88" s="90"/>
      <c r="J88" s="91"/>
      <c r="K88" s="308">
        <v>0.05</v>
      </c>
      <c r="L88" s="857">
        <f>N82*K88</f>
        <v>19550.758452342096</v>
      </c>
      <c r="M88" s="858"/>
      <c r="N88" s="54"/>
    </row>
    <row r="89" spans="1:14" ht="15.75" thickBot="1">
      <c r="B89" s="94" t="s">
        <v>974</v>
      </c>
      <c r="C89" s="95"/>
      <c r="D89" s="95"/>
      <c r="E89" s="95"/>
      <c r="F89" s="95"/>
      <c r="G89" s="95"/>
      <c r="H89" s="95"/>
      <c r="I89" s="96"/>
      <c r="J89" s="97"/>
      <c r="K89" s="309">
        <v>0.05</v>
      </c>
      <c r="L89" s="859">
        <f>N82*K89</f>
        <v>19550.758452342096</v>
      </c>
      <c r="M89" s="860"/>
      <c r="N89" s="54"/>
    </row>
    <row r="90" spans="1:14" ht="15.75" thickBot="1">
      <c r="B90" s="823" t="s">
        <v>953</v>
      </c>
      <c r="C90" s="824"/>
      <c r="D90" s="824"/>
      <c r="E90" s="824"/>
      <c r="F90" s="824"/>
      <c r="G90" s="824"/>
      <c r="H90" s="824"/>
      <c r="I90" s="824"/>
      <c r="J90" s="824"/>
      <c r="K90" s="824"/>
      <c r="L90" s="824"/>
      <c r="M90" s="825"/>
      <c r="N90" s="55">
        <f>L87+L88+L89</f>
        <v>117304.55071405257</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508319.71976089448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5.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1073</v>
      </c>
      <c r="C31" s="84" t="s">
        <v>1581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10</v>
      </c>
      <c r="N37" s="276">
        <f t="shared" ref="N37:N43" si="0">K37/M37</f>
        <v>19059.070767131165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10</v>
      </c>
      <c r="N38" s="276">
        <f t="shared" si="0"/>
        <v>12011.589868793777</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10</v>
      </c>
      <c r="N39" s="276">
        <f t="shared" si="0"/>
        <v>57358.56175183809</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10</v>
      </c>
      <c r="N42" s="276">
        <f t="shared" si="0"/>
        <v>61351.11199792839</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10</v>
      </c>
      <c r="N43" s="276">
        <f t="shared" si="0"/>
        <v>10222.629675569171</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192978.15692199738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133092.40273948081</v>
      </c>
      <c r="N54" s="276">
        <f>K54*M54</f>
        <v>186329.36383527311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12.776870662990158</v>
      </c>
      <c r="N55" s="276">
        <f>K55*M55</f>
        <v>319.42176657475392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186648.78560184786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875.44489458797614</v>
      </c>
      <c r="M64" s="828"/>
      <c r="N64" s="291">
        <f>K64*L64</f>
        <v>1225.6228524231665</v>
      </c>
    </row>
    <row r="65" spans="1:15">
      <c r="A65" t="s">
        <v>1375</v>
      </c>
      <c r="B65" s="49" t="str">
        <f>VLOOKUP(A65,TRANSPORTE!A6:D117,3,FALSE)</f>
        <v>Transporte de mezcla gruesa en Caliente MGC</v>
      </c>
      <c r="C65" s="50"/>
      <c r="D65" s="50"/>
      <c r="E65" s="50"/>
      <c r="F65" s="50"/>
      <c r="G65" s="50"/>
      <c r="H65" s="315" t="s">
        <v>1468</v>
      </c>
      <c r="I65" s="283">
        <v>1.25</v>
      </c>
      <c r="J65" s="290">
        <v>1</v>
      </c>
      <c r="K65" s="283">
        <f>I65*J65</f>
        <v>1.25</v>
      </c>
      <c r="L65" s="827">
        <f>VLOOKUP(A65,TRANSPORTE!A6:D117,4,FALSE)</f>
        <v>1132.4468460985984</v>
      </c>
      <c r="M65" s="828"/>
      <c r="N65" s="291">
        <f>K65*L65</f>
        <v>1415.5585576232479</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2641.1814100464144</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391015.16904684191</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78203.033809368382</v>
      </c>
      <c r="M88" s="858"/>
      <c r="N88" s="54"/>
    </row>
    <row r="89" spans="1:14">
      <c r="B89" s="92" t="s">
        <v>973</v>
      </c>
      <c r="C89" s="93"/>
      <c r="D89" s="93"/>
      <c r="E89" s="93"/>
      <c r="F89" s="93"/>
      <c r="G89" s="93"/>
      <c r="H89" s="93"/>
      <c r="I89" s="90"/>
      <c r="J89" s="91"/>
      <c r="K89" s="308">
        <v>0.05</v>
      </c>
      <c r="L89" s="857">
        <f>N83*K89</f>
        <v>19550.758452342096</v>
      </c>
      <c r="M89" s="858"/>
      <c r="N89" s="54"/>
    </row>
    <row r="90" spans="1:14" ht="15.75" thickBot="1">
      <c r="B90" s="94" t="s">
        <v>974</v>
      </c>
      <c r="C90" s="95"/>
      <c r="D90" s="95"/>
      <c r="E90" s="95"/>
      <c r="F90" s="95"/>
      <c r="G90" s="95"/>
      <c r="H90" s="95"/>
      <c r="I90" s="96"/>
      <c r="J90" s="97"/>
      <c r="K90" s="309">
        <v>0.05</v>
      </c>
      <c r="L90" s="859">
        <f>N83*K90</f>
        <v>19550.758452342096</v>
      </c>
      <c r="M90" s="860"/>
      <c r="N90" s="54"/>
    </row>
    <row r="91" spans="1:14" ht="15.75" thickBot="1">
      <c r="B91" s="823" t="s">
        <v>953</v>
      </c>
      <c r="C91" s="824"/>
      <c r="D91" s="824"/>
      <c r="E91" s="824"/>
      <c r="F91" s="824"/>
      <c r="G91" s="824"/>
      <c r="H91" s="824"/>
      <c r="I91" s="824"/>
      <c r="J91" s="824"/>
      <c r="K91" s="824"/>
      <c r="L91" s="824"/>
      <c r="M91" s="825"/>
      <c r="N91" s="55">
        <f>L88+L89+L90</f>
        <v>117304.55071405257</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508319.71976089448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1074</v>
      </c>
      <c r="C31" s="84" t="s">
        <v>1582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10</v>
      </c>
      <c r="N37" s="276">
        <f t="shared" ref="N37:N43" si="0">K37/M37</f>
        <v>19059.070767131165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10</v>
      </c>
      <c r="N38" s="276">
        <f t="shared" si="0"/>
        <v>12011.589868793777</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10</v>
      </c>
      <c r="N39" s="276">
        <f t="shared" si="0"/>
        <v>57358.56175183809</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10</v>
      </c>
      <c r="N42" s="276">
        <f t="shared" si="0"/>
        <v>61351.11199792839</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10</v>
      </c>
      <c r="N43" s="276">
        <f t="shared" si="0"/>
        <v>10222.629675569171</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192978.15692199738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133092.40273948081</v>
      </c>
      <c r="N54" s="276">
        <f>K54*M54</f>
        <v>186329.36383527311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12.776870662990158</v>
      </c>
      <c r="N55" s="276">
        <f>K55*M55</f>
        <v>319.42176657475392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186648.78560184786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875.44489458797614</v>
      </c>
      <c r="M64" s="828"/>
      <c r="N64" s="291">
        <f>K64*L64</f>
        <v>1225.6228524231665</v>
      </c>
    </row>
    <row r="65" spans="1:15">
      <c r="A65" t="s">
        <v>1375</v>
      </c>
      <c r="B65" s="49" t="str">
        <f>VLOOKUP(A65,TRANSPORTE!A6:D117,3,FALSE)</f>
        <v>Transporte de mezcla gruesa en Caliente MGC</v>
      </c>
      <c r="C65" s="50"/>
      <c r="D65" s="50"/>
      <c r="E65" s="50"/>
      <c r="F65" s="50"/>
      <c r="G65" s="50"/>
      <c r="H65" s="315" t="s">
        <v>1468</v>
      </c>
      <c r="I65" s="283">
        <v>1.25</v>
      </c>
      <c r="J65" s="290">
        <v>1</v>
      </c>
      <c r="K65" s="283">
        <f>I65*J65</f>
        <v>1.25</v>
      </c>
      <c r="L65" s="827">
        <f>VLOOKUP(A65,TRANSPORTE!A6:D117,4,FALSE)</f>
        <v>1132.4468460985984</v>
      </c>
      <c r="M65" s="828"/>
      <c r="N65" s="291">
        <f>K65*L65</f>
        <v>1415.5585576232479</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2641.1814100464144</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391015.16904684191</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78203.033809368382</v>
      </c>
      <c r="M88" s="858"/>
      <c r="N88" s="54"/>
    </row>
    <row r="89" spans="1:14">
      <c r="B89" s="92" t="s">
        <v>973</v>
      </c>
      <c r="C89" s="93"/>
      <c r="D89" s="93"/>
      <c r="E89" s="93"/>
      <c r="F89" s="93"/>
      <c r="G89" s="93"/>
      <c r="H89" s="93"/>
      <c r="I89" s="90"/>
      <c r="J89" s="91"/>
      <c r="K89" s="308">
        <v>0.05</v>
      </c>
      <c r="L89" s="857">
        <f>N83*K89</f>
        <v>19550.758452342096</v>
      </c>
      <c r="M89" s="858"/>
      <c r="N89" s="54"/>
    </row>
    <row r="90" spans="1:14" ht="15.75" thickBot="1">
      <c r="B90" s="94" t="s">
        <v>974</v>
      </c>
      <c r="C90" s="95"/>
      <c r="D90" s="95"/>
      <c r="E90" s="95"/>
      <c r="F90" s="95"/>
      <c r="G90" s="95"/>
      <c r="H90" s="95"/>
      <c r="I90" s="96"/>
      <c r="J90" s="97"/>
      <c r="K90" s="309">
        <v>0.05</v>
      </c>
      <c r="L90" s="859">
        <f>N83*K90</f>
        <v>19550.758452342096</v>
      </c>
      <c r="M90" s="860"/>
      <c r="N90" s="54"/>
    </row>
    <row r="91" spans="1:14" ht="15.75" thickBot="1">
      <c r="B91" s="823" t="s">
        <v>953</v>
      </c>
      <c r="C91" s="824"/>
      <c r="D91" s="824"/>
      <c r="E91" s="824"/>
      <c r="F91" s="824"/>
      <c r="G91" s="824"/>
      <c r="H91" s="824"/>
      <c r="I91" s="824"/>
      <c r="J91" s="824"/>
      <c r="K91" s="824"/>
      <c r="L91" s="824"/>
      <c r="M91" s="825"/>
      <c r="N91" s="55">
        <f>L88+L89+L90</f>
        <v>117304.55071405257</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508319.71976089448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1075</v>
      </c>
      <c r="C31" s="84" t="s">
        <v>1583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10</v>
      </c>
      <c r="N37" s="276">
        <f t="shared" ref="N37:N43" si="0">K37/M37</f>
        <v>19059.070767131165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10</v>
      </c>
      <c r="N38" s="276">
        <f t="shared" si="0"/>
        <v>12011.589868793777</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10</v>
      </c>
      <c r="N39" s="276">
        <f t="shared" si="0"/>
        <v>57358.56175183809</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10</v>
      </c>
      <c r="N42" s="276">
        <f t="shared" si="0"/>
        <v>61351.11199792839</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10</v>
      </c>
      <c r="N43" s="276">
        <f t="shared" si="0"/>
        <v>10222.629675569171</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192978.15692199738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133092.40273948081</v>
      </c>
      <c r="N54" s="276">
        <f>K54*M54</f>
        <v>186329.36383527311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12.776870662990158</v>
      </c>
      <c r="N55" s="276">
        <f>K55*M55</f>
        <v>319.42176657475392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186648.78560184786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875.44489458797614</v>
      </c>
      <c r="M64" s="828"/>
      <c r="N64" s="291">
        <f>K64*L64</f>
        <v>1225.6228524231665</v>
      </c>
    </row>
    <row r="65" spans="1:15">
      <c r="A65" t="s">
        <v>1293</v>
      </c>
      <c r="B65" s="49" t="str">
        <f>VLOOKUP(A65,TRANSPORTE!A6:D117,3,FALSE)</f>
        <v>Transporte de mezcla</v>
      </c>
      <c r="C65" s="50"/>
      <c r="D65" s="50"/>
      <c r="E65" s="50"/>
      <c r="F65" s="50"/>
      <c r="G65" s="50"/>
      <c r="H65" s="315" t="s">
        <v>1468</v>
      </c>
      <c r="I65" s="283">
        <v>1.25</v>
      </c>
      <c r="J65" s="290">
        <v>1</v>
      </c>
      <c r="K65" s="283">
        <f>I65*J65</f>
        <v>1.25</v>
      </c>
      <c r="L65" s="827">
        <f>VLOOKUP(A65,TRANSPORTE!A6:D117,4,FALSE)</f>
        <v>1228.6945888954051</v>
      </c>
      <c r="M65" s="828"/>
      <c r="N65" s="291">
        <f>K65*L65</f>
        <v>1535.8682361192564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2761.4910885424229</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391135.47872533795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78227.095745067592</v>
      </c>
      <c r="M88" s="858"/>
      <c r="N88" s="54"/>
    </row>
    <row r="89" spans="1:14">
      <c r="B89" s="92" t="s">
        <v>973</v>
      </c>
      <c r="C89" s="93"/>
      <c r="D89" s="93"/>
      <c r="E89" s="93"/>
      <c r="F89" s="93"/>
      <c r="G89" s="93"/>
      <c r="H89" s="93"/>
      <c r="I89" s="90"/>
      <c r="J89" s="91"/>
      <c r="K89" s="308">
        <v>0.05</v>
      </c>
      <c r="L89" s="857">
        <f>N83*K89</f>
        <v>19556.773936266898</v>
      </c>
      <c r="M89" s="858"/>
      <c r="N89" s="54"/>
    </row>
    <row r="90" spans="1:14" ht="15.75" thickBot="1">
      <c r="B90" s="94" t="s">
        <v>974</v>
      </c>
      <c r="C90" s="95"/>
      <c r="D90" s="95"/>
      <c r="E90" s="95"/>
      <c r="F90" s="95"/>
      <c r="G90" s="95"/>
      <c r="H90" s="95"/>
      <c r="I90" s="96"/>
      <c r="J90" s="97"/>
      <c r="K90" s="309">
        <v>0.05</v>
      </c>
      <c r="L90" s="859">
        <f>N83*K90</f>
        <v>19556.773936266898</v>
      </c>
      <c r="M90" s="860"/>
      <c r="N90" s="54"/>
    </row>
    <row r="91" spans="1:14" ht="15.75" thickBot="1">
      <c r="B91" s="823" t="s">
        <v>953</v>
      </c>
      <c r="C91" s="824"/>
      <c r="D91" s="824"/>
      <c r="E91" s="824"/>
      <c r="F91" s="824"/>
      <c r="G91" s="824"/>
      <c r="H91" s="824"/>
      <c r="I91" s="824"/>
      <c r="J91" s="824"/>
      <c r="K91" s="824"/>
      <c r="L91" s="824"/>
      <c r="M91" s="825"/>
      <c r="N91" s="55">
        <f>L88+L89+L90</f>
        <v>117340.64361760138</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508476.12234293931</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1584</v>
      </c>
      <c r="C31" s="84" t="s">
        <v>1585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8</v>
      </c>
      <c r="N37" s="276">
        <f t="shared" ref="N37:N43" si="0">K37/M37</f>
        <v>23823.838458913957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8</v>
      </c>
      <c r="N38" s="276">
        <f t="shared" si="0"/>
        <v>15014.48733599222</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8</v>
      </c>
      <c r="N39" s="276">
        <f t="shared" si="0"/>
        <v>71698.202189797608</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8</v>
      </c>
      <c r="N42" s="276">
        <f t="shared" si="0"/>
        <v>76688.889997410486</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8</v>
      </c>
      <c r="N43" s="276">
        <f t="shared" si="0"/>
        <v>12778.287094461464</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233076.08732745642</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133092.40273948081</v>
      </c>
      <c r="N53" s="276">
        <f>K53*M53</f>
        <v>186329.36383527311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12.776870662990158</v>
      </c>
      <c r="N54" s="276">
        <f>K54*M54</f>
        <v>319.42176657475392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186648.78560184786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875.44489458797614</v>
      </c>
      <c r="M63" s="828"/>
      <c r="N63" s="291">
        <f>K63*L63</f>
        <v>1225.6228524231665</v>
      </c>
    </row>
    <row r="64" spans="1:14">
      <c r="A64" t="s">
        <v>1364</v>
      </c>
      <c r="B64" s="49" t="str">
        <f>VLOOKUP(A64,TRANSPORTE!A6:D117,3,FALSE)</f>
        <v>Transporte de Mezcla densa en Caliente MDC-25</v>
      </c>
      <c r="C64" s="50"/>
      <c r="D64" s="50"/>
      <c r="E64" s="50"/>
      <c r="F64" s="50"/>
      <c r="G64" s="50"/>
      <c r="H64" s="315" t="s">
        <v>1468</v>
      </c>
      <c r="I64" s="283">
        <v>1.25</v>
      </c>
      <c r="J64" s="290">
        <v>1</v>
      </c>
      <c r="K64" s="283">
        <f>I64*J64</f>
        <v>1.25</v>
      </c>
      <c r="L64" s="827">
        <f>VLOOKUP(A64,TRANSPORTE!A6:D117,4,FALSE)</f>
        <v>1177.4989810247632</v>
      </c>
      <c r="M64" s="828"/>
      <c r="N64" s="291">
        <f>K64*L64</f>
        <v>1471.8737262809541</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2697.4965787041206</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432141.30852239754</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86428.261704479519</v>
      </c>
      <c r="M87" s="858"/>
      <c r="N87" s="54"/>
    </row>
    <row r="88" spans="1:14">
      <c r="B88" s="92" t="s">
        <v>973</v>
      </c>
      <c r="C88" s="93"/>
      <c r="D88" s="93"/>
      <c r="E88" s="93"/>
      <c r="F88" s="93"/>
      <c r="G88" s="93"/>
      <c r="H88" s="93"/>
      <c r="I88" s="90"/>
      <c r="J88" s="91"/>
      <c r="K88" s="308">
        <v>0.05</v>
      </c>
      <c r="L88" s="857">
        <f>N82*K88</f>
        <v>21607.06542611988</v>
      </c>
      <c r="M88" s="858"/>
      <c r="N88" s="54"/>
    </row>
    <row r="89" spans="1:14" ht="15.75" thickBot="1">
      <c r="B89" s="94" t="s">
        <v>974</v>
      </c>
      <c r="C89" s="95"/>
      <c r="D89" s="95"/>
      <c r="E89" s="95"/>
      <c r="F89" s="95"/>
      <c r="G89" s="95"/>
      <c r="H89" s="95"/>
      <c r="I89" s="96"/>
      <c r="J89" s="97"/>
      <c r="K89" s="309">
        <v>0.05</v>
      </c>
      <c r="L89" s="859">
        <f>N82*K89</f>
        <v>21607.06542611988</v>
      </c>
      <c r="M89" s="860"/>
      <c r="N89" s="54"/>
    </row>
    <row r="90" spans="1:14" ht="15.75" thickBot="1">
      <c r="B90" s="823" t="s">
        <v>953</v>
      </c>
      <c r="C90" s="824"/>
      <c r="D90" s="824"/>
      <c r="E90" s="824"/>
      <c r="F90" s="824"/>
      <c r="G90" s="824"/>
      <c r="H90" s="824"/>
      <c r="I90" s="824"/>
      <c r="J90" s="824"/>
      <c r="K90" s="824"/>
      <c r="L90" s="824"/>
      <c r="M90" s="825"/>
      <c r="N90" s="55">
        <f>L87+L88+L89</f>
        <v>129642.39255671928</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561783.70107911678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1586</v>
      </c>
      <c r="C31" s="84" t="s">
        <v>1587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8</v>
      </c>
      <c r="N37" s="276">
        <f t="shared" ref="N37:N43" si="0">K37/M37</f>
        <v>23823.838458913957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8</v>
      </c>
      <c r="N38" s="276">
        <f t="shared" si="0"/>
        <v>15014.48733599222</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8</v>
      </c>
      <c r="N39" s="276">
        <f t="shared" si="0"/>
        <v>71698.202189797608</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8</v>
      </c>
      <c r="N42" s="276">
        <f t="shared" si="0"/>
        <v>76688.889997410486</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8</v>
      </c>
      <c r="N43" s="276">
        <f t="shared" si="0"/>
        <v>12778.287094461464</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233076.08732745642</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133092.40273948081</v>
      </c>
      <c r="N53" s="276">
        <f>K53*M53</f>
        <v>186329.36383527311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12.776870662990158</v>
      </c>
      <c r="N54" s="276">
        <f>K54*M54</f>
        <v>319.42176657475392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186648.78560184786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875.44489458797614</v>
      </c>
      <c r="M63" s="828"/>
      <c r="N63" s="291">
        <f>K63*L63</f>
        <v>1225.6228524231665</v>
      </c>
    </row>
    <row r="64" spans="1:14">
      <c r="A64" t="s">
        <v>1375</v>
      </c>
      <c r="B64" s="49" t="str">
        <f>VLOOKUP(A64,TRANSPORTE!A6:D117,3,FALSE)</f>
        <v>Transporte de mezcla gruesa en Caliente MGC</v>
      </c>
      <c r="C64" s="50"/>
      <c r="D64" s="50"/>
      <c r="E64" s="50"/>
      <c r="F64" s="50"/>
      <c r="G64" s="50"/>
      <c r="H64" s="315" t="s">
        <v>1468</v>
      </c>
      <c r="I64" s="283">
        <v>1.25</v>
      </c>
      <c r="J64" s="290">
        <v>1</v>
      </c>
      <c r="K64" s="283">
        <f>I64*J64</f>
        <v>1.25</v>
      </c>
      <c r="L64" s="827">
        <f>VLOOKUP(A64,TRANSPORTE!A6:D117,4,FALSE)</f>
        <v>1132.4468460985984</v>
      </c>
      <c r="M64" s="828"/>
      <c r="N64" s="291">
        <f>K64*L64</f>
        <v>1415.5585576232479</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2641.1814100464144</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130"/>
    </row>
    <row r="80" spans="1:15" ht="15.75" thickBot="1">
      <c r="B80" s="829" t="s">
        <v>953</v>
      </c>
      <c r="C80" s="830"/>
      <c r="D80" s="830"/>
      <c r="E80" s="830"/>
      <c r="F80" s="830"/>
      <c r="G80" s="830"/>
      <c r="H80" s="830"/>
      <c r="I80" s="830"/>
      <c r="J80" s="830"/>
      <c r="K80" s="830"/>
      <c r="L80" s="830"/>
      <c r="M80" s="831"/>
      <c r="N80" s="464">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432084.99335373985</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86416.998670747969</v>
      </c>
      <c r="M87" s="858"/>
      <c r="N87" s="54"/>
    </row>
    <row r="88" spans="1:14">
      <c r="B88" s="92" t="s">
        <v>973</v>
      </c>
      <c r="C88" s="93"/>
      <c r="D88" s="93"/>
      <c r="E88" s="93"/>
      <c r="F88" s="93"/>
      <c r="G88" s="93"/>
      <c r="H88" s="93"/>
      <c r="I88" s="90"/>
      <c r="J88" s="91"/>
      <c r="K88" s="308">
        <v>0.05</v>
      </c>
      <c r="L88" s="857">
        <f>N82*K88</f>
        <v>21604.249667686992</v>
      </c>
      <c r="M88" s="858"/>
      <c r="N88" s="54"/>
    </row>
    <row r="89" spans="1:14" ht="15.75" thickBot="1">
      <c r="B89" s="94" t="s">
        <v>974</v>
      </c>
      <c r="C89" s="95"/>
      <c r="D89" s="95"/>
      <c r="E89" s="95"/>
      <c r="F89" s="95"/>
      <c r="G89" s="95"/>
      <c r="H89" s="95"/>
      <c r="I89" s="96"/>
      <c r="J89" s="97"/>
      <c r="K89" s="309">
        <v>0.05</v>
      </c>
      <c r="L89" s="859">
        <f>N82*K89</f>
        <v>21604.249667686992</v>
      </c>
      <c r="M89" s="860"/>
      <c r="N89" s="54"/>
    </row>
    <row r="90" spans="1:14" ht="15.75" thickBot="1">
      <c r="B90" s="823" t="s">
        <v>953</v>
      </c>
      <c r="C90" s="824"/>
      <c r="D90" s="824"/>
      <c r="E90" s="824"/>
      <c r="F90" s="824"/>
      <c r="G90" s="824"/>
      <c r="H90" s="824"/>
      <c r="I90" s="824"/>
      <c r="J90" s="824"/>
      <c r="K90" s="824"/>
      <c r="L90" s="824"/>
      <c r="M90" s="825"/>
      <c r="N90" s="55">
        <f>L87+L88+L89</f>
        <v>129625.49800612195</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561710.4913598618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1588</v>
      </c>
      <c r="C31" s="84" t="s">
        <v>1589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8</v>
      </c>
      <c r="N37" s="276">
        <f t="shared" ref="N37:N43" si="0">K37/M37</f>
        <v>23823.838458913957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8</v>
      </c>
      <c r="N38" s="276">
        <f t="shared" si="0"/>
        <v>15014.48733599222</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8</v>
      </c>
      <c r="N39" s="276">
        <f t="shared" si="0"/>
        <v>71698.202189797608</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8</v>
      </c>
      <c r="N42" s="276">
        <f t="shared" si="0"/>
        <v>76688.889997410486</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8</v>
      </c>
      <c r="N43" s="276">
        <f t="shared" si="0"/>
        <v>12778.287094461464</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233076.08732745642</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133092.40273948081</v>
      </c>
      <c r="N53" s="276">
        <f>K53*M53</f>
        <v>186329.36383527311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12.776870662990158</v>
      </c>
      <c r="N54" s="276">
        <f>K54*M54</f>
        <v>319.42176657475392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186648.78560184786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875.44489458797614</v>
      </c>
      <c r="M63" s="828"/>
      <c r="N63" s="291">
        <f>K63*L63</f>
        <v>1225.6228524231665</v>
      </c>
    </row>
    <row r="64" spans="1:14">
      <c r="A64" t="s">
        <v>1375</v>
      </c>
      <c r="B64" s="49" t="str">
        <f>VLOOKUP(A64,TRANSPORTE!A6:D117,3,FALSE)</f>
        <v>Transporte de mezcla gruesa en Caliente MGC</v>
      </c>
      <c r="C64" s="50"/>
      <c r="D64" s="50"/>
      <c r="E64" s="50"/>
      <c r="F64" s="50"/>
      <c r="G64" s="50"/>
      <c r="H64" s="315" t="s">
        <v>1468</v>
      </c>
      <c r="I64" s="283">
        <v>1.25</v>
      </c>
      <c r="J64" s="290">
        <v>1</v>
      </c>
      <c r="K64" s="283">
        <f>I64*J64</f>
        <v>1.25</v>
      </c>
      <c r="L64" s="827">
        <f>VLOOKUP(A64,TRANSPORTE!A6:D117,4,FALSE)</f>
        <v>1132.4468460985984</v>
      </c>
      <c r="M64" s="828"/>
      <c r="N64" s="291">
        <f>K64*L64</f>
        <v>1415.5585576232479</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2641.1814100464144</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432084.99335373985</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86416.998670747969</v>
      </c>
      <c r="M87" s="858"/>
      <c r="N87" s="54"/>
    </row>
    <row r="88" spans="1:14">
      <c r="B88" s="92" t="s">
        <v>973</v>
      </c>
      <c r="C88" s="93"/>
      <c r="D88" s="93"/>
      <c r="E88" s="93"/>
      <c r="F88" s="93"/>
      <c r="G88" s="93"/>
      <c r="H88" s="93"/>
      <c r="I88" s="90"/>
      <c r="J88" s="91"/>
      <c r="K88" s="308">
        <v>0.05</v>
      </c>
      <c r="L88" s="857">
        <f>N82*K88</f>
        <v>21604.249667686992</v>
      </c>
      <c r="M88" s="858"/>
      <c r="N88" s="54"/>
    </row>
    <row r="89" spans="1:14" ht="15.75" thickBot="1">
      <c r="B89" s="94" t="s">
        <v>974</v>
      </c>
      <c r="C89" s="95"/>
      <c r="D89" s="95"/>
      <c r="E89" s="95"/>
      <c r="F89" s="95"/>
      <c r="G89" s="95"/>
      <c r="H89" s="95"/>
      <c r="I89" s="96"/>
      <c r="J89" s="97"/>
      <c r="K89" s="309">
        <v>0.05</v>
      </c>
      <c r="L89" s="859">
        <f>N82*K89</f>
        <v>21604.249667686992</v>
      </c>
      <c r="M89" s="860"/>
      <c r="N89" s="54"/>
    </row>
    <row r="90" spans="1:14" ht="15.75" thickBot="1">
      <c r="B90" s="823" t="s">
        <v>953</v>
      </c>
      <c r="C90" s="824"/>
      <c r="D90" s="824"/>
      <c r="E90" s="824"/>
      <c r="F90" s="824"/>
      <c r="G90" s="824"/>
      <c r="H90" s="824"/>
      <c r="I90" s="824"/>
      <c r="J90" s="824"/>
      <c r="K90" s="824"/>
      <c r="L90" s="824"/>
      <c r="M90" s="825"/>
      <c r="N90" s="55">
        <f>L87+L88+L89</f>
        <v>129625.49800612195</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561710.4913598618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1076</v>
      </c>
      <c r="C31" s="84" t="s">
        <v>2032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10</v>
      </c>
      <c r="N37" s="276">
        <f t="shared" ref="N37:N43" si="0">K37/M37</f>
        <v>19059.070767131165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10</v>
      </c>
      <c r="N38" s="276">
        <f t="shared" si="0"/>
        <v>12011.589868793777</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10</v>
      </c>
      <c r="N39" s="276">
        <f t="shared" si="0"/>
        <v>57358.56175183809</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10</v>
      </c>
      <c r="N42" s="276">
        <f t="shared" si="0"/>
        <v>61351.11199792839</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10</v>
      </c>
      <c r="N43" s="276">
        <f t="shared" si="0"/>
        <v>10222.629675569171</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192978.15692199738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133092.40273948081</v>
      </c>
      <c r="N53" s="276">
        <f>K53*M53</f>
        <v>186329.36383527311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12.776870662990158</v>
      </c>
      <c r="N54" s="276">
        <f>K54*M54</f>
        <v>319.42176657475392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186648.78560184786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875.44489458797614</v>
      </c>
      <c r="M63" s="828"/>
      <c r="N63" s="291">
        <f>K63*L63</f>
        <v>1225.6228524231665</v>
      </c>
    </row>
    <row r="64" spans="1:14">
      <c r="A64" t="s">
        <v>1378</v>
      </c>
      <c r="B64" s="49" t="str">
        <f>VLOOKUP(A64,TRANSPORTE!A6:D117,3,FALSE)</f>
        <v>Transporte de mezcla abierta en caliente MAC-75</v>
      </c>
      <c r="C64" s="50"/>
      <c r="D64" s="50"/>
      <c r="E64" s="50"/>
      <c r="F64" s="50"/>
      <c r="G64" s="50"/>
      <c r="H64" s="315" t="s">
        <v>1468</v>
      </c>
      <c r="I64" s="283">
        <v>1.25</v>
      </c>
      <c r="J64" s="290">
        <v>1</v>
      </c>
      <c r="K64" s="283">
        <f>I64*J64</f>
        <v>1.25</v>
      </c>
      <c r="L64" s="827">
        <f>VLOOKUP(A64,TRANSPORTE!A6:D117,4,FALSE)</f>
        <v>1132.4468460985984</v>
      </c>
      <c r="M64" s="828"/>
      <c r="N64" s="291">
        <f>K64*L64</f>
        <v>1415.5585576232479</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2641.1814100464144</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391015.16904684191</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78203.033809368382</v>
      </c>
      <c r="M87" s="858"/>
      <c r="N87" s="54"/>
    </row>
    <row r="88" spans="1:14">
      <c r="B88" s="92" t="s">
        <v>973</v>
      </c>
      <c r="C88" s="93"/>
      <c r="D88" s="93"/>
      <c r="E88" s="93"/>
      <c r="F88" s="93"/>
      <c r="G88" s="93"/>
      <c r="H88" s="93"/>
      <c r="I88" s="90"/>
      <c r="J88" s="91"/>
      <c r="K88" s="308">
        <v>0.05</v>
      </c>
      <c r="L88" s="857">
        <f>N82*K88</f>
        <v>19550.758452342096</v>
      </c>
      <c r="M88" s="858"/>
      <c r="N88" s="54"/>
    </row>
    <row r="89" spans="1:14" ht="15.75" thickBot="1">
      <c r="B89" s="94" t="s">
        <v>974</v>
      </c>
      <c r="C89" s="95"/>
      <c r="D89" s="95"/>
      <c r="E89" s="95"/>
      <c r="F89" s="95"/>
      <c r="G89" s="95"/>
      <c r="H89" s="95"/>
      <c r="I89" s="96"/>
      <c r="J89" s="97"/>
      <c r="K89" s="309">
        <v>0.05</v>
      </c>
      <c r="L89" s="859">
        <f>N82*K89</f>
        <v>19550.758452342096</v>
      </c>
      <c r="M89" s="860"/>
      <c r="N89" s="54"/>
    </row>
    <row r="90" spans="1:14" ht="15.75" thickBot="1">
      <c r="B90" s="823" t="s">
        <v>953</v>
      </c>
      <c r="C90" s="824"/>
      <c r="D90" s="824"/>
      <c r="E90" s="824"/>
      <c r="F90" s="824"/>
      <c r="G90" s="824"/>
      <c r="H90" s="824"/>
      <c r="I90" s="824"/>
      <c r="J90" s="824"/>
      <c r="K90" s="824"/>
      <c r="L90" s="824"/>
      <c r="M90" s="825"/>
      <c r="N90" s="55">
        <f>L87+L88+L89</f>
        <v>117304.55071405257</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508319.71976089448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1077</v>
      </c>
      <c r="C31" s="84" t="s">
        <v>1590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10</v>
      </c>
      <c r="N37" s="276">
        <f t="shared" ref="N37:N43" si="0">K37/M37</f>
        <v>19059.070767131165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10</v>
      </c>
      <c r="N38" s="276">
        <f t="shared" si="0"/>
        <v>12011.589868793777</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10</v>
      </c>
      <c r="N39" s="276">
        <f t="shared" si="0"/>
        <v>57358.56175183809</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10</v>
      </c>
      <c r="N42" s="276">
        <f t="shared" si="0"/>
        <v>61351.11199792839</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10</v>
      </c>
      <c r="N43" s="276">
        <f t="shared" si="0"/>
        <v>10222.629675569171</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192978.15692199738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133092.40273948081</v>
      </c>
      <c r="N54" s="276">
        <f>K54*M54</f>
        <v>186329.36383527311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12.776870662990158</v>
      </c>
      <c r="N55" s="276">
        <f>K55*M55</f>
        <v>319.42176657475392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186648.78560184786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875.44489458797614</v>
      </c>
      <c r="M64" s="828"/>
      <c r="N64" s="291">
        <f>K64*L64</f>
        <v>1225.6228524231665</v>
      </c>
    </row>
    <row r="65" spans="1:15">
      <c r="A65" t="s">
        <v>1379</v>
      </c>
      <c r="B65" s="49" t="str">
        <f>VLOOKUP(A65,TRANSPORTE!A6:D117,3,FALSE)</f>
        <v>Transporte de mezcla abierta en caliente MAC-63</v>
      </c>
      <c r="C65" s="50"/>
      <c r="D65" s="50"/>
      <c r="E65" s="50"/>
      <c r="F65" s="50"/>
      <c r="G65" s="50"/>
      <c r="H65" s="315" t="s">
        <v>1468</v>
      </c>
      <c r="I65" s="283">
        <v>1.25</v>
      </c>
      <c r="J65" s="290">
        <v>1</v>
      </c>
      <c r="K65" s="283">
        <f>I65*J65</f>
        <v>1.25</v>
      </c>
      <c r="L65" s="827">
        <f>VLOOKUP(A65,TRANSPORTE!A6:D117,4,FALSE)</f>
        <v>1132.4468460985984</v>
      </c>
      <c r="M65" s="828"/>
      <c r="N65" s="291">
        <f>K65*L65</f>
        <v>1415.5585576232479</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2641.1814100464144</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130"/>
    </row>
    <row r="81" spans="1:14" ht="15.75" thickBot="1">
      <c r="B81" s="829" t="s">
        <v>953</v>
      </c>
      <c r="C81" s="830"/>
      <c r="D81" s="830"/>
      <c r="E81" s="830"/>
      <c r="F81" s="830"/>
      <c r="G81" s="830"/>
      <c r="H81" s="830"/>
      <c r="I81" s="830"/>
      <c r="J81" s="830"/>
      <c r="K81" s="830"/>
      <c r="L81" s="830"/>
      <c r="M81" s="831"/>
      <c r="N81" s="464">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391015.16904684191</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78203.033809368382</v>
      </c>
      <c r="M88" s="858"/>
      <c r="N88" s="54"/>
    </row>
    <row r="89" spans="1:14">
      <c r="B89" s="92" t="s">
        <v>973</v>
      </c>
      <c r="C89" s="93"/>
      <c r="D89" s="93"/>
      <c r="E89" s="93"/>
      <c r="F89" s="93"/>
      <c r="G89" s="93"/>
      <c r="H89" s="93"/>
      <c r="I89" s="90"/>
      <c r="J89" s="91"/>
      <c r="K89" s="308">
        <v>0.05</v>
      </c>
      <c r="L89" s="857">
        <f>N83*K89</f>
        <v>19550.758452342096</v>
      </c>
      <c r="M89" s="858"/>
      <c r="N89" s="54"/>
    </row>
    <row r="90" spans="1:14" ht="15.75" thickBot="1">
      <c r="B90" s="94" t="s">
        <v>974</v>
      </c>
      <c r="C90" s="95"/>
      <c r="D90" s="95"/>
      <c r="E90" s="95"/>
      <c r="F90" s="95"/>
      <c r="G90" s="95"/>
      <c r="H90" s="95"/>
      <c r="I90" s="96"/>
      <c r="J90" s="97"/>
      <c r="K90" s="309">
        <v>0.05</v>
      </c>
      <c r="L90" s="859">
        <f>N83*K90</f>
        <v>19550.758452342096</v>
      </c>
      <c r="M90" s="860"/>
      <c r="N90" s="54"/>
    </row>
    <row r="91" spans="1:14" ht="15.75" thickBot="1">
      <c r="B91" s="823" t="s">
        <v>953</v>
      </c>
      <c r="C91" s="824"/>
      <c r="D91" s="824"/>
      <c r="E91" s="824"/>
      <c r="F91" s="824"/>
      <c r="G91" s="824"/>
      <c r="H91" s="824"/>
      <c r="I91" s="824"/>
      <c r="J91" s="824"/>
      <c r="K91" s="824"/>
      <c r="L91" s="824"/>
      <c r="M91" s="825"/>
      <c r="N91" s="55">
        <f>L88+L89+L90</f>
        <v>117304.55071405257</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508319.71976089448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1078</v>
      </c>
      <c r="C31" s="84" t="s">
        <v>1591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10</v>
      </c>
      <c r="N37" s="276">
        <f t="shared" ref="N37:N43" si="0">K37/M37</f>
        <v>19059.070767131165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10</v>
      </c>
      <c r="N38" s="276">
        <f t="shared" si="0"/>
        <v>12011.589868793777</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10</v>
      </c>
      <c r="N39" s="276">
        <f t="shared" si="0"/>
        <v>57358.56175183809</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10</v>
      </c>
      <c r="N42" s="276">
        <f t="shared" si="0"/>
        <v>61351.11199792839</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10</v>
      </c>
      <c r="N43" s="276">
        <f t="shared" si="0"/>
        <v>10222.629675569171</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192978.15692199738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133092.40273948081</v>
      </c>
      <c r="N53" s="276">
        <f>K53*M53</f>
        <v>186329.36383527311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12.776870662990158</v>
      </c>
      <c r="N54" s="276">
        <f>K54*M54</f>
        <v>319.42176657475392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186648.78560184786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875.44489458797614</v>
      </c>
      <c r="M63" s="828"/>
      <c r="N63" s="291">
        <f>K63*L63</f>
        <v>1225.6228524231665</v>
      </c>
    </row>
    <row r="64" spans="1:14">
      <c r="A64" t="s">
        <v>1380</v>
      </c>
      <c r="B64" s="49" t="str">
        <f>VLOOKUP(A64,TRANSPORTE!A6:D117,3,FALSE)</f>
        <v>Transporte de mezcla abierta en caliente MAC-50</v>
      </c>
      <c r="C64" s="50"/>
      <c r="D64" s="50"/>
      <c r="E64" s="50"/>
      <c r="F64" s="50"/>
      <c r="G64" s="50"/>
      <c r="H64" s="315" t="s">
        <v>1468</v>
      </c>
      <c r="I64" s="283">
        <v>1.25</v>
      </c>
      <c r="J64" s="290">
        <v>1</v>
      </c>
      <c r="K64" s="283">
        <f>I64*J64</f>
        <v>1.25</v>
      </c>
      <c r="L64" s="827">
        <f>VLOOKUP(A64,TRANSPORTE!A6:D117,4,FALSE)</f>
        <v>1132.4468460985984</v>
      </c>
      <c r="M64" s="828"/>
      <c r="N64" s="291">
        <f>K64*L64</f>
        <v>1415.5585576232479</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2641.1814100464144</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391015.16904684191</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78203.033809368382</v>
      </c>
      <c r="M87" s="858"/>
      <c r="N87" s="54"/>
    </row>
    <row r="88" spans="1:14">
      <c r="B88" s="92" t="s">
        <v>973</v>
      </c>
      <c r="C88" s="93"/>
      <c r="D88" s="93"/>
      <c r="E88" s="93"/>
      <c r="F88" s="93"/>
      <c r="G88" s="93"/>
      <c r="H88" s="93"/>
      <c r="I88" s="90"/>
      <c r="J88" s="91"/>
      <c r="K88" s="308">
        <v>0.05</v>
      </c>
      <c r="L88" s="857">
        <f>N82*K88</f>
        <v>19550.758452342096</v>
      </c>
      <c r="M88" s="858"/>
      <c r="N88" s="54"/>
    </row>
    <row r="89" spans="1:14" ht="15.75" thickBot="1">
      <c r="B89" s="94" t="s">
        <v>974</v>
      </c>
      <c r="C89" s="95"/>
      <c r="D89" s="95"/>
      <c r="E89" s="95"/>
      <c r="F89" s="95"/>
      <c r="G89" s="95"/>
      <c r="H89" s="95"/>
      <c r="I89" s="96"/>
      <c r="J89" s="97"/>
      <c r="K89" s="309">
        <v>0.05</v>
      </c>
      <c r="L89" s="859">
        <f>N82*K89</f>
        <v>19550.758452342096</v>
      </c>
      <c r="M89" s="860"/>
      <c r="N89" s="54"/>
    </row>
    <row r="90" spans="1:14" ht="15.75" thickBot="1">
      <c r="B90" s="823" t="s">
        <v>953</v>
      </c>
      <c r="C90" s="824"/>
      <c r="D90" s="824"/>
      <c r="E90" s="824"/>
      <c r="F90" s="824"/>
      <c r="G90" s="824"/>
      <c r="H90" s="824"/>
      <c r="I90" s="824"/>
      <c r="J90" s="824"/>
      <c r="K90" s="824"/>
      <c r="L90" s="824"/>
      <c r="M90" s="825"/>
      <c r="N90" s="55">
        <f>L87+L88+L89</f>
        <v>117304.55071405257</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508319.71976089448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1079</v>
      </c>
      <c r="C31" s="84" t="s">
        <v>1592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8</v>
      </c>
      <c r="N37" s="276">
        <f t="shared" ref="N37:N43" si="0">K37/M37</f>
        <v>23823.838458913957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8</v>
      </c>
      <c r="N38" s="276">
        <f t="shared" si="0"/>
        <v>15014.48733599222</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8</v>
      </c>
      <c r="N39" s="276">
        <f t="shared" si="0"/>
        <v>71698.202189797608</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8</v>
      </c>
      <c r="N42" s="276">
        <f t="shared" si="0"/>
        <v>76688.889997410486</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8</v>
      </c>
      <c r="N43" s="276">
        <f t="shared" si="0"/>
        <v>12778.287094461464</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233076.08732745642</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133092.40273948081</v>
      </c>
      <c r="N53" s="276">
        <f>K53*M53</f>
        <v>186329.36383527311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12.776870662990158</v>
      </c>
      <c r="N54" s="276">
        <f>K54*M54</f>
        <v>319.42176657475392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186648.78560184786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875.44489458797614</v>
      </c>
      <c r="M63" s="828"/>
      <c r="N63" s="291">
        <f>K63*L63</f>
        <v>1225.6228524231665</v>
      </c>
    </row>
    <row r="64" spans="1:14">
      <c r="A64" t="s">
        <v>1380</v>
      </c>
      <c r="B64" s="49" t="str">
        <f>VLOOKUP(A64,TRANSPORTE!A6:D117,3,FALSE)</f>
        <v>Transporte de mezcla abierta en caliente MAC-50</v>
      </c>
      <c r="C64" s="50"/>
      <c r="D64" s="50"/>
      <c r="E64" s="50"/>
      <c r="F64" s="50"/>
      <c r="G64" s="50"/>
      <c r="H64" s="315" t="s">
        <v>1468</v>
      </c>
      <c r="I64" s="283">
        <v>1.25</v>
      </c>
      <c r="J64" s="290">
        <v>1</v>
      </c>
      <c r="K64" s="283">
        <f>I64*J64</f>
        <v>1.25</v>
      </c>
      <c r="L64" s="827">
        <f>VLOOKUP(A64,TRANSPORTE!A6:D117,4,FALSE)</f>
        <v>1132.4468460985984</v>
      </c>
      <c r="M64" s="828"/>
      <c r="N64" s="291">
        <f>K64*L64</f>
        <v>1415.5585576232479</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2641.1814100464144</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432084.99335373985</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86416.998670747969</v>
      </c>
      <c r="M87" s="858"/>
      <c r="N87" s="54"/>
    </row>
    <row r="88" spans="1:14">
      <c r="B88" s="92" t="s">
        <v>973</v>
      </c>
      <c r="C88" s="93"/>
      <c r="D88" s="93"/>
      <c r="E88" s="93"/>
      <c r="F88" s="93"/>
      <c r="G88" s="93"/>
      <c r="H88" s="93"/>
      <c r="I88" s="90"/>
      <c r="J88" s="91"/>
      <c r="K88" s="308">
        <v>0.05</v>
      </c>
      <c r="L88" s="857">
        <f>N82*K88</f>
        <v>21604.249667686992</v>
      </c>
      <c r="M88" s="858"/>
      <c r="N88" s="54"/>
    </row>
    <row r="89" spans="1:14" ht="15.75" thickBot="1">
      <c r="B89" s="94" t="s">
        <v>974</v>
      </c>
      <c r="C89" s="95"/>
      <c r="D89" s="95"/>
      <c r="E89" s="95"/>
      <c r="F89" s="95"/>
      <c r="G89" s="95"/>
      <c r="H89" s="95"/>
      <c r="I89" s="96"/>
      <c r="J89" s="97"/>
      <c r="K89" s="309">
        <v>0.05</v>
      </c>
      <c r="L89" s="859">
        <f>N82*K89</f>
        <v>21604.249667686992</v>
      </c>
      <c r="M89" s="860"/>
      <c r="N89" s="54"/>
    </row>
    <row r="90" spans="1:14" ht="15.75" thickBot="1">
      <c r="B90" s="823" t="s">
        <v>953</v>
      </c>
      <c r="C90" s="824"/>
      <c r="D90" s="824"/>
      <c r="E90" s="824"/>
      <c r="F90" s="824"/>
      <c r="G90" s="824"/>
      <c r="H90" s="824"/>
      <c r="I90" s="824"/>
      <c r="J90" s="824"/>
      <c r="K90" s="824"/>
      <c r="L90" s="824"/>
      <c r="M90" s="825"/>
      <c r="N90" s="55">
        <f>L87+L88+L89</f>
        <v>129625.49800612195</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561710.4913598618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1080</v>
      </c>
      <c r="C31" s="84" t="s">
        <v>1593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10</v>
      </c>
      <c r="N37" s="276">
        <f t="shared" ref="N37:N43" si="0">K37/M37</f>
        <v>19059.070767131165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10</v>
      </c>
      <c r="N38" s="276">
        <f t="shared" si="0"/>
        <v>12011.589868793777</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10</v>
      </c>
      <c r="N39" s="276">
        <f t="shared" si="0"/>
        <v>57358.56175183809</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10</v>
      </c>
      <c r="N42" s="276">
        <f t="shared" si="0"/>
        <v>61351.11199792839</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10</v>
      </c>
      <c r="N43" s="276">
        <f t="shared" si="0"/>
        <v>10222.629675569171</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192978.15692199738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133092.40273948081</v>
      </c>
      <c r="N54" s="276">
        <f>K54*M54</f>
        <v>186329.36383527311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12.776870662990158</v>
      </c>
      <c r="N55" s="276">
        <f>K55*M55</f>
        <v>319.42176657475392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186648.78560184786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875.44489458797614</v>
      </c>
      <c r="M64" s="828"/>
      <c r="N64" s="291">
        <f>K64*L64</f>
        <v>1225.6228524231665</v>
      </c>
    </row>
    <row r="65" spans="1:15">
      <c r="A65" t="s">
        <v>1381</v>
      </c>
      <c r="B65" s="49" t="str">
        <f>VLOOKUP(A65,TRANSPORTE!A6:D117,3,FALSE)</f>
        <v>Transporte de mezcla discontinua en caliente tipo M-13</v>
      </c>
      <c r="C65" s="50"/>
      <c r="D65" s="50"/>
      <c r="E65" s="50"/>
      <c r="F65" s="50"/>
      <c r="G65" s="50"/>
      <c r="H65" s="315" t="s">
        <v>1468</v>
      </c>
      <c r="I65" s="283">
        <v>1.25</v>
      </c>
      <c r="J65" s="290">
        <v>1</v>
      </c>
      <c r="K65" s="283">
        <f>I65*J65</f>
        <v>1.25</v>
      </c>
      <c r="L65" s="827">
        <f>VLOOKUP(A65,TRANSPORTE!A6:D117,4,FALSE)</f>
        <v>1132.4468460985984</v>
      </c>
      <c r="M65" s="828"/>
      <c r="N65" s="291">
        <f>K65*L65</f>
        <v>1415.5585576232479</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2641.1814100464144</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391015.16904684191</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78203.033809368382</v>
      </c>
      <c r="M88" s="858"/>
      <c r="N88" s="54"/>
    </row>
    <row r="89" spans="1:14">
      <c r="B89" s="92" t="s">
        <v>973</v>
      </c>
      <c r="C89" s="93"/>
      <c r="D89" s="93"/>
      <c r="E89" s="93"/>
      <c r="F89" s="93"/>
      <c r="G89" s="93"/>
      <c r="H89" s="93"/>
      <c r="I89" s="90"/>
      <c r="J89" s="91"/>
      <c r="K89" s="308">
        <v>0.05</v>
      </c>
      <c r="L89" s="857">
        <f>N83*K89</f>
        <v>19550.758452342096</v>
      </c>
      <c r="M89" s="858"/>
      <c r="N89" s="54"/>
    </row>
    <row r="90" spans="1:14" ht="15.75" thickBot="1">
      <c r="B90" s="94" t="s">
        <v>974</v>
      </c>
      <c r="C90" s="95"/>
      <c r="D90" s="95"/>
      <c r="E90" s="95"/>
      <c r="F90" s="95"/>
      <c r="G90" s="95"/>
      <c r="H90" s="95"/>
      <c r="I90" s="96"/>
      <c r="J90" s="97"/>
      <c r="K90" s="309">
        <v>0.05</v>
      </c>
      <c r="L90" s="859">
        <f>N83*K90</f>
        <v>19550.758452342096</v>
      </c>
      <c r="M90" s="860"/>
      <c r="N90" s="54"/>
    </row>
    <row r="91" spans="1:14" ht="15.75" thickBot="1">
      <c r="B91" s="823" t="s">
        <v>953</v>
      </c>
      <c r="C91" s="824"/>
      <c r="D91" s="824"/>
      <c r="E91" s="824"/>
      <c r="F91" s="824"/>
      <c r="G91" s="824"/>
      <c r="H91" s="824"/>
      <c r="I91" s="824"/>
      <c r="J91" s="824"/>
      <c r="K91" s="824"/>
      <c r="L91" s="824"/>
      <c r="M91" s="825"/>
      <c r="N91" s="55">
        <f>L88+L89+L90</f>
        <v>117304.55071405257</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508319.71976089448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1081</v>
      </c>
      <c r="C31" s="84" t="s">
        <v>1594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10</v>
      </c>
      <c r="N37" s="276">
        <f t="shared" ref="N37:N43" si="0">K37/M37</f>
        <v>19059.070767131165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10</v>
      </c>
      <c r="N38" s="276">
        <f t="shared" si="0"/>
        <v>12011.589868793777</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10</v>
      </c>
      <c r="N39" s="276">
        <f t="shared" si="0"/>
        <v>57358.56175183809</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10</v>
      </c>
      <c r="N42" s="276">
        <f t="shared" si="0"/>
        <v>61351.11199792839</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10</v>
      </c>
      <c r="N43" s="276">
        <f t="shared" si="0"/>
        <v>10222.629675569171</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192978.15692199738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133092.40273948081</v>
      </c>
      <c r="N54" s="276">
        <f>K54*M54</f>
        <v>186329.36383527311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12.776870662990158</v>
      </c>
      <c r="N55" s="276">
        <f>K55*M55</f>
        <v>319.42176657475392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186648.78560184786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875.44489458797614</v>
      </c>
      <c r="M64" s="828"/>
      <c r="N64" s="291">
        <f>K64*L64</f>
        <v>1225.6228524231665</v>
      </c>
    </row>
    <row r="65" spans="1:15">
      <c r="A65" t="s">
        <v>1382</v>
      </c>
      <c r="B65" s="49" t="str">
        <f>VLOOKUP(A65,TRANSPORTE!A6:D117,3,FALSE)</f>
        <v>Transporte de mezcla discontinua en caliente tipo M-10</v>
      </c>
      <c r="C65" s="50"/>
      <c r="D65" s="50"/>
      <c r="E65" s="50"/>
      <c r="F65" s="50"/>
      <c r="G65" s="50"/>
      <c r="H65" s="315" t="s">
        <v>1468</v>
      </c>
      <c r="I65" s="283">
        <v>1.25</v>
      </c>
      <c r="J65" s="290">
        <v>1</v>
      </c>
      <c r="K65" s="283">
        <f>I65*J65</f>
        <v>1.25</v>
      </c>
      <c r="L65" s="827">
        <f>VLOOKUP(A65,TRANSPORTE!A6:D117,4,FALSE)</f>
        <v>1132.4468460985984</v>
      </c>
      <c r="M65" s="828"/>
      <c r="N65" s="291">
        <f>K65*L65</f>
        <v>1415.5585576232479</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314"/>
      <c r="G69" s="314"/>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2641.1814100464144</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391015.16904684191</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78203.033809368382</v>
      </c>
      <c r="M88" s="858"/>
      <c r="N88" s="54"/>
    </row>
    <row r="89" spans="1:14">
      <c r="B89" s="92" t="s">
        <v>973</v>
      </c>
      <c r="C89" s="93"/>
      <c r="D89" s="93"/>
      <c r="E89" s="93"/>
      <c r="F89" s="93"/>
      <c r="G89" s="93"/>
      <c r="H89" s="93"/>
      <c r="I89" s="90"/>
      <c r="J89" s="91"/>
      <c r="K89" s="308">
        <v>0.05</v>
      </c>
      <c r="L89" s="857">
        <f>N83*K89</f>
        <v>19550.758452342096</v>
      </c>
      <c r="M89" s="858"/>
      <c r="N89" s="54"/>
    </row>
    <row r="90" spans="1:14" ht="15.75" thickBot="1">
      <c r="B90" s="94" t="s">
        <v>974</v>
      </c>
      <c r="C90" s="95"/>
      <c r="D90" s="95"/>
      <c r="E90" s="95"/>
      <c r="F90" s="95"/>
      <c r="G90" s="95"/>
      <c r="H90" s="95"/>
      <c r="I90" s="96"/>
      <c r="J90" s="97"/>
      <c r="K90" s="309">
        <v>0.05</v>
      </c>
      <c r="L90" s="859">
        <f>N83*K90</f>
        <v>19550.758452342096</v>
      </c>
      <c r="M90" s="860"/>
      <c r="N90" s="54"/>
    </row>
    <row r="91" spans="1:14" ht="15.75" thickBot="1">
      <c r="B91" s="823" t="s">
        <v>953</v>
      </c>
      <c r="C91" s="824"/>
      <c r="D91" s="824"/>
      <c r="E91" s="824"/>
      <c r="F91" s="824"/>
      <c r="G91" s="824"/>
      <c r="H91" s="824"/>
      <c r="I91" s="824"/>
      <c r="J91" s="824"/>
      <c r="K91" s="824"/>
      <c r="L91" s="824"/>
      <c r="M91" s="825"/>
      <c r="N91" s="55">
        <f>L88+L89+L90</f>
        <v>117304.55071405257</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508319.71976089448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221" t="s">
        <v>1082</v>
      </c>
      <c r="C31" s="84" t="s">
        <v>1595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10</v>
      </c>
      <c r="N37" s="276">
        <f t="shared" ref="N37:N43" si="0">K37/M37</f>
        <v>19059.070767131165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10</v>
      </c>
      <c r="N38" s="276">
        <f t="shared" si="0"/>
        <v>12011.589868793777</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10</v>
      </c>
      <c r="N39" s="276">
        <f t="shared" si="0"/>
        <v>57358.56175183809</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10</v>
      </c>
      <c r="N42" s="276">
        <f t="shared" si="0"/>
        <v>61351.11199792839</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10</v>
      </c>
      <c r="N43" s="276">
        <f t="shared" si="0"/>
        <v>10222.629675569171</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192978.15692199738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133092.40273948081</v>
      </c>
      <c r="N53" s="276">
        <f>K53*M53</f>
        <v>186329.36383527311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12.776870662990158</v>
      </c>
      <c r="N54" s="276">
        <f>K54*M54</f>
        <v>319.42176657475392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186648.78560184786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875.44489458797614</v>
      </c>
      <c r="M63" s="828"/>
      <c r="N63" s="291">
        <f>K63*L63</f>
        <v>1225.6228524231665</v>
      </c>
    </row>
    <row r="64" spans="1:14">
      <c r="A64" t="s">
        <v>1383</v>
      </c>
      <c r="B64" s="49" t="str">
        <f>VLOOKUP(A64,TRANSPORTE!A6:D117,3,FALSE)</f>
        <v>Transporte de mezcla discontinua en caliente tipo F-13</v>
      </c>
      <c r="C64" s="50"/>
      <c r="D64" s="50"/>
      <c r="E64" s="50"/>
      <c r="F64" s="50"/>
      <c r="G64" s="50"/>
      <c r="H64" s="315" t="s">
        <v>1468</v>
      </c>
      <c r="I64" s="283">
        <v>1.25</v>
      </c>
      <c r="J64" s="290">
        <v>1</v>
      </c>
      <c r="K64" s="283">
        <f>I64*J64</f>
        <v>1.25</v>
      </c>
      <c r="L64" s="827">
        <f>VLOOKUP(A64,TRANSPORTE!A6:D117,4,FALSE)</f>
        <v>1132.4468460985984</v>
      </c>
      <c r="M64" s="828"/>
      <c r="N64" s="291">
        <f>K64*L64</f>
        <v>1415.5585576232479</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2641.1814100464144</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391015.16904684191</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78203.033809368382</v>
      </c>
      <c r="M87" s="858"/>
      <c r="N87" s="54"/>
    </row>
    <row r="88" spans="1:14">
      <c r="B88" s="92" t="s">
        <v>973</v>
      </c>
      <c r="C88" s="93"/>
      <c r="D88" s="93"/>
      <c r="E88" s="93"/>
      <c r="F88" s="93"/>
      <c r="G88" s="93"/>
      <c r="H88" s="93"/>
      <c r="I88" s="90"/>
      <c r="J88" s="91"/>
      <c r="K88" s="308">
        <v>0.05</v>
      </c>
      <c r="L88" s="857">
        <f>N82*K88</f>
        <v>19550.758452342096</v>
      </c>
      <c r="M88" s="858"/>
      <c r="N88" s="54"/>
    </row>
    <row r="89" spans="1:14" ht="15.75" thickBot="1">
      <c r="B89" s="94" t="s">
        <v>974</v>
      </c>
      <c r="C89" s="95"/>
      <c r="D89" s="95"/>
      <c r="E89" s="95"/>
      <c r="F89" s="95"/>
      <c r="G89" s="95"/>
      <c r="H89" s="95"/>
      <c r="I89" s="96"/>
      <c r="J89" s="97"/>
      <c r="K89" s="309">
        <v>0.05</v>
      </c>
      <c r="L89" s="859">
        <f>N82*K89</f>
        <v>19550.758452342096</v>
      </c>
      <c r="M89" s="860"/>
      <c r="N89" s="54"/>
    </row>
    <row r="90" spans="1:14" ht="15.75" thickBot="1">
      <c r="B90" s="823" t="s">
        <v>953</v>
      </c>
      <c r="C90" s="824"/>
      <c r="D90" s="824"/>
      <c r="E90" s="824"/>
      <c r="F90" s="824"/>
      <c r="G90" s="824"/>
      <c r="H90" s="824"/>
      <c r="I90" s="824"/>
      <c r="J90" s="824"/>
      <c r="K90" s="824"/>
      <c r="L90" s="824"/>
      <c r="M90" s="825"/>
      <c r="N90" s="55">
        <f>L87+L88+L89</f>
        <v>117304.55071405257</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508319.71976089448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1083</v>
      </c>
      <c r="C31" s="84" t="s">
        <v>1596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104781.95417458401</v>
      </c>
      <c r="L36" s="274"/>
      <c r="M36" s="275">
        <v>30</v>
      </c>
      <c r="N36" s="276">
        <f>K36/M36</f>
        <v>3492.7318058194669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10</v>
      </c>
      <c r="N37" s="276">
        <f t="shared" ref="N37:N43" si="0">K37/M37</f>
        <v>19059.070767131165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120115.89868793776</v>
      </c>
      <c r="L38" s="274"/>
      <c r="M38" s="275">
        <v>10</v>
      </c>
      <c r="N38" s="276">
        <f t="shared" si="0"/>
        <v>12011.589868793777</v>
      </c>
    </row>
    <row r="39" spans="1:14">
      <c r="A39" t="s">
        <v>284</v>
      </c>
      <c r="B39" s="836" t="str">
        <f>VLOOKUP(A39,EQUIPOS!A9:D154,3,FALSE)</f>
        <v>Planta de asfalto en caliente</v>
      </c>
      <c r="C39" s="837"/>
      <c r="D39" s="837"/>
      <c r="E39" s="837"/>
      <c r="F39" s="837"/>
      <c r="G39" s="837"/>
      <c r="H39" s="838"/>
      <c r="I39" s="271"/>
      <c r="J39" s="272"/>
      <c r="K39" s="273">
        <f>VLOOKUP(A39,EQUIPOS!A9:D166,4,FALSE)</f>
        <v>573585.61751838087</v>
      </c>
      <c r="L39" s="274"/>
      <c r="M39" s="275">
        <v>10</v>
      </c>
      <c r="N39" s="276">
        <f t="shared" si="0"/>
        <v>57358.56175183809</v>
      </c>
    </row>
    <row r="40" spans="1:14">
      <c r="A40" t="s">
        <v>290</v>
      </c>
      <c r="B40" s="836" t="str">
        <f>VLOOKUP(A40,EQUIPOS!A10:D154,3,FALSE)</f>
        <v>Planta trituradora</v>
      </c>
      <c r="C40" s="837"/>
      <c r="D40" s="837"/>
      <c r="E40" s="837"/>
      <c r="F40" s="837"/>
      <c r="G40" s="837"/>
      <c r="H40" s="838"/>
      <c r="I40" s="271"/>
      <c r="J40" s="272"/>
      <c r="K40" s="273">
        <f>VLOOKUP(A40,EQUIPOS!A10:D167,4,FALSE)</f>
        <v>697512.51254937088</v>
      </c>
      <c r="L40" s="274"/>
      <c r="M40" s="275">
        <v>30</v>
      </c>
      <c r="N40" s="276">
        <f t="shared" si="0"/>
        <v>23250.417084979028</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160720.18375929852</v>
      </c>
      <c r="L41" s="274"/>
      <c r="M41" s="275">
        <v>30</v>
      </c>
      <c r="N41" s="276">
        <f t="shared" si="0"/>
        <v>5357.3394586432842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613511.11997928389</v>
      </c>
      <c r="L42" s="274"/>
      <c r="M42" s="275">
        <v>10</v>
      </c>
      <c r="N42" s="276">
        <f t="shared" si="0"/>
        <v>61351.11199792839</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10</v>
      </c>
      <c r="N43" s="276">
        <f t="shared" si="0"/>
        <v>10222.629675569171</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192978.15692199738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133092.40273948081</v>
      </c>
      <c r="N54" s="276">
        <f>K54*M54</f>
        <v>186329.36383527311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12.776870662990158</v>
      </c>
      <c r="N55" s="276">
        <f>K55*M55</f>
        <v>319.42176657475392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186648.78560184786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875.44489458797614</v>
      </c>
      <c r="M64" s="828"/>
      <c r="N64" s="291">
        <f>K64*L64</f>
        <v>1225.6228524231665</v>
      </c>
    </row>
    <row r="65" spans="1:15">
      <c r="A65" t="s">
        <v>1384</v>
      </c>
      <c r="B65" s="49" t="str">
        <f>VLOOKUP(A65,TRANSPORTE!A6:D117,3,FALSE)</f>
        <v>Transporte de mezcla discontinua en caliente tipo F-10</v>
      </c>
      <c r="C65" s="50"/>
      <c r="D65" s="50"/>
      <c r="E65" s="50"/>
      <c r="F65" s="50"/>
      <c r="G65" s="50"/>
      <c r="H65" s="315" t="s">
        <v>1468</v>
      </c>
      <c r="I65" s="283">
        <v>1.25</v>
      </c>
      <c r="J65" s="290">
        <v>1</v>
      </c>
      <c r="K65" s="283">
        <f>I65*J65</f>
        <v>1.25</v>
      </c>
      <c r="L65" s="827">
        <f>VLOOKUP(A65,TRANSPORTE!A6:D117,4,FALSE)</f>
        <v>1132.4468460985984</v>
      </c>
      <c r="M65" s="828"/>
      <c r="N65" s="291">
        <f>K65*L65</f>
        <v>1415.5585576232479</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2641.1814100464144</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391015.16904684191</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78203.033809368382</v>
      </c>
      <c r="M88" s="858"/>
      <c r="N88" s="54"/>
    </row>
    <row r="89" spans="1:14">
      <c r="B89" s="92" t="s">
        <v>973</v>
      </c>
      <c r="C89" s="93"/>
      <c r="D89" s="93"/>
      <c r="E89" s="93"/>
      <c r="F89" s="93"/>
      <c r="G89" s="93"/>
      <c r="H89" s="93"/>
      <c r="I89" s="90"/>
      <c r="J89" s="91"/>
      <c r="K89" s="308">
        <v>0.05</v>
      </c>
      <c r="L89" s="857">
        <f>N83*K89</f>
        <v>19550.758452342096</v>
      </c>
      <c r="M89" s="858"/>
      <c r="N89" s="54"/>
    </row>
    <row r="90" spans="1:14" ht="15.75" thickBot="1">
      <c r="B90" s="94" t="s">
        <v>974</v>
      </c>
      <c r="C90" s="95"/>
      <c r="D90" s="95"/>
      <c r="E90" s="95"/>
      <c r="F90" s="95"/>
      <c r="G90" s="95"/>
      <c r="H90" s="95"/>
      <c r="I90" s="96"/>
      <c r="J90" s="97"/>
      <c r="K90" s="309">
        <v>0.05</v>
      </c>
      <c r="L90" s="859">
        <f>N83*K90</f>
        <v>19550.758452342096</v>
      </c>
      <c r="M90" s="860"/>
      <c r="N90" s="54"/>
    </row>
    <row r="91" spans="1:14" ht="15.75" thickBot="1">
      <c r="B91" s="823" t="s">
        <v>953</v>
      </c>
      <c r="C91" s="824"/>
      <c r="D91" s="824"/>
      <c r="E91" s="824"/>
      <c r="F91" s="824"/>
      <c r="G91" s="824"/>
      <c r="H91" s="824"/>
      <c r="I91" s="824"/>
      <c r="J91" s="824"/>
      <c r="K91" s="824"/>
      <c r="L91" s="824"/>
      <c r="M91" s="825"/>
      <c r="N91" s="55">
        <f>L88+L89+L90</f>
        <v>117304.55071405257</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508319.71976089448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1084</v>
      </c>
      <c r="C31" s="84" t="s">
        <v>1597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148</v>
      </c>
      <c r="B36" s="836" t="str">
        <f>VLOOKUP(A36,EQUIPOS!A6:D154,3,FALSE)</f>
        <v>Cargador : Potencia en el volante 110 hp, Clasificación de RPM del motor 2300.</v>
      </c>
      <c r="C36" s="837"/>
      <c r="D36" s="837"/>
      <c r="E36" s="837"/>
      <c r="F36" s="837"/>
      <c r="G36" s="837"/>
      <c r="H36" s="838"/>
      <c r="I36" s="271"/>
      <c r="J36" s="272"/>
      <c r="K36" s="273">
        <f>VLOOKUP(A36,EQUIPOS!A6:D163,4,FALSE)</f>
        <v>102226.29675569171</v>
      </c>
      <c r="L36" s="274"/>
      <c r="M36" s="275">
        <v>30</v>
      </c>
      <c r="N36" s="276">
        <f>K36/M36</f>
        <v>3407.5432251897237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190590.70767131165</v>
      </c>
      <c r="L37" s="274"/>
      <c r="M37" s="275">
        <v>10</v>
      </c>
      <c r="N37" s="276">
        <f t="shared" ref="N37:N43" si="0">K37/M37</f>
        <v>19059.070767131165</v>
      </c>
    </row>
    <row r="38" spans="1:14">
      <c r="A38" t="s">
        <v>284</v>
      </c>
      <c r="B38" s="836" t="str">
        <f>VLOOKUP(A38,EQUIPOS!A8:D154,3,FALSE)</f>
        <v>Planta de asfalto en caliente</v>
      </c>
      <c r="C38" s="837"/>
      <c r="D38" s="837"/>
      <c r="E38" s="837"/>
      <c r="F38" s="837"/>
      <c r="G38" s="837"/>
      <c r="H38" s="838"/>
      <c r="I38" s="271"/>
      <c r="J38" s="272"/>
      <c r="K38" s="273">
        <f>VLOOKUP(A38,EQUIPOS!A8:D165,4,FALSE)</f>
        <v>573585.61751838087</v>
      </c>
      <c r="L38" s="274"/>
      <c r="M38" s="275">
        <v>10</v>
      </c>
      <c r="N38" s="276">
        <f t="shared" si="0"/>
        <v>57358.56175183809</v>
      </c>
    </row>
    <row r="39" spans="1:14">
      <c r="A39" t="s">
        <v>290</v>
      </c>
      <c r="B39" s="836" t="str">
        <f>VLOOKUP(A39,EQUIPOS!A9:D154,3,FALSE)</f>
        <v>Planta trituradora</v>
      </c>
      <c r="C39" s="837"/>
      <c r="D39" s="837"/>
      <c r="E39" s="837"/>
      <c r="F39" s="837"/>
      <c r="G39" s="837"/>
      <c r="H39" s="838"/>
      <c r="I39" s="271"/>
      <c r="J39" s="272"/>
      <c r="K39" s="273">
        <f>VLOOKUP(A39,EQUIPOS!A9:D166,4,FALSE)</f>
        <v>697512.51254937088</v>
      </c>
      <c r="L39" s="274"/>
      <c r="M39" s="275">
        <v>30</v>
      </c>
      <c r="N39" s="276">
        <f t="shared" si="0"/>
        <v>23250.417084979028</v>
      </c>
    </row>
    <row r="40" spans="1:14">
      <c r="A40" t="s">
        <v>316</v>
      </c>
      <c r="B40" s="836" t="str">
        <f>VLOOKUP(A40,EQUIPOS!A10:D154,3,FALSE)</f>
        <v>Retroexcavadora Tipo E-200 o  Equivalente</v>
      </c>
      <c r="C40" s="837"/>
      <c r="D40" s="837"/>
      <c r="E40" s="837"/>
      <c r="F40" s="837"/>
      <c r="G40" s="837"/>
      <c r="H40" s="838"/>
      <c r="I40" s="271"/>
      <c r="J40" s="272"/>
      <c r="K40" s="273">
        <f>VLOOKUP(A40,EQUIPOS!A10:D167,4,FALSE)</f>
        <v>159384.08606070161</v>
      </c>
      <c r="L40" s="274"/>
      <c r="M40" s="275">
        <v>30</v>
      </c>
      <c r="N40" s="276">
        <f t="shared" si="0"/>
        <v>5312.8028686900534</v>
      </c>
    </row>
    <row r="41" spans="1:14">
      <c r="A41" t="s">
        <v>358</v>
      </c>
      <c r="B41" s="836" t="str">
        <f>VLOOKUP(A41,EQUIPOS!A11:D155,3,FALSE)</f>
        <v xml:space="preserve">Terminadora de asfalto (Finisher), potencia en el volante 174 HP, R=20M3/H, velocidad de desplazamiento 114 m/min
</v>
      </c>
      <c r="C41" s="837"/>
      <c r="D41" s="837"/>
      <c r="E41" s="837"/>
      <c r="F41" s="837"/>
      <c r="G41" s="837"/>
      <c r="H41" s="838"/>
      <c r="I41" s="271"/>
      <c r="J41" s="272"/>
      <c r="K41" s="273">
        <f>VLOOKUP(A41,EQUIPOS!A11:D168,4,FALSE)</f>
        <v>613511.11997928389</v>
      </c>
      <c r="L41" s="274"/>
      <c r="M41" s="275">
        <v>10</v>
      </c>
      <c r="N41" s="276">
        <f t="shared" si="0"/>
        <v>61351.11199792839</v>
      </c>
    </row>
    <row r="42" spans="1:14">
      <c r="A42" t="s">
        <v>166</v>
      </c>
      <c r="B42" s="836" t="str">
        <f>VLOOKUP(A42,EQUIPOS!A12:D156,3,FALSE)</f>
        <v>Compactador de Rodillo POTENCIA: 99HP, PESO: 8 ton</v>
      </c>
      <c r="C42" s="837"/>
      <c r="D42" s="837"/>
      <c r="E42" s="837"/>
      <c r="F42" s="837"/>
      <c r="G42" s="837"/>
      <c r="H42" s="838"/>
      <c r="I42" s="271"/>
      <c r="J42" s="272"/>
      <c r="K42" s="273">
        <f>VLOOKUP(A42,EQUIPOS!A12:D169,4,FALSE)</f>
        <v>120115.89868793776</v>
      </c>
      <c r="L42" s="274"/>
      <c r="M42" s="275">
        <v>10</v>
      </c>
      <c r="N42" s="276">
        <f t="shared" si="0"/>
        <v>12011.589868793777</v>
      </c>
    </row>
    <row r="43" spans="1:14">
      <c r="A43" t="s">
        <v>373</v>
      </c>
      <c r="B43" s="836" t="str">
        <f>VLOOKUP(A43,EQUIPOS!A13:D157,3,FALSE)</f>
        <v>Volqueta 6 m3</v>
      </c>
      <c r="C43" s="837"/>
      <c r="D43" s="837"/>
      <c r="E43" s="837"/>
      <c r="F43" s="837"/>
      <c r="G43" s="837"/>
      <c r="H43" s="838"/>
      <c r="I43" s="271"/>
      <c r="J43" s="272"/>
      <c r="K43" s="273">
        <f>VLOOKUP(A43,EQUIPOS!A13:D170,4,FALSE)</f>
        <v>102226.29675569171</v>
      </c>
      <c r="L43" s="274"/>
      <c r="M43" s="275">
        <v>10</v>
      </c>
      <c r="N43" s="276">
        <f t="shared" si="0"/>
        <v>10222.629675569171</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1141.4201203310449</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193115.14736045044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133092.40273948081</v>
      </c>
      <c r="N53" s="276">
        <f>K53*M53</f>
        <v>186329.36383527311</v>
      </c>
    </row>
    <row r="54" spans="1:14">
      <c r="A54" s="111"/>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186329.36383527311</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875.44489458797614</v>
      </c>
      <c r="M63" s="828"/>
      <c r="N63" s="291">
        <f>K63*L63</f>
        <v>1225.6228524231665</v>
      </c>
    </row>
    <row r="64" spans="1:14">
      <c r="A64" t="s">
        <v>1293</v>
      </c>
      <c r="B64" s="49" t="str">
        <f>VLOOKUP(A64,TRANSPORTE!A6:D117,3,FALSE)</f>
        <v>Transporte de mezcla</v>
      </c>
      <c r="C64" s="50"/>
      <c r="D64" s="50"/>
      <c r="E64" s="50"/>
      <c r="F64" s="50"/>
      <c r="G64" s="50"/>
      <c r="H64" s="315" t="s">
        <v>1468</v>
      </c>
      <c r="I64" s="283">
        <v>1.25</v>
      </c>
      <c r="J64" s="290">
        <v>1</v>
      </c>
      <c r="K64" s="283">
        <f>I64*J64</f>
        <v>1.25</v>
      </c>
      <c r="L64" s="827">
        <f>VLOOKUP(A64,TRANSPORTE!A6:D117,4,FALSE)</f>
        <v>1228.6945888954051</v>
      </c>
      <c r="M64" s="828"/>
      <c r="N64" s="291">
        <f>K64*L64</f>
        <v>1535.8682361192564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2761.4910885424229</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54</v>
      </c>
      <c r="B75" s="52" t="str">
        <f>VLOOKUP(A75,'MANO DE OBRA'!A8:D69,3,FALSE)</f>
        <v>Rastrilleros (2)</v>
      </c>
      <c r="C75" s="50"/>
      <c r="D75" s="50"/>
      <c r="E75" s="50"/>
      <c r="F75" s="50"/>
      <c r="G75" s="50"/>
      <c r="H75" s="50"/>
      <c r="I75" s="296">
        <f>K75/J75*100</f>
        <v>86502.359687357821</v>
      </c>
      <c r="J75" s="297">
        <v>185</v>
      </c>
      <c r="K75" s="298">
        <f>VLOOKUP(A75,'MANO DE OBRA'!A8:D100,4,FALSE)</f>
        <v>160029.36542161196</v>
      </c>
      <c r="L75" s="53"/>
      <c r="M75" s="303">
        <v>80</v>
      </c>
      <c r="N75" s="399">
        <f>K75/M75</f>
        <v>2000.3670677701496</v>
      </c>
    </row>
    <row r="76" spans="1:15">
      <c r="A76" t="s">
        <v>34</v>
      </c>
      <c r="B76" s="52" t="str">
        <f>VLOOKUP(A76,'MANO DE OBRA'!A9:D70,3,FALSE)</f>
        <v>Oficial (3)</v>
      </c>
      <c r="C76" s="50"/>
      <c r="D76" s="50"/>
      <c r="E76" s="50"/>
      <c r="F76" s="50"/>
      <c r="G76" s="50"/>
      <c r="H76" s="50"/>
      <c r="I76" s="296">
        <f>K76/J76*100</f>
        <v>173004.71937471567</v>
      </c>
      <c r="J76" s="297">
        <v>185</v>
      </c>
      <c r="K76" s="298">
        <f>VLOOKUP(A76,'MANO DE OBRA'!A9:D101,4,FALSE)</f>
        <v>320058.73084322398</v>
      </c>
      <c r="L76" s="53"/>
      <c r="M76" s="304">
        <v>80</v>
      </c>
      <c r="N76" s="399">
        <f>K76/M76</f>
        <v>4000.7341355402996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11414.201203310449</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393620.20348757645</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78724.040697515302</v>
      </c>
      <c r="M87" s="858"/>
      <c r="N87" s="54"/>
    </row>
    <row r="88" spans="1:14">
      <c r="B88" s="92" t="s">
        <v>973</v>
      </c>
      <c r="C88" s="93"/>
      <c r="D88" s="93"/>
      <c r="E88" s="93"/>
      <c r="F88" s="93"/>
      <c r="G88" s="93"/>
      <c r="H88" s="93"/>
      <c r="I88" s="90"/>
      <c r="J88" s="91"/>
      <c r="K88" s="308">
        <v>0.05</v>
      </c>
      <c r="L88" s="857">
        <f>N82*K88</f>
        <v>19681.010174378825</v>
      </c>
      <c r="M88" s="858"/>
      <c r="N88" s="54"/>
    </row>
    <row r="89" spans="1:14" ht="15.75" thickBot="1">
      <c r="B89" s="94" t="s">
        <v>974</v>
      </c>
      <c r="C89" s="95"/>
      <c r="D89" s="95"/>
      <c r="E89" s="95"/>
      <c r="F89" s="95"/>
      <c r="G89" s="95"/>
      <c r="H89" s="95"/>
      <c r="I89" s="96"/>
      <c r="J89" s="97"/>
      <c r="K89" s="309">
        <v>0.05</v>
      </c>
      <c r="L89" s="859">
        <f>N82*K89</f>
        <v>19681.010174378825</v>
      </c>
      <c r="M89" s="860"/>
      <c r="N89" s="54"/>
    </row>
    <row r="90" spans="1:14" ht="15.75" thickBot="1">
      <c r="B90" s="823" t="s">
        <v>953</v>
      </c>
      <c r="C90" s="824"/>
      <c r="D90" s="824"/>
      <c r="E90" s="824"/>
      <c r="F90" s="824"/>
      <c r="G90" s="824"/>
      <c r="H90" s="824"/>
      <c r="I90" s="824"/>
      <c r="J90" s="824"/>
      <c r="K90" s="824"/>
      <c r="L90" s="824"/>
      <c r="M90" s="825"/>
      <c r="N90" s="55">
        <f>L87+L88+L89</f>
        <v>118086.06104627295</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511706.26453384943</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1085</v>
      </c>
      <c r="C31" s="84" t="s">
        <v>2072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117</v>
      </c>
      <c r="B36" s="836" t="str">
        <f>VLOOKUP(A36,EQUIPOS!A6:D154,3,FALSE)</f>
        <v xml:space="preserve">Barredora mecánica de cepillo de 3658 mm ; 6 m3 </v>
      </c>
      <c r="C36" s="837"/>
      <c r="D36" s="837"/>
      <c r="E36" s="837"/>
      <c r="F36" s="837"/>
      <c r="G36" s="837"/>
      <c r="H36" s="838"/>
      <c r="I36" s="271"/>
      <c r="J36" s="272"/>
      <c r="K36" s="273">
        <f>VLOOKUP(A36,EQUIPOS!A6:D163,4,FALSE)</f>
        <v>69635.531087009644</v>
      </c>
      <c r="L36" s="274"/>
      <c r="M36" s="275">
        <v>150</v>
      </c>
      <c r="N36" s="276">
        <f>K36/M36</f>
        <v>464.23687391339763</v>
      </c>
    </row>
    <row r="37" spans="1:14">
      <c r="A37" s="116" t="s">
        <v>148</v>
      </c>
      <c r="B37" s="836" t="str">
        <f>VLOOKUP(A37,EQUIPOS!A7:D154,3,FALSE)</f>
        <v>Cargador : Potencia en el volante 110 hp, Clasificación de RPM del motor 2300.</v>
      </c>
      <c r="C37" s="837"/>
      <c r="D37" s="837"/>
      <c r="E37" s="837"/>
      <c r="F37" s="837"/>
      <c r="G37" s="837"/>
      <c r="H37" s="838"/>
      <c r="I37" s="271"/>
      <c r="J37" s="272"/>
      <c r="K37" s="273">
        <f>VLOOKUP(A37,EQUIPOS!A7:D164,4,FALSE)</f>
        <v>102226.29675569171</v>
      </c>
      <c r="L37" s="274"/>
      <c r="M37" s="275">
        <v>150</v>
      </c>
      <c r="N37" s="276">
        <f>K37/M37</f>
        <v>681.5086450379448</v>
      </c>
    </row>
    <row r="38" spans="1:14">
      <c r="A38" t="s">
        <v>236</v>
      </c>
      <c r="B38" s="836" t="str">
        <f>VLOOKUP(A38,EQUIPOS!A8:D154,3,FALSE)</f>
        <v>Fresadora de pavimento, potencia 255 HP, peso 19 Ton, PROFUNDIDAD DE CORTE 305 mm</v>
      </c>
      <c r="C38" s="837"/>
      <c r="D38" s="837"/>
      <c r="E38" s="837"/>
      <c r="F38" s="837"/>
      <c r="G38" s="837"/>
      <c r="H38" s="838"/>
      <c r="I38" s="271"/>
      <c r="J38" s="272"/>
      <c r="K38" s="273">
        <f>VLOOKUP(A38,EQUIPOS!A8:D165,4,FALSE)</f>
        <v>357792.03864492098</v>
      </c>
      <c r="L38" s="274"/>
      <c r="M38" s="275">
        <v>150</v>
      </c>
      <c r="N38" s="276">
        <f>K38/M38</f>
        <v>2385.2802576328063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1.8043666666666667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3532.8301432508156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A49" s="111"/>
      <c r="B49" s="46"/>
      <c r="C49" s="285"/>
      <c r="D49" s="285"/>
      <c r="E49" s="285"/>
      <c r="F49" s="285"/>
      <c r="G49" s="285"/>
      <c r="H49" s="285"/>
      <c r="I49" s="272"/>
      <c r="J49" s="228"/>
      <c r="K49" s="286"/>
      <c r="L49" s="271"/>
      <c r="M49" s="406"/>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1233</v>
      </c>
      <c r="B58" s="49" t="str">
        <f>VLOOKUP(A58,TRANSPORTE!A5:D117,3,FALSE)</f>
        <v>Transporte de material fresado</v>
      </c>
      <c r="C58" s="321"/>
      <c r="D58" s="321"/>
      <c r="E58" s="321"/>
      <c r="F58" s="321"/>
      <c r="G58" s="321"/>
      <c r="H58" s="315" t="s">
        <v>1468</v>
      </c>
      <c r="I58" s="283">
        <v>0.13</v>
      </c>
      <c r="J58" s="290">
        <v>1</v>
      </c>
      <c r="K58" s="283">
        <f>I58*J58</f>
        <v>0.13</v>
      </c>
      <c r="L58" s="827">
        <f>VLOOKUP(A58,TRANSPORTE!A5:D117,4,FALSE)</f>
        <v>672.71028742023429</v>
      </c>
      <c r="M58" s="828"/>
      <c r="N58" s="291">
        <f>K58*L58</f>
        <v>87.452337364630466</v>
      </c>
    </row>
    <row r="59" spans="1:14">
      <c r="B59" s="49"/>
      <c r="C59" s="50"/>
      <c r="D59" s="50"/>
      <c r="E59" s="50"/>
      <c r="F59" s="50"/>
      <c r="G59" s="50"/>
      <c r="H59" s="315"/>
      <c r="I59" s="283"/>
      <c r="J59" s="290"/>
      <c r="K59" s="283"/>
      <c r="L59" s="827"/>
      <c r="M59" s="828"/>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87.452337364630466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1200</v>
      </c>
      <c r="N69" s="399">
        <f>K69/M69</f>
        <v>180.43666666666667</v>
      </c>
      <c r="O69" s="109"/>
    </row>
    <row r="70" spans="1:15">
      <c r="B70" s="52"/>
      <c r="C70" s="50"/>
      <c r="D70" s="50"/>
      <c r="E70" s="50"/>
      <c r="F70" s="50"/>
      <c r="G70" s="50"/>
      <c r="H70" s="50"/>
      <c r="I70" s="296"/>
      <c r="J70" s="297"/>
      <c r="K70" s="298"/>
      <c r="L70" s="53"/>
      <c r="M70" s="303"/>
      <c r="N70" s="399"/>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180.43666666666667</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3800.7191472821123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760.14382945642251</v>
      </c>
      <c r="M82" s="858"/>
      <c r="N82" s="54"/>
    </row>
    <row r="83" spans="1:14">
      <c r="B83" s="92" t="s">
        <v>973</v>
      </c>
      <c r="C83" s="93"/>
      <c r="D83" s="93"/>
      <c r="E83" s="93"/>
      <c r="F83" s="93"/>
      <c r="G83" s="93"/>
      <c r="H83" s="93"/>
      <c r="I83" s="90"/>
      <c r="J83" s="91"/>
      <c r="K83" s="308">
        <v>0.05</v>
      </c>
      <c r="L83" s="857">
        <f>N77*K83</f>
        <v>190.03595736410563</v>
      </c>
      <c r="M83" s="858"/>
      <c r="N83" s="54"/>
    </row>
    <row r="84" spans="1:14" ht="15.75" thickBot="1">
      <c r="B84" s="94" t="s">
        <v>974</v>
      </c>
      <c r="C84" s="95"/>
      <c r="D84" s="95"/>
      <c r="E84" s="95"/>
      <c r="F84" s="95"/>
      <c r="G84" s="95"/>
      <c r="H84" s="95"/>
      <c r="I84" s="96"/>
      <c r="J84" s="97"/>
      <c r="K84" s="309">
        <v>0.05</v>
      </c>
      <c r="L84" s="859">
        <f>N77*K84</f>
        <v>190.03595736410563</v>
      </c>
      <c r="M84" s="860"/>
      <c r="N84" s="54"/>
    </row>
    <row r="85" spans="1:14" ht="15.75" thickBot="1">
      <c r="B85" s="823" t="s">
        <v>953</v>
      </c>
      <c r="C85" s="824"/>
      <c r="D85" s="824"/>
      <c r="E85" s="824"/>
      <c r="F85" s="824"/>
      <c r="G85" s="824"/>
      <c r="H85" s="824"/>
      <c r="I85" s="824"/>
      <c r="J85" s="824"/>
      <c r="K85" s="824"/>
      <c r="L85" s="824"/>
      <c r="M85" s="825"/>
      <c r="N85" s="55">
        <f>L82+L83+L84</f>
        <v>1140.2157441846336</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4940.9348914667462</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00"/>
      <c r="K117" s="800"/>
      <c r="L117" s="800"/>
      <c r="M117" s="800"/>
      <c r="N117" s="801"/>
    </row>
    <row r="118" spans="2:14" ht="15.75" thickBot="1">
      <c r="B118" s="265" t="s">
        <v>2221</v>
      </c>
      <c r="C118" s="397"/>
      <c r="D118" s="397"/>
      <c r="E118" s="60"/>
      <c r="F118" s="60"/>
      <c r="G118" s="60"/>
      <c r="H118" s="60"/>
      <c r="I118" s="60"/>
      <c r="J118" s="802"/>
      <c r="K118" s="802"/>
      <c r="L118" s="802"/>
      <c r="M118" s="802"/>
      <c r="N118" s="803"/>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2017</v>
      </c>
      <c r="C31" s="84" t="s">
        <v>2074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117</v>
      </c>
      <c r="B36" s="836" t="str">
        <f>VLOOKUP(A36,EQUIPOS!A6:D154,3,FALSE)</f>
        <v xml:space="preserve">Barredora mecánica de cepillo de 3658 mm ; 6 m3 </v>
      </c>
      <c r="C36" s="837"/>
      <c r="D36" s="837"/>
      <c r="E36" s="837"/>
      <c r="F36" s="837"/>
      <c r="G36" s="837"/>
      <c r="H36" s="838"/>
      <c r="I36" s="271"/>
      <c r="J36" s="272"/>
      <c r="K36" s="273">
        <f>VLOOKUP(A36,EQUIPOS!A6:D163,4,FALSE)</f>
        <v>69635.531087009644</v>
      </c>
      <c r="L36" s="274"/>
      <c r="M36" s="275">
        <v>300</v>
      </c>
      <c r="N36" s="276">
        <f>K36/M36</f>
        <v>232.11843695669882</v>
      </c>
    </row>
    <row r="37" spans="1:14">
      <c r="A37" s="116" t="s">
        <v>148</v>
      </c>
      <c r="B37" s="836" t="str">
        <f>VLOOKUP(A37,EQUIPOS!A7:D154,3,FALSE)</f>
        <v>Cargador : Potencia en el volante 110 hp, Clasificación de RPM del motor 2300.</v>
      </c>
      <c r="C37" s="837"/>
      <c r="D37" s="837"/>
      <c r="E37" s="837"/>
      <c r="F37" s="837"/>
      <c r="G37" s="837"/>
      <c r="H37" s="838"/>
      <c r="I37" s="271"/>
      <c r="J37" s="272"/>
      <c r="K37" s="273">
        <f>VLOOKUP(A37,EQUIPOS!A7:D164,4,FALSE)</f>
        <v>102226.29675569171</v>
      </c>
      <c r="L37" s="274"/>
      <c r="M37" s="275">
        <v>300</v>
      </c>
      <c r="N37" s="276">
        <f>K37/M37</f>
        <v>340.7543225189724</v>
      </c>
    </row>
    <row r="38" spans="1:14">
      <c r="A38" t="s">
        <v>236</v>
      </c>
      <c r="B38" s="836" t="str">
        <f>VLOOKUP(A38,EQUIPOS!A8:D154,3,FALSE)</f>
        <v>Fresadora de pavimento, potencia 255 HP, peso 19 Ton, PROFUNDIDAD DE CORTE 305 mm</v>
      </c>
      <c r="C38" s="837"/>
      <c r="D38" s="837"/>
      <c r="E38" s="837"/>
      <c r="F38" s="837"/>
      <c r="G38" s="837"/>
      <c r="H38" s="838"/>
      <c r="I38" s="271"/>
      <c r="J38" s="272"/>
      <c r="K38" s="273">
        <f>VLOOKUP(A38,EQUIPOS!A8:D165,4,FALSE)</f>
        <v>357792.03864492098</v>
      </c>
      <c r="L38" s="274"/>
      <c r="M38" s="275">
        <v>300</v>
      </c>
      <c r="N38" s="276">
        <f>K38/M38</f>
        <v>1192.6401288164031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0.90218333333333334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1766.4150716254078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A49" s="111"/>
      <c r="B49" s="46"/>
      <c r="C49" s="285"/>
      <c r="D49" s="285"/>
      <c r="E49" s="285"/>
      <c r="F49" s="285"/>
      <c r="G49" s="285"/>
      <c r="H49" s="285"/>
      <c r="I49" s="272"/>
      <c r="J49" s="228"/>
      <c r="K49" s="286"/>
      <c r="L49" s="271"/>
      <c r="M49" s="406"/>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1233</v>
      </c>
      <c r="B58" s="49" t="str">
        <f>VLOOKUP(A58,TRANSPORTE!A5:D117,3,FALSE)</f>
        <v>Transporte de material fresado</v>
      </c>
      <c r="C58" s="321"/>
      <c r="D58" s="321"/>
      <c r="E58" s="321"/>
      <c r="F58" s="321"/>
      <c r="G58" s="321"/>
      <c r="H58" s="315" t="s">
        <v>1468</v>
      </c>
      <c r="I58" s="417">
        <v>6.5000000000000002E-2</v>
      </c>
      <c r="J58" s="290">
        <v>1</v>
      </c>
      <c r="K58" s="417">
        <f>I58*J58</f>
        <v>6.5000000000000002E-2</v>
      </c>
      <c r="L58" s="827">
        <f>VLOOKUP(A58,TRANSPORTE!A5:D117,4,FALSE)</f>
        <v>672.71028742023429</v>
      </c>
      <c r="M58" s="828"/>
      <c r="N58" s="291">
        <f>K58*L58</f>
        <v>43.726168682315233</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43.726168682315233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2400</v>
      </c>
      <c r="N69" s="399">
        <f>K69/M69</f>
        <v>90.218333333333334</v>
      </c>
      <c r="O69" s="109"/>
    </row>
    <row r="70" spans="1:15">
      <c r="B70" s="52"/>
      <c r="C70" s="50"/>
      <c r="D70" s="50"/>
      <c r="E70" s="50"/>
      <c r="F70" s="50"/>
      <c r="G70" s="50"/>
      <c r="H70" s="50"/>
      <c r="I70" s="296"/>
      <c r="J70" s="297"/>
      <c r="K70" s="298"/>
      <c r="L70" s="53"/>
      <c r="M70" s="303"/>
      <c r="N70" s="399"/>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90.218333333333334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1900.3595736410562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380.07191472821125</v>
      </c>
      <c r="M82" s="858"/>
      <c r="N82" s="54"/>
    </row>
    <row r="83" spans="1:14">
      <c r="B83" s="92" t="s">
        <v>973</v>
      </c>
      <c r="C83" s="93"/>
      <c r="D83" s="93"/>
      <c r="E83" s="93"/>
      <c r="F83" s="93"/>
      <c r="G83" s="93"/>
      <c r="H83" s="93"/>
      <c r="I83" s="90"/>
      <c r="J83" s="91"/>
      <c r="K83" s="308">
        <v>0.05</v>
      </c>
      <c r="L83" s="857">
        <f>N77*K83</f>
        <v>95.017978682052814</v>
      </c>
      <c r="M83" s="858"/>
      <c r="N83" s="54"/>
    </row>
    <row r="84" spans="1:14" ht="15.75" thickBot="1">
      <c r="B84" s="94" t="s">
        <v>974</v>
      </c>
      <c r="C84" s="95"/>
      <c r="D84" s="95"/>
      <c r="E84" s="95"/>
      <c r="F84" s="95"/>
      <c r="G84" s="95"/>
      <c r="H84" s="95"/>
      <c r="I84" s="96"/>
      <c r="J84" s="97"/>
      <c r="K84" s="309">
        <v>0.05</v>
      </c>
      <c r="L84" s="859">
        <f>N77*K84</f>
        <v>95.017978682052814</v>
      </c>
      <c r="M84" s="860"/>
      <c r="N84" s="54"/>
    </row>
    <row r="85" spans="1:14" ht="15.75" thickBot="1">
      <c r="B85" s="823" t="s">
        <v>953</v>
      </c>
      <c r="C85" s="824"/>
      <c r="D85" s="824"/>
      <c r="E85" s="824"/>
      <c r="F85" s="824"/>
      <c r="G85" s="824"/>
      <c r="H85" s="824"/>
      <c r="I85" s="824"/>
      <c r="J85" s="824"/>
      <c r="K85" s="824"/>
      <c r="L85" s="824"/>
      <c r="M85" s="825"/>
      <c r="N85" s="55">
        <f>L82+L83+L84</f>
        <v>570.10787209231682</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2470.4674457333731</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00"/>
      <c r="K117" s="800"/>
      <c r="L117" s="800"/>
      <c r="M117" s="800"/>
      <c r="N117" s="801"/>
    </row>
    <row r="118" spans="2:14" ht="15.75" thickBot="1">
      <c r="B118" s="265" t="s">
        <v>2221</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1086</v>
      </c>
      <c r="C31" s="84" t="s">
        <v>2075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18</v>
      </c>
      <c r="N36" s="276">
        <f>K36/M36</f>
        <v>2839.61935432477</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81781.037404553383</v>
      </c>
      <c r="L37" s="274"/>
      <c r="M37" s="275">
        <v>18</v>
      </c>
      <c r="N37" s="276">
        <f>K37/M37</f>
        <v>4543.3909669196328</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184007.33416024508</v>
      </c>
      <c r="L38" s="274"/>
      <c r="M38" s="275">
        <v>18</v>
      </c>
      <c r="N38" s="276">
        <f>K38/M38</f>
        <v>10222.629675569171</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511760.17550350609</v>
      </c>
      <c r="L39" s="840">
        <v>18</v>
      </c>
      <c r="M39" s="841"/>
      <c r="N39" s="276">
        <f>K39/L39</f>
        <v>28431.120861305895</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145945.4170891984</v>
      </c>
      <c r="L40" s="280"/>
      <c r="M40" s="281">
        <v>18</v>
      </c>
      <c r="N40" s="276">
        <f>K40/M40</f>
        <v>8108.078727177689</v>
      </c>
    </row>
    <row r="41" spans="1:14">
      <c r="B41" s="843" t="s">
        <v>952</v>
      </c>
      <c r="C41" s="844"/>
      <c r="D41" s="844"/>
      <c r="E41" s="41"/>
      <c r="F41" s="42"/>
      <c r="G41" s="42"/>
      <c r="H41" s="43"/>
      <c r="I41" s="39"/>
      <c r="J41" s="40"/>
      <c r="K41" s="283"/>
      <c r="L41" s="280"/>
      <c r="M41" s="405">
        <v>0.01</v>
      </c>
      <c r="N41" s="348">
        <f>N75*M41</f>
        <v>29.963350251000556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54174.802935548156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802</v>
      </c>
      <c r="B48" s="46" t="str">
        <f>VLOOKUP(A48,MATERIALES!A5:D373,3,FALSE)</f>
        <v>Arena lavada</v>
      </c>
      <c r="C48" s="285"/>
      <c r="D48" s="285"/>
      <c r="E48" s="285"/>
      <c r="F48" s="285"/>
      <c r="G48" s="285"/>
      <c r="H48" s="285"/>
      <c r="I48" s="272"/>
      <c r="J48" s="228" t="str">
        <f>VLOOKUP(A48,MATERIALES!A4:D640,2,FALSE)</f>
        <v>m3</v>
      </c>
      <c r="K48" s="286">
        <v>3.5000000000000003E-2</v>
      </c>
      <c r="L48" s="271"/>
      <c r="M48" s="406">
        <f>VLOOKUP(A48,MATERIALES!A5:D396,4,FALSE)</f>
        <v>78045.384966431549</v>
      </c>
      <c r="N48" s="276">
        <f>K48*M48</f>
        <v>2731.5884738251043</v>
      </c>
    </row>
    <row r="49" spans="1:14">
      <c r="A49" s="111" t="s">
        <v>763</v>
      </c>
      <c r="B49" s="46" t="str">
        <f>VLOOKUP(A49,MATERIALES!A6:D373,3,FALSE)</f>
        <v>Agregado petreo para mezclas asfálticas</v>
      </c>
      <c r="C49" s="285"/>
      <c r="D49" s="285"/>
      <c r="E49" s="285"/>
      <c r="F49" s="285"/>
      <c r="G49" s="285"/>
      <c r="H49" s="285"/>
      <c r="I49" s="272"/>
      <c r="J49" s="228" t="str">
        <f>VLOOKUP(A49,MATERIALES!A5:D641,2,FALSE)</f>
        <v>m3</v>
      </c>
      <c r="K49" s="286">
        <v>0.25</v>
      </c>
      <c r="L49" s="271"/>
      <c r="M49" s="406">
        <f>VLOOKUP(A49,MATERIALES!A6:D397,4,FALSE)</f>
        <v>186329.36383527314</v>
      </c>
      <c r="N49" s="276">
        <f>K49*M49</f>
        <v>46582.340958818284</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49313.929432643388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1468</v>
      </c>
      <c r="I58" s="417">
        <v>0.28500000000000003</v>
      </c>
      <c r="J58" s="290">
        <v>1</v>
      </c>
      <c r="K58" s="417">
        <f>I58*J58</f>
        <v>0.28500000000000003</v>
      </c>
      <c r="L58" s="827">
        <f>VLOOKUP(A58,TRANSPORTE!A5:D117,4,FALSE)</f>
        <v>875.44489458797614</v>
      </c>
      <c r="M58" s="828"/>
      <c r="N58" s="291">
        <f>K58*L58</f>
        <v>249.50179495757322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249.50179495757322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15</v>
      </c>
      <c r="B69" s="52" t="str">
        <f>VLOOKUP(A69,'MANO DE OBRA'!A8:D68,3,FALSE)</f>
        <v>Obrero (6)</v>
      </c>
      <c r="C69" s="50"/>
      <c r="D69" s="50"/>
      <c r="E69" s="50"/>
      <c r="F69" s="50"/>
      <c r="G69" s="50"/>
      <c r="H69" s="50"/>
      <c r="I69" s="296">
        <f>K69/J69*100</f>
        <v>175560</v>
      </c>
      <c r="J69" s="297">
        <v>185</v>
      </c>
      <c r="K69" s="298">
        <f>VLOOKUP(A69,'MANO DE OBRA'!A8:D99,4,FALSE)</f>
        <v>324786</v>
      </c>
      <c r="L69" s="53"/>
      <c r="M69" s="299">
        <v>144</v>
      </c>
      <c r="N69" s="399">
        <f>K69/M69</f>
        <v>2255.4583333333335</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144</v>
      </c>
      <c r="N70" s="399">
        <f>K70/M70</f>
        <v>740.87669176672216</v>
      </c>
    </row>
    <row r="71" spans="1:15">
      <c r="B71" s="52"/>
      <c r="C71" s="50"/>
      <c r="D71" s="50"/>
      <c r="E71" s="50"/>
      <c r="F71" s="50"/>
      <c r="G71" s="50"/>
      <c r="H71" s="50"/>
      <c r="I71" s="296"/>
      <c r="J71" s="297"/>
      <c r="K71" s="298"/>
      <c r="L71" s="53"/>
      <c r="M71" s="304"/>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2996.3350251000556</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106734.56918824917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21346.913837649834</v>
      </c>
      <c r="M82" s="858"/>
      <c r="N82" s="54"/>
    </row>
    <row r="83" spans="1:14">
      <c r="B83" s="92" t="s">
        <v>973</v>
      </c>
      <c r="C83" s="93"/>
      <c r="D83" s="93"/>
      <c r="E83" s="93"/>
      <c r="F83" s="93"/>
      <c r="G83" s="93"/>
      <c r="H83" s="93"/>
      <c r="I83" s="90"/>
      <c r="J83" s="91"/>
      <c r="K83" s="308">
        <v>0.05</v>
      </c>
      <c r="L83" s="857">
        <f>N77*K83</f>
        <v>5336.7284594124585</v>
      </c>
      <c r="M83" s="858"/>
      <c r="N83" s="54"/>
    </row>
    <row r="84" spans="1:14" ht="15.75" thickBot="1">
      <c r="B84" s="94" t="s">
        <v>974</v>
      </c>
      <c r="C84" s="95"/>
      <c r="D84" s="95"/>
      <c r="E84" s="95"/>
      <c r="F84" s="95"/>
      <c r="G84" s="95"/>
      <c r="H84" s="95"/>
      <c r="I84" s="96"/>
      <c r="J84" s="97"/>
      <c r="K84" s="309">
        <v>0.05</v>
      </c>
      <c r="L84" s="859">
        <f>N77*K84</f>
        <v>5336.7284594124585</v>
      </c>
      <c r="M84" s="860"/>
      <c r="N84" s="54"/>
    </row>
    <row r="85" spans="1:14" ht="15.75" thickBot="1">
      <c r="B85" s="823" t="s">
        <v>953</v>
      </c>
      <c r="C85" s="824"/>
      <c r="D85" s="824"/>
      <c r="E85" s="824"/>
      <c r="F85" s="824"/>
      <c r="G85" s="824"/>
      <c r="H85" s="824"/>
      <c r="I85" s="824"/>
      <c r="J85" s="824"/>
      <c r="K85" s="824"/>
      <c r="L85" s="824"/>
      <c r="M85" s="825"/>
      <c r="N85" s="55">
        <f>L82+L83+L84</f>
        <v>32020.370756474749</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138754.93994472391</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00"/>
      <c r="K117" s="800"/>
      <c r="L117" s="800"/>
      <c r="M117" s="800"/>
      <c r="N117" s="801"/>
    </row>
    <row r="118" spans="2:14" ht="15.75" thickBot="1">
      <c r="B118" s="265" t="s">
        <v>2221</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1087</v>
      </c>
      <c r="C31" s="84" t="s">
        <v>2076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12</v>
      </c>
      <c r="N36" s="276">
        <f>K36/M36</f>
        <v>4259.429031487155</v>
      </c>
    </row>
    <row r="37" spans="1:14">
      <c r="A37" s="116" t="s">
        <v>154</v>
      </c>
      <c r="B37" s="324" t="str">
        <f>VLOOKUP(A37,EQUIPOS!A6:D154,3,FALSE)</f>
        <v>Carrotanque Irrigador de asfalto, 1000 GALONES DE CAPACIDAD</v>
      </c>
      <c r="C37" s="325"/>
      <c r="D37" s="325"/>
      <c r="E37" s="325"/>
      <c r="F37" s="325"/>
      <c r="G37" s="325"/>
      <c r="H37" s="326"/>
      <c r="I37" s="271"/>
      <c r="J37" s="272"/>
      <c r="K37" s="273">
        <f>VLOOKUP(A37,EQUIPOS!A6:D163,4,FALSE)</f>
        <v>81781.037404553383</v>
      </c>
      <c r="L37" s="274"/>
      <c r="M37" s="275">
        <v>12</v>
      </c>
      <c r="N37" s="276">
        <f>K37/M37</f>
        <v>6815.0864503794483</v>
      </c>
    </row>
    <row r="38" spans="1:14">
      <c r="A38" s="116" t="s">
        <v>269</v>
      </c>
      <c r="B38" s="324" t="str">
        <f>VLOOKUP(A38,EQUIPOS!A6:D154,3,FALSE)</f>
        <v>Motoniveladora  potencia 215 HP, ancho de cuchilla 4,27 m, peso 18 ton.</v>
      </c>
      <c r="C38" s="325"/>
      <c r="D38" s="325"/>
      <c r="E38" s="325"/>
      <c r="F38" s="325"/>
      <c r="G38" s="325"/>
      <c r="H38" s="326"/>
      <c r="I38" s="271"/>
      <c r="J38" s="272"/>
      <c r="K38" s="273">
        <f>VLOOKUP(A38,EQUIPOS!A6:D163,4,FALSE)</f>
        <v>184007.33416024508</v>
      </c>
      <c r="L38" s="274"/>
      <c r="M38" s="275">
        <v>12</v>
      </c>
      <c r="N38" s="276">
        <f>K38/M38</f>
        <v>15333.944513353757</v>
      </c>
    </row>
    <row r="39" spans="1:14">
      <c r="A39" s="116" t="s">
        <v>299</v>
      </c>
      <c r="B39" s="836" t="str">
        <f>VLOOKUP(A39,EQUIPOS!A7:D154,3,FALSE)</f>
        <v xml:space="preserve">Recicladora, potencia 430HP </v>
      </c>
      <c r="C39" s="837"/>
      <c r="D39" s="837"/>
      <c r="E39" s="837"/>
      <c r="F39" s="837"/>
      <c r="G39" s="837"/>
      <c r="H39" s="838"/>
      <c r="I39" s="271"/>
      <c r="J39" s="272"/>
      <c r="K39" s="273">
        <f>VLOOKUP(A39,EQUIPOS!A7:D164,4,FALSE)</f>
        <v>511760.17550350609</v>
      </c>
      <c r="L39" s="274"/>
      <c r="M39" s="275">
        <v>12</v>
      </c>
      <c r="N39" s="276">
        <f>K39/M39</f>
        <v>42646.681291958841</v>
      </c>
    </row>
    <row r="40" spans="1:14">
      <c r="A40" t="s">
        <v>365</v>
      </c>
      <c r="B40" s="836" t="str">
        <f>VLOOKUP(A40,EQUIPOS!A8:D154,3,FALSE)</f>
        <v xml:space="preserve">Vibrocompatador, potencia 153 HP, peso 10 Ton. </v>
      </c>
      <c r="C40" s="837"/>
      <c r="D40" s="837"/>
      <c r="E40" s="837"/>
      <c r="F40" s="837"/>
      <c r="G40" s="837"/>
      <c r="H40" s="838"/>
      <c r="I40" s="271"/>
      <c r="J40" s="272"/>
      <c r="K40" s="273">
        <f>VLOOKUP(A40,EQUIPOS!A8:D165,4,FALSE)</f>
        <v>145945.4170891984</v>
      </c>
      <c r="L40" s="274"/>
      <c r="M40" s="275">
        <v>12</v>
      </c>
      <c r="N40" s="276">
        <f>K40/M40</f>
        <v>12162.118090766533</v>
      </c>
    </row>
    <row r="41" spans="1:14">
      <c r="B41" s="836"/>
      <c r="C41" s="837"/>
      <c r="D41" s="837"/>
      <c r="E41" s="837"/>
      <c r="F41" s="837"/>
      <c r="G41" s="837"/>
      <c r="H41" s="838"/>
      <c r="I41" s="839"/>
      <c r="J41" s="820"/>
      <c r="K41" s="273"/>
      <c r="L41" s="840"/>
      <c r="M41" s="841"/>
      <c r="N41" s="276"/>
    </row>
    <row r="42" spans="1:14">
      <c r="B42" s="836"/>
      <c r="C42" s="837"/>
      <c r="D42" s="837"/>
      <c r="E42" s="842"/>
      <c r="F42" s="837"/>
      <c r="G42" s="837"/>
      <c r="H42" s="838"/>
      <c r="I42" s="39"/>
      <c r="J42" s="40"/>
      <c r="K42" s="278"/>
      <c r="L42" s="280"/>
      <c r="M42" s="281"/>
      <c r="N42" s="282"/>
    </row>
    <row r="43" spans="1:14">
      <c r="B43" s="843" t="s">
        <v>952</v>
      </c>
      <c r="C43" s="956"/>
      <c r="D43" s="956"/>
      <c r="E43" s="41"/>
      <c r="F43" s="42"/>
      <c r="G43" s="42"/>
      <c r="H43" s="43"/>
      <c r="I43" s="39"/>
      <c r="J43" s="40"/>
      <c r="K43" s="283"/>
      <c r="L43" s="280"/>
      <c r="M43" s="405">
        <v>0.1</v>
      </c>
      <c r="N43" s="348">
        <f>N77*M43</f>
        <v>449.45025376500837</v>
      </c>
    </row>
    <row r="44" spans="1:14" ht="15.75" thickBot="1">
      <c r="B44" s="836"/>
      <c r="C44" s="837"/>
      <c r="D44" s="837"/>
      <c r="E44" s="837"/>
      <c r="F44" s="837"/>
      <c r="G44" s="837"/>
      <c r="H44" s="838"/>
      <c r="I44" s="845"/>
      <c r="J44" s="846"/>
      <c r="K44" s="44"/>
      <c r="L44" s="847"/>
      <c r="M44" s="848"/>
      <c r="N44" s="108"/>
    </row>
    <row r="45" spans="1:14" ht="15.75" thickBot="1">
      <c r="B45" s="823" t="s">
        <v>953</v>
      </c>
      <c r="C45" s="824"/>
      <c r="D45" s="824"/>
      <c r="E45" s="824"/>
      <c r="F45" s="824"/>
      <c r="G45" s="824"/>
      <c r="H45" s="824"/>
      <c r="I45" s="824"/>
      <c r="J45" s="824"/>
      <c r="K45" s="824"/>
      <c r="L45" s="824"/>
      <c r="M45" s="825"/>
      <c r="N45" s="398">
        <f>SUM(N36:N44)</f>
        <v>81666.70963171075</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t="s">
        <v>774</v>
      </c>
      <c r="B50" s="46" t="str">
        <f>VLOOKUP(A50,MATERIALES!A5:D373,3,FALSE)</f>
        <v>Agua</v>
      </c>
      <c r="C50" s="285"/>
      <c r="D50" s="285"/>
      <c r="E50" s="285"/>
      <c r="F50" s="285"/>
      <c r="G50" s="285"/>
      <c r="H50" s="285"/>
      <c r="I50" s="272"/>
      <c r="J50" s="228" t="str">
        <f>VLOOKUP(A50,MATERIALES!A4:D640,2,FALSE)</f>
        <v>lt</v>
      </c>
      <c r="K50" s="286">
        <v>75</v>
      </c>
      <c r="L50" s="271"/>
      <c r="M50" s="406">
        <f>VLOOKUP(A50,MATERIALES!A5:D396,4,FALSE)</f>
        <v>12.776870662990158</v>
      </c>
      <c r="N50" s="276">
        <f>K50*M50</f>
        <v>958.26529972426181</v>
      </c>
    </row>
    <row r="51" spans="1:14">
      <c r="A51" t="s">
        <v>807</v>
      </c>
      <c r="B51" s="46" t="str">
        <f>VLOOKUP(A51,MATERIALES!A5:D373,3,FALSE)</f>
        <v xml:space="preserve">Cemento Asfáltico </v>
      </c>
      <c r="C51" s="285"/>
      <c r="D51" s="285"/>
      <c r="E51" s="285"/>
      <c r="F51" s="285"/>
      <c r="G51" s="285"/>
      <c r="H51" s="285"/>
      <c r="I51" s="272"/>
      <c r="J51" s="228" t="str">
        <f>VLOOKUP(A51,MATERIALES!A4:D640,2,FALSE)</f>
        <v>kg</v>
      </c>
      <c r="K51" s="286">
        <v>1.3</v>
      </c>
      <c r="L51" s="271"/>
      <c r="M51" s="406">
        <f>VLOOKUP(A51,MATERIALES!A5:D396,4,FALSE)</f>
        <v>2581.9926131459274</v>
      </c>
      <c r="N51" s="276">
        <f>K51*M51</f>
        <v>3356.5903970897057</v>
      </c>
    </row>
    <row r="52" spans="1:14">
      <c r="B52" s="46"/>
      <c r="C52" s="285"/>
      <c r="D52" s="285"/>
      <c r="E52" s="285"/>
      <c r="F52" s="285"/>
      <c r="G52" s="285"/>
      <c r="H52" s="285"/>
      <c r="I52" s="272"/>
      <c r="J52" s="228"/>
      <c r="K52" s="286"/>
      <c r="L52" s="271"/>
      <c r="M52" s="287"/>
      <c r="N52" s="288"/>
    </row>
    <row r="53" spans="1:14">
      <c r="B53" s="46"/>
      <c r="C53" s="285"/>
      <c r="D53" s="285"/>
      <c r="E53" s="285"/>
      <c r="F53" s="285"/>
      <c r="G53" s="285"/>
      <c r="H53" s="285"/>
      <c r="I53" s="272"/>
      <c r="J53" s="228"/>
      <c r="K53" s="286"/>
      <c r="L53" s="271"/>
      <c r="M53" s="287"/>
      <c r="N53" s="288"/>
    </row>
    <row r="54" spans="1:14" ht="15.75" thickBot="1">
      <c r="B54" s="818"/>
      <c r="C54" s="819"/>
      <c r="D54" s="819"/>
      <c r="E54" s="819"/>
      <c r="F54" s="819"/>
      <c r="G54" s="819"/>
      <c r="H54" s="819"/>
      <c r="I54" s="820"/>
      <c r="J54" s="45"/>
      <c r="K54" s="47"/>
      <c r="L54" s="821"/>
      <c r="M54" s="822"/>
      <c r="N54" s="48"/>
    </row>
    <row r="55" spans="1:14" ht="15.75" thickBot="1">
      <c r="B55" s="823" t="s">
        <v>953</v>
      </c>
      <c r="C55" s="824"/>
      <c r="D55" s="824"/>
      <c r="E55" s="824"/>
      <c r="F55" s="824"/>
      <c r="G55" s="824"/>
      <c r="H55" s="824"/>
      <c r="I55" s="824"/>
      <c r="J55" s="824"/>
      <c r="K55" s="824"/>
      <c r="L55" s="824"/>
      <c r="M55" s="825"/>
      <c r="N55" s="398">
        <f>SUM(N50:N54)</f>
        <v>4314.8556968139674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299">
        <v>96</v>
      </c>
      <c r="N71" s="399">
        <f>K71/M71</f>
        <v>1111.3150376500832</v>
      </c>
      <c r="O71" s="109"/>
    </row>
    <row r="72" spans="1:15">
      <c r="A72" t="s">
        <v>15</v>
      </c>
      <c r="B72" s="52" t="str">
        <f>VLOOKUP(A72,'MANO DE OBRA'!A8:D69,3,FALSE)</f>
        <v>Obrero (6)</v>
      </c>
      <c r="C72" s="50"/>
      <c r="D72" s="50"/>
      <c r="E72" s="50"/>
      <c r="F72" s="50"/>
      <c r="G72" s="50"/>
      <c r="H72" s="50"/>
      <c r="I72" s="296">
        <f>K72/J72*100</f>
        <v>175560</v>
      </c>
      <c r="J72" s="297">
        <v>185</v>
      </c>
      <c r="K72" s="298">
        <f>VLOOKUP(A72,'MANO DE OBRA'!A8:D100,4,FALSE)</f>
        <v>324786</v>
      </c>
      <c r="L72" s="53"/>
      <c r="M72" s="303">
        <v>96</v>
      </c>
      <c r="N72" s="399">
        <f>K72/M72</f>
        <v>3383.1875</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4494.5025376500835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N45+N55+N66+N77</f>
        <v>90476.067866174795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18095.21357323496</v>
      </c>
      <c r="M84" s="858"/>
      <c r="N84" s="54"/>
    </row>
    <row r="85" spans="1:14">
      <c r="B85" s="92" t="s">
        <v>973</v>
      </c>
      <c r="C85" s="93"/>
      <c r="D85" s="93"/>
      <c r="E85" s="93"/>
      <c r="F85" s="93"/>
      <c r="G85" s="93"/>
      <c r="H85" s="93"/>
      <c r="I85" s="90"/>
      <c r="J85" s="91"/>
      <c r="K85" s="308">
        <v>0.05</v>
      </c>
      <c r="L85" s="857">
        <f>N79*K85</f>
        <v>4523.8033933087399</v>
      </c>
      <c r="M85" s="858"/>
      <c r="N85" s="54"/>
    </row>
    <row r="86" spans="1:14" ht="15.75" thickBot="1">
      <c r="B86" s="94" t="s">
        <v>974</v>
      </c>
      <c r="C86" s="95"/>
      <c r="D86" s="95"/>
      <c r="E86" s="95"/>
      <c r="F86" s="95"/>
      <c r="G86" s="95"/>
      <c r="H86" s="95"/>
      <c r="I86" s="96"/>
      <c r="J86" s="97"/>
      <c r="K86" s="309">
        <v>0.05</v>
      </c>
      <c r="L86" s="859">
        <f>N79*K86</f>
        <v>4523.8033933087399</v>
      </c>
      <c r="M86" s="860"/>
      <c r="N86" s="54"/>
    </row>
    <row r="87" spans="1:14" ht="15.75" thickBot="1">
      <c r="B87" s="823" t="s">
        <v>953</v>
      </c>
      <c r="C87" s="824"/>
      <c r="D87" s="824"/>
      <c r="E87" s="824"/>
      <c r="F87" s="824"/>
      <c r="G87" s="824"/>
      <c r="H87" s="824"/>
      <c r="I87" s="824"/>
      <c r="J87" s="824"/>
      <c r="K87" s="824"/>
      <c r="L87" s="824"/>
      <c r="M87" s="825"/>
      <c r="N87" s="55">
        <f>L84+L85+L86</f>
        <v>27142.820359852438</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117618.88822602724</v>
      </c>
    </row>
    <row r="90" spans="1:14">
      <c r="B90" s="16"/>
      <c r="C90" s="17"/>
      <c r="D90" s="17"/>
      <c r="E90" s="17"/>
      <c r="F90" s="17"/>
      <c r="G90" s="17"/>
      <c r="H90" s="17"/>
      <c r="I90" s="17"/>
      <c r="J90" s="17"/>
      <c r="K90" s="17"/>
      <c r="L90" s="17"/>
      <c r="M90" s="17"/>
      <c r="N90" s="18"/>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56" t="s">
        <v>976</v>
      </c>
      <c r="F94" s="56"/>
      <c r="G94" s="56"/>
      <c r="H94" s="56"/>
      <c r="I94" s="56"/>
      <c r="J94" s="56"/>
      <c r="K94" s="15"/>
      <c r="L94" s="15"/>
      <c r="M94" s="15"/>
      <c r="N94" s="20"/>
    </row>
    <row r="95" spans="1:14">
      <c r="B95" s="19"/>
      <c r="C95" s="15"/>
      <c r="D95" s="15"/>
      <c r="E95" s="15" t="s">
        <v>977</v>
      </c>
      <c r="F95" s="15"/>
      <c r="G95" s="15"/>
      <c r="H95" s="15"/>
      <c r="I95" s="15"/>
      <c r="J95" s="15"/>
      <c r="K95" s="15"/>
      <c r="L95" s="15"/>
      <c r="M95" s="15"/>
      <c r="N95" s="20"/>
    </row>
    <row r="96" spans="1:14">
      <c r="B96" s="19"/>
      <c r="C96" s="15"/>
      <c r="D96" s="15"/>
      <c r="E96" s="15" t="s">
        <v>978</v>
      </c>
      <c r="F96" s="15"/>
      <c r="G96" s="15"/>
      <c r="H96" s="15"/>
      <c r="I96" s="15"/>
      <c r="J96" s="15"/>
      <c r="K96" s="15"/>
      <c r="L96" s="15"/>
      <c r="M96" s="15"/>
      <c r="N96" s="20"/>
    </row>
    <row r="97" spans="2:14">
      <c r="B97" s="19"/>
      <c r="C97" s="15"/>
      <c r="D97" s="15"/>
      <c r="E97" s="15" t="s">
        <v>979</v>
      </c>
      <c r="F97" s="15"/>
      <c r="G97" s="15"/>
      <c r="H97" s="15"/>
      <c r="I97" s="15"/>
      <c r="J97" s="15"/>
      <c r="K97" s="15"/>
      <c r="L97" s="15"/>
      <c r="M97" s="15"/>
      <c r="N97" s="20"/>
    </row>
    <row r="98" spans="2:14" ht="15.75" thickBot="1">
      <c r="B98" s="19"/>
      <c r="C98" s="15"/>
      <c r="D98" s="15"/>
      <c r="E98" s="15"/>
      <c r="F98" s="15" t="s">
        <v>980</v>
      </c>
      <c r="G98" s="15"/>
      <c r="H98" s="15"/>
      <c r="I98" s="15"/>
      <c r="J98" s="15"/>
      <c r="K98" s="15"/>
      <c r="L98" s="15"/>
      <c r="M98" s="15"/>
      <c r="N98" s="20"/>
    </row>
    <row r="99" spans="2:14">
      <c r="B99" s="231" t="s">
        <v>2216</v>
      </c>
      <c r="C99" s="232"/>
      <c r="D99" s="232"/>
      <c r="E99" s="232"/>
      <c r="F99" s="232"/>
      <c r="G99" s="232"/>
      <c r="H99" s="232"/>
      <c r="I99" s="232"/>
      <c r="J99" s="232"/>
      <c r="K99" s="232"/>
      <c r="L99" s="232"/>
      <c r="M99" s="232"/>
      <c r="N99" s="233"/>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ht="15.75" thickBot="1">
      <c r="B103" s="237"/>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26" t="s">
        <v>2217</v>
      </c>
      <c r="C105" s="34"/>
      <c r="D105" s="34"/>
      <c r="E105" s="34"/>
      <c r="F105" s="34"/>
      <c r="G105" s="34"/>
      <c r="H105" s="34"/>
      <c r="I105" s="34"/>
      <c r="J105" s="34"/>
      <c r="K105" s="34"/>
      <c r="L105" s="34"/>
      <c r="M105" s="34"/>
      <c r="N105" s="35"/>
    </row>
    <row r="106" spans="2:14" ht="15" customHeight="1">
      <c r="B106" s="861" t="s">
        <v>2218</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2219</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226"/>
      <c r="C113" s="34"/>
      <c r="D113" s="34"/>
      <c r="E113" s="34"/>
      <c r="F113" s="34"/>
      <c r="G113" s="34"/>
      <c r="H113" s="34"/>
      <c r="I113" s="34"/>
      <c r="J113" s="34"/>
      <c r="K113" s="34"/>
      <c r="L113" s="34"/>
      <c r="M113" s="34"/>
      <c r="N113" s="35"/>
    </row>
    <row r="114" spans="2:14">
      <c r="B114" s="19"/>
      <c r="C114" s="15"/>
      <c r="D114" s="15"/>
      <c r="E114" s="15" t="s">
        <v>976</v>
      </c>
      <c r="F114" s="56"/>
      <c r="G114" s="56"/>
      <c r="H114" s="15"/>
      <c r="I114" s="15"/>
      <c r="J114" s="15"/>
      <c r="K114" s="15"/>
      <c r="L114" s="15"/>
      <c r="M114" s="15"/>
      <c r="N114" s="20"/>
    </row>
    <row r="115" spans="2:14">
      <c r="B115" s="19"/>
      <c r="C115" s="15"/>
      <c r="D115" s="15"/>
      <c r="E115" s="57" t="s">
        <v>977</v>
      </c>
      <c r="F115" s="15"/>
      <c r="G115" s="15"/>
      <c r="H115" s="57"/>
      <c r="I115" s="57"/>
      <c r="J115" s="57"/>
      <c r="K115" s="15"/>
      <c r="L115" s="15"/>
      <c r="M115" s="15"/>
      <c r="N115" s="20"/>
    </row>
    <row r="116" spans="2:14">
      <c r="B116" s="19"/>
      <c r="C116" s="15"/>
      <c r="D116" s="15"/>
      <c r="E116" s="58" t="s">
        <v>981</v>
      </c>
      <c r="F116" s="15"/>
      <c r="G116" s="15"/>
      <c r="H116" s="58"/>
      <c r="I116" s="58"/>
      <c r="J116" s="58"/>
      <c r="K116" s="15"/>
      <c r="L116" s="15"/>
      <c r="M116" s="15"/>
      <c r="N116" s="20"/>
    </row>
    <row r="117" spans="2:14">
      <c r="B117" s="59"/>
      <c r="C117" s="34"/>
      <c r="D117" s="34"/>
      <c r="E117" s="15" t="s">
        <v>979</v>
      </c>
      <c r="F117" s="15"/>
      <c r="G117" s="15"/>
      <c r="H117" s="15"/>
      <c r="I117" s="15"/>
      <c r="J117" s="15"/>
      <c r="K117" s="34"/>
      <c r="L117" s="34"/>
      <c r="M117" s="34"/>
      <c r="N117" s="35"/>
    </row>
    <row r="118" spans="2:14">
      <c r="B118" s="59"/>
      <c r="C118" s="34"/>
      <c r="D118" s="34"/>
      <c r="E118" s="34"/>
      <c r="F118" s="15"/>
      <c r="G118" s="15"/>
      <c r="H118" s="15"/>
      <c r="I118" s="15"/>
      <c r="J118" s="15"/>
      <c r="K118" s="34"/>
      <c r="L118" s="34"/>
      <c r="M118" s="34"/>
      <c r="N118" s="35"/>
    </row>
    <row r="119" spans="2:14">
      <c r="B119" s="59" t="s">
        <v>2220</v>
      </c>
      <c r="C119" s="58"/>
      <c r="D119" s="58"/>
      <c r="E119" s="15"/>
      <c r="F119" s="15"/>
      <c r="G119" s="15"/>
      <c r="H119" s="15"/>
      <c r="I119" s="15"/>
      <c r="J119" s="800"/>
      <c r="K119" s="800"/>
      <c r="L119" s="800"/>
      <c r="M119" s="800"/>
      <c r="N119" s="801"/>
    </row>
    <row r="120" spans="2:14" ht="15.75" thickBot="1">
      <c r="B120" s="265" t="s">
        <v>2221</v>
      </c>
      <c r="C120" s="397"/>
      <c r="D120" s="397"/>
      <c r="E120" s="60"/>
      <c r="F120" s="60"/>
      <c r="G120" s="60"/>
      <c r="H120" s="60"/>
      <c r="I120" s="60"/>
      <c r="J120" s="802"/>
      <c r="K120" s="802"/>
      <c r="L120" s="802"/>
      <c r="M120" s="802"/>
      <c r="N120"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1598</v>
      </c>
      <c r="C31" s="84" t="s">
        <v>2077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18</v>
      </c>
      <c r="N36" s="276">
        <f>K36/M36</f>
        <v>2839.61935432477</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81781.037404553383</v>
      </c>
      <c r="L37" s="274"/>
      <c r="M37" s="275">
        <v>18</v>
      </c>
      <c r="N37" s="276">
        <f>K37/M37</f>
        <v>4543.3909669196328</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184007.33416024508</v>
      </c>
      <c r="L38" s="274"/>
      <c r="M38" s="275">
        <v>18</v>
      </c>
      <c r="N38" s="276">
        <f>K38/M38</f>
        <v>10222.629675569171</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511760.17550350609</v>
      </c>
      <c r="L39" s="840">
        <v>18</v>
      </c>
      <c r="M39" s="841"/>
      <c r="N39" s="276">
        <f>K39/L39</f>
        <v>28431.120861305895</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145945.4170891984</v>
      </c>
      <c r="L40" s="280"/>
      <c r="M40" s="281">
        <v>18</v>
      </c>
      <c r="N40" s="276">
        <f>K40/M40</f>
        <v>8108.078727177689</v>
      </c>
    </row>
    <row r="41" spans="1:14">
      <c r="B41" s="324"/>
      <c r="C41" s="325"/>
      <c r="D41" s="325"/>
      <c r="E41" s="325"/>
      <c r="F41" s="327"/>
      <c r="G41" s="327"/>
      <c r="H41" s="128"/>
      <c r="I41" s="39"/>
      <c r="J41" s="40"/>
      <c r="K41" s="278"/>
      <c r="L41" s="280"/>
      <c r="M41" s="281"/>
      <c r="N41" s="276"/>
    </row>
    <row r="42" spans="1:14">
      <c r="B42" s="843" t="s">
        <v>952</v>
      </c>
      <c r="C42" s="844"/>
      <c r="D42" s="844"/>
      <c r="E42" s="41"/>
      <c r="F42" s="42"/>
      <c r="G42" s="42"/>
      <c r="H42" s="43"/>
      <c r="I42" s="39"/>
      <c r="J42" s="40"/>
      <c r="K42" s="283"/>
      <c r="L42" s="280"/>
      <c r="M42" s="405">
        <v>0.01</v>
      </c>
      <c r="N42" s="348">
        <f>N76*M42</f>
        <v>29.963350251000556</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54174.802935548156</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565</v>
      </c>
      <c r="B49" s="46" t="str">
        <f>VLOOKUP(A49,MATERIALES!A5:D373,3,FALSE)</f>
        <v>Mezcla densa en Caliente MDC-25</v>
      </c>
      <c r="C49" s="285"/>
      <c r="D49" s="285"/>
      <c r="E49" s="285"/>
      <c r="F49" s="285"/>
      <c r="G49" s="285"/>
      <c r="H49" s="285"/>
      <c r="I49" s="272"/>
      <c r="J49" s="228" t="str">
        <f>VLOOKUP(A49,MATERIALES!A5:D641,2,FALSE)</f>
        <v>m3</v>
      </c>
      <c r="K49" s="286">
        <v>0.153</v>
      </c>
      <c r="L49" s="271"/>
      <c r="M49" s="406">
        <f>VLOOKUP(A49,MATERIALES!A5:D396,4,FALSE)</f>
        <v>450000</v>
      </c>
      <c r="N49" s="276">
        <f>K49*M49</f>
        <v>68850</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68850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1364</v>
      </c>
      <c r="B59" s="49" t="str">
        <f>VLOOKUP(A59,TRANSPORTE!A5:D117,3,FALSE)</f>
        <v>Transporte de Mezcla densa en Caliente MDC-25</v>
      </c>
      <c r="C59" s="321"/>
      <c r="D59" s="321"/>
      <c r="E59" s="321"/>
      <c r="F59" s="321"/>
      <c r="G59" s="321"/>
      <c r="H59" s="315" t="s">
        <v>1468</v>
      </c>
      <c r="I59" s="417">
        <v>0.153</v>
      </c>
      <c r="J59" s="290">
        <v>1</v>
      </c>
      <c r="K59" s="417">
        <f>I59*J59</f>
        <v>0.153</v>
      </c>
      <c r="L59" s="827">
        <f>VLOOKUP(A59,TRANSPORTE!A5:D117,4,FALSE)</f>
        <v>1177.4989810247632</v>
      </c>
      <c r="M59" s="828"/>
      <c r="N59" s="291">
        <f>K59*L59</f>
        <v>180.15734409678876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180.15734409678876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144</v>
      </c>
      <c r="N70" s="399">
        <f>K70/M70</f>
        <v>2255.4583333333335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144</v>
      </c>
      <c r="N71" s="399">
        <f>K71/M71</f>
        <v>740.87669176672216</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2996.3350251000556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126201.295304745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25240.259060949</v>
      </c>
      <c r="M83" s="858"/>
      <c r="N83" s="54"/>
    </row>
    <row r="84" spans="1:14">
      <c r="B84" s="92" t="s">
        <v>973</v>
      </c>
      <c r="C84" s="93"/>
      <c r="D84" s="93"/>
      <c r="E84" s="93"/>
      <c r="F84" s="93"/>
      <c r="G84" s="93"/>
      <c r="H84" s="93"/>
      <c r="I84" s="90"/>
      <c r="J84" s="91"/>
      <c r="K84" s="308">
        <v>0.05</v>
      </c>
      <c r="L84" s="857">
        <f>N78*K84</f>
        <v>6310.06476523725</v>
      </c>
      <c r="M84" s="858"/>
      <c r="N84" s="54"/>
    </row>
    <row r="85" spans="1:14" ht="15.75" thickBot="1">
      <c r="B85" s="94" t="s">
        <v>974</v>
      </c>
      <c r="C85" s="95"/>
      <c r="D85" s="95"/>
      <c r="E85" s="95"/>
      <c r="F85" s="95"/>
      <c r="G85" s="95"/>
      <c r="H85" s="95"/>
      <c r="I85" s="96"/>
      <c r="J85" s="97"/>
      <c r="K85" s="309">
        <v>0.05</v>
      </c>
      <c r="L85" s="859">
        <f>N78*K85</f>
        <v>6310.06476523725</v>
      </c>
      <c r="M85" s="860"/>
      <c r="N85" s="54"/>
    </row>
    <row r="86" spans="1:14" ht="15.75" thickBot="1">
      <c r="B86" s="823" t="s">
        <v>953</v>
      </c>
      <c r="C86" s="824"/>
      <c r="D86" s="824"/>
      <c r="E86" s="824"/>
      <c r="F86" s="824"/>
      <c r="G86" s="824"/>
      <c r="H86" s="824"/>
      <c r="I86" s="824"/>
      <c r="J86" s="824"/>
      <c r="K86" s="824"/>
      <c r="L86" s="824"/>
      <c r="M86" s="825"/>
      <c r="N86" s="55">
        <f>L83+L84+L85</f>
        <v>37860.3885914235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164061.68389616848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1599</v>
      </c>
      <c r="C31" s="84" t="s">
        <v>2080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18</v>
      </c>
      <c r="N36" s="276">
        <f>K36/M36</f>
        <v>2839.61935432477</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81781.037404553383</v>
      </c>
      <c r="L37" s="274"/>
      <c r="M37" s="275">
        <v>18</v>
      </c>
      <c r="N37" s="276">
        <f>K37/M37</f>
        <v>4543.3909669196328</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184007.33416024508</v>
      </c>
      <c r="L38" s="274"/>
      <c r="M38" s="275">
        <v>18</v>
      </c>
      <c r="N38" s="276">
        <f>K38/M38</f>
        <v>10222.629675569171</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511760.17550350609</v>
      </c>
      <c r="L39" s="840">
        <v>18</v>
      </c>
      <c r="M39" s="841"/>
      <c r="N39" s="276">
        <f>K39/L39</f>
        <v>28431.120861305895</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145945.4170891984</v>
      </c>
      <c r="L40" s="280"/>
      <c r="M40" s="281">
        <v>18</v>
      </c>
      <c r="N40" s="276">
        <f>K40/M40</f>
        <v>8108.078727177689</v>
      </c>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29.963350251000556</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54174.802935548156</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563</v>
      </c>
      <c r="B49" s="46" t="str">
        <f>VLOOKUP(A49,MATERIALES!A4:D373,3,FALSE)</f>
        <v>Mezcla densa en Caliente MDC-19</v>
      </c>
      <c r="C49" s="285"/>
      <c r="D49" s="285"/>
      <c r="E49" s="285"/>
      <c r="F49" s="285"/>
      <c r="G49" s="285"/>
      <c r="H49" s="285"/>
      <c r="I49" s="272"/>
      <c r="J49" s="228" t="str">
        <f>VLOOKUP(A49,MATERIALES!A5:D641,2,FALSE)</f>
        <v>m3</v>
      </c>
      <c r="K49" s="286">
        <v>0.153</v>
      </c>
      <c r="L49" s="271"/>
      <c r="M49" s="406">
        <f>VLOOKUP(A49,MATERIALES!A5:D396,4,FALSE)</f>
        <v>450000</v>
      </c>
      <c r="N49" s="276">
        <f>K49*M49</f>
        <v>68850</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68850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1362</v>
      </c>
      <c r="B59" s="49" t="str">
        <f>VLOOKUP(A59,TRANSPORTE!A5:D117,3,FALSE)</f>
        <v>Transporte de Mezcla Densa en Caliente MDC-19</v>
      </c>
      <c r="C59" s="321"/>
      <c r="D59" s="321"/>
      <c r="E59" s="321"/>
      <c r="F59" s="321"/>
      <c r="G59" s="321"/>
      <c r="H59" s="315" t="s">
        <v>1468</v>
      </c>
      <c r="I59" s="417">
        <v>0.153</v>
      </c>
      <c r="J59" s="290">
        <v>1</v>
      </c>
      <c r="K59" s="417">
        <f>I59*J59</f>
        <v>0.153</v>
      </c>
      <c r="L59" s="827">
        <f>VLOOKUP(A59,TRANSPORTE!A5:D117,4,FALSE)</f>
        <v>1228.6945888954051</v>
      </c>
      <c r="M59" s="828"/>
      <c r="N59" s="291">
        <f>K59*L59</f>
        <v>187.99027210099698</v>
      </c>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187.99027210099698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144</v>
      </c>
      <c r="N70" s="399">
        <f>K70/M70</f>
        <v>2255.4583333333335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144</v>
      </c>
      <c r="N71" s="399">
        <f>K71/M71</f>
        <v>740.87669176672216</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2996.3350251000556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126209.12823274921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25241.825646549842</v>
      </c>
      <c r="M83" s="858"/>
      <c r="N83" s="54"/>
    </row>
    <row r="84" spans="1:14">
      <c r="B84" s="92" t="s">
        <v>973</v>
      </c>
      <c r="C84" s="93"/>
      <c r="D84" s="93"/>
      <c r="E84" s="93"/>
      <c r="F84" s="93"/>
      <c r="G84" s="93"/>
      <c r="H84" s="93"/>
      <c r="I84" s="90"/>
      <c r="J84" s="91"/>
      <c r="K84" s="308">
        <v>0.05</v>
      </c>
      <c r="L84" s="857">
        <f>N78*K84</f>
        <v>6310.4564116374604</v>
      </c>
      <c r="M84" s="858"/>
      <c r="N84" s="54"/>
    </row>
    <row r="85" spans="1:14" ht="15.75" thickBot="1">
      <c r="B85" s="94" t="s">
        <v>974</v>
      </c>
      <c r="C85" s="95"/>
      <c r="D85" s="95"/>
      <c r="E85" s="95"/>
      <c r="F85" s="95"/>
      <c r="G85" s="95"/>
      <c r="H85" s="95"/>
      <c r="I85" s="96"/>
      <c r="J85" s="97"/>
      <c r="K85" s="309">
        <v>0.05</v>
      </c>
      <c r="L85" s="859">
        <f>N78*K85</f>
        <v>6310.4564116374604</v>
      </c>
      <c r="M85" s="860"/>
      <c r="N85" s="54"/>
    </row>
    <row r="86" spans="1:14" ht="15.75" thickBot="1">
      <c r="B86" s="823" t="s">
        <v>953</v>
      </c>
      <c r="C86" s="824"/>
      <c r="D86" s="824"/>
      <c r="E86" s="824"/>
      <c r="F86" s="824"/>
      <c r="G86" s="824"/>
      <c r="H86" s="824"/>
      <c r="I86" s="824"/>
      <c r="J86" s="824"/>
      <c r="K86" s="824"/>
      <c r="L86" s="824"/>
      <c r="M86" s="825"/>
      <c r="N86" s="55">
        <f>L83+L84+L85</f>
        <v>37862.738469824762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164071.86670257396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1600</v>
      </c>
      <c r="C31" s="84" t="s">
        <v>2081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15</v>
      </c>
      <c r="N36" s="276">
        <f>K36/M36</f>
        <v>3407.5432251897237</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81781.037404553383</v>
      </c>
      <c r="L37" s="274"/>
      <c r="M37" s="275">
        <v>15</v>
      </c>
      <c r="N37" s="276">
        <f>K37/M37</f>
        <v>5452.0691603035584</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184007.33416024508</v>
      </c>
      <c r="L38" s="274"/>
      <c r="M38" s="275">
        <v>15</v>
      </c>
      <c r="N38" s="276">
        <f>K38/M38</f>
        <v>12267.155610683005</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511760.17550350609</v>
      </c>
      <c r="L39" s="840">
        <v>15</v>
      </c>
      <c r="M39" s="841"/>
      <c r="N39" s="276">
        <f>K39/L39</f>
        <v>34117.345033567071</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145945.4170891984</v>
      </c>
      <c r="L40" s="280"/>
      <c r="M40" s="281">
        <v>15</v>
      </c>
      <c r="N40" s="276">
        <f>K40/M40</f>
        <v>9729.694472613226</v>
      </c>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35.956020301200674</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65009.763522657784</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565</v>
      </c>
      <c r="B49" s="46" t="str">
        <f>VLOOKUP(A49,MATERIALES!A4:D373,3,FALSE)</f>
        <v>Mezcla densa en Caliente MDC-25</v>
      </c>
      <c r="C49" s="285"/>
      <c r="D49" s="285"/>
      <c r="E49" s="285"/>
      <c r="F49" s="285"/>
      <c r="G49" s="285"/>
      <c r="H49" s="285"/>
      <c r="I49" s="272"/>
      <c r="J49" s="228" t="str">
        <f>VLOOKUP(A49,MATERIALES!A5:D641,2,FALSE)</f>
        <v>m3</v>
      </c>
      <c r="K49" s="286">
        <v>0.153</v>
      </c>
      <c r="L49" s="271"/>
      <c r="M49" s="406">
        <f>VLOOKUP(A49,MATERIALES!A5:D396,4,FALSE)</f>
        <v>450000</v>
      </c>
      <c r="N49" s="276">
        <f>K49*M49</f>
        <v>68850</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68850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1364</v>
      </c>
      <c r="B59" s="49" t="str">
        <f>VLOOKUP(A59,TRANSPORTE!A5:D117,3,FALSE)</f>
        <v>Transporte de Mezcla densa en Caliente MDC-25</v>
      </c>
      <c r="C59" s="321"/>
      <c r="D59" s="321"/>
      <c r="E59" s="321"/>
      <c r="F59" s="321"/>
      <c r="G59" s="321"/>
      <c r="H59" s="315" t="s">
        <v>1468</v>
      </c>
      <c r="I59" s="417">
        <v>0.153</v>
      </c>
      <c r="J59" s="290">
        <v>1</v>
      </c>
      <c r="K59" s="417">
        <f>I59*J59</f>
        <v>0.153</v>
      </c>
      <c r="L59" s="827">
        <f>VLOOKUP(A59,TRANSPORTE!A5:D117,4,FALSE)</f>
        <v>1177.4989810247632</v>
      </c>
      <c r="M59" s="828"/>
      <c r="N59" s="291">
        <f>K59*L59</f>
        <v>180.15734409678876</v>
      </c>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180.15734409678876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120</v>
      </c>
      <c r="N70" s="399">
        <f>K70/M70</f>
        <v>2706.55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120</v>
      </c>
      <c r="N71" s="399">
        <f>K71/M71</f>
        <v>889.05203012006655</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3595.602030120067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137635.52289687464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27527.104579374929</v>
      </c>
      <c r="M83" s="858"/>
      <c r="N83" s="54"/>
    </row>
    <row r="84" spans="1:14">
      <c r="B84" s="92" t="s">
        <v>973</v>
      </c>
      <c r="C84" s="93"/>
      <c r="D84" s="93"/>
      <c r="E84" s="93"/>
      <c r="F84" s="93"/>
      <c r="G84" s="93"/>
      <c r="H84" s="93"/>
      <c r="I84" s="90"/>
      <c r="J84" s="91"/>
      <c r="K84" s="308">
        <v>0.05</v>
      </c>
      <c r="L84" s="857">
        <f>N78*K84</f>
        <v>6881.7761448437323</v>
      </c>
      <c r="M84" s="858"/>
      <c r="N84" s="54"/>
    </row>
    <row r="85" spans="1:14" ht="15.75" thickBot="1">
      <c r="B85" s="94" t="s">
        <v>974</v>
      </c>
      <c r="C85" s="95"/>
      <c r="D85" s="95"/>
      <c r="E85" s="95"/>
      <c r="F85" s="95"/>
      <c r="G85" s="95"/>
      <c r="H85" s="95"/>
      <c r="I85" s="96"/>
      <c r="J85" s="97"/>
      <c r="K85" s="309">
        <v>0.05</v>
      </c>
      <c r="L85" s="859">
        <f>N78*K85</f>
        <v>6881.7761448437323</v>
      </c>
      <c r="M85" s="860"/>
      <c r="N85" s="54"/>
    </row>
    <row r="86" spans="1:14" ht="15.75" thickBot="1">
      <c r="B86" s="823" t="s">
        <v>953</v>
      </c>
      <c r="C86" s="824"/>
      <c r="D86" s="824"/>
      <c r="E86" s="824"/>
      <c r="F86" s="824"/>
      <c r="G86" s="824"/>
      <c r="H86" s="824"/>
      <c r="I86" s="824"/>
      <c r="J86" s="824"/>
      <c r="K86" s="824"/>
      <c r="L86" s="824"/>
      <c r="M86" s="825"/>
      <c r="N86" s="55">
        <f>L83+L84+L85</f>
        <v>41290.65686906239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178926.17976593703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1601</v>
      </c>
      <c r="C31" s="84" t="s">
        <v>2084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275">
        <v>15</v>
      </c>
      <c r="N36" s="276">
        <f>K36/M36</f>
        <v>3407.5432251897237</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81781.037404553383</v>
      </c>
      <c r="L37" s="274"/>
      <c r="M37" s="275">
        <v>15</v>
      </c>
      <c r="N37" s="276">
        <f>K37/M37</f>
        <v>5452.0691603035584</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184007.33416024508</v>
      </c>
      <c r="L38" s="274"/>
      <c r="M38" s="275">
        <v>15</v>
      </c>
      <c r="N38" s="276">
        <f>K38/M38</f>
        <v>12267.155610683005</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511760.17550350609</v>
      </c>
      <c r="L39" s="840">
        <v>15</v>
      </c>
      <c r="M39" s="841"/>
      <c r="N39" s="276">
        <f>K39/L39</f>
        <v>34117.345033567071</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145945.4170891984</v>
      </c>
      <c r="L40" s="280"/>
      <c r="M40" s="281">
        <v>15</v>
      </c>
      <c r="N40" s="276">
        <f>K40/M40</f>
        <v>9729.694472613226</v>
      </c>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35.956020301200674</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65009.763522657784</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563</v>
      </c>
      <c r="B49" s="46" t="str">
        <f>VLOOKUP(A49,MATERIALES!A4:D373,3,FALSE)</f>
        <v>Mezcla densa en Caliente MDC-19</v>
      </c>
      <c r="C49" s="285"/>
      <c r="D49" s="285"/>
      <c r="E49" s="285"/>
      <c r="F49" s="285"/>
      <c r="G49" s="285"/>
      <c r="H49" s="285"/>
      <c r="I49" s="272"/>
      <c r="J49" s="228" t="str">
        <f>VLOOKUP(A49,MATERIALES!A5:D641,2,FALSE)</f>
        <v>m3</v>
      </c>
      <c r="K49" s="286">
        <v>0.153</v>
      </c>
      <c r="L49" s="271"/>
      <c r="M49" s="406">
        <f>VLOOKUP(A49,MATERIALES!A5:D396,4,FALSE)</f>
        <v>450000</v>
      </c>
      <c r="N49" s="276">
        <f>K49*M49</f>
        <v>68850</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68850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1362</v>
      </c>
      <c r="B59" s="49" t="str">
        <f>VLOOKUP(A59,TRANSPORTE!A5:D117,3,FALSE)</f>
        <v>Transporte de Mezcla Densa en Caliente MDC-19</v>
      </c>
      <c r="C59" s="321"/>
      <c r="D59" s="321"/>
      <c r="E59" s="321"/>
      <c r="F59" s="321"/>
      <c r="G59" s="321"/>
      <c r="H59" s="315" t="s">
        <v>1468</v>
      </c>
      <c r="I59" s="417">
        <v>0.153</v>
      </c>
      <c r="J59" s="290">
        <v>1</v>
      </c>
      <c r="K59" s="417">
        <f>I59*J59</f>
        <v>0.153</v>
      </c>
      <c r="L59" s="827">
        <f>VLOOKUP(A59,TRANSPORTE!A5:D117,4,FALSE)</f>
        <v>1228.6945888954051</v>
      </c>
      <c r="M59" s="828"/>
      <c r="N59" s="291">
        <f>K59*L59</f>
        <v>187.99027210099698</v>
      </c>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187.99027210099698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120</v>
      </c>
      <c r="N70" s="399">
        <f>K70/M70</f>
        <v>2706.55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120</v>
      </c>
      <c r="N71" s="399">
        <f>K71/M71</f>
        <v>889.05203012006655</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3595.602030120067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137643.35582487885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27528.671164975771</v>
      </c>
      <c r="M83" s="858"/>
      <c r="N83" s="54"/>
    </row>
    <row r="84" spans="1:14">
      <c r="B84" s="92" t="s">
        <v>973</v>
      </c>
      <c r="C84" s="93"/>
      <c r="D84" s="93"/>
      <c r="E84" s="93"/>
      <c r="F84" s="93"/>
      <c r="G84" s="93"/>
      <c r="H84" s="93"/>
      <c r="I84" s="90"/>
      <c r="J84" s="91"/>
      <c r="K84" s="308">
        <v>0.05</v>
      </c>
      <c r="L84" s="857">
        <f>N78*K84</f>
        <v>6882.1677912439427</v>
      </c>
      <c r="M84" s="858"/>
      <c r="N84" s="54"/>
    </row>
    <row r="85" spans="1:14" ht="15.75" thickBot="1">
      <c r="B85" s="94" t="s">
        <v>974</v>
      </c>
      <c r="C85" s="95"/>
      <c r="D85" s="95"/>
      <c r="E85" s="95"/>
      <c r="F85" s="95"/>
      <c r="G85" s="95"/>
      <c r="H85" s="95"/>
      <c r="I85" s="96"/>
      <c r="J85" s="97"/>
      <c r="K85" s="309">
        <v>0.05</v>
      </c>
      <c r="L85" s="859">
        <f>N78*K85</f>
        <v>6882.1677912439427</v>
      </c>
      <c r="M85" s="860"/>
      <c r="N85" s="54"/>
    </row>
    <row r="86" spans="1:14" ht="15.75" thickBot="1">
      <c r="B86" s="823" t="s">
        <v>953</v>
      </c>
      <c r="C86" s="824"/>
      <c r="D86" s="824"/>
      <c r="E86" s="824"/>
      <c r="F86" s="824"/>
      <c r="G86" s="824"/>
      <c r="H86" s="824"/>
      <c r="I86" s="824"/>
      <c r="J86" s="824"/>
      <c r="K86" s="824"/>
      <c r="L86" s="824"/>
      <c r="M86" s="825"/>
      <c r="N86" s="55">
        <f>L83+L84+L85</f>
        <v>41293.006747463653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178936.36257234251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1088</v>
      </c>
      <c r="C31" s="84" t="s">
        <v>2085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4.3147224361440797</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4.3147224361440797</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887</v>
      </c>
      <c r="B49" s="46" t="str">
        <f>VLOOKUP(A49,MATERIALES!A4:D373,3,FALSE)</f>
        <v>Geotextil Nt Repav 450 O Similar (Proveedores Pavco, Lafayet, Geomatrix, Tensar, Omnes U Otros)</v>
      </c>
      <c r="C49" s="285"/>
      <c r="D49" s="285"/>
      <c r="E49" s="285"/>
      <c r="F49" s="285"/>
      <c r="G49" s="285"/>
      <c r="H49" s="285"/>
      <c r="I49" s="272"/>
      <c r="J49" s="228" t="str">
        <f>VLOOKUP(A49,MATERIALES!A5:D641,2,FALSE)</f>
        <v>m2</v>
      </c>
      <c r="K49" s="286">
        <v>1.0549999999999999</v>
      </c>
      <c r="L49" s="271"/>
      <c r="M49" s="406">
        <f>VLOOKUP(A49,MATERIALES!A5:D396,4,FALSE)</f>
        <v>4765.772757295329</v>
      </c>
      <c r="N49" s="276">
        <f>K49*M49</f>
        <v>5027.8902589465715</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5027.8902589465715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1000</v>
      </c>
      <c r="N70" s="399">
        <f>K70/M70</f>
        <v>324.786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431.472243614408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5463.6772249971236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1092.7354449994248</v>
      </c>
      <c r="M83" s="858"/>
      <c r="N83" s="54"/>
    </row>
    <row r="84" spans="1:14">
      <c r="B84" s="92" t="s">
        <v>973</v>
      </c>
      <c r="C84" s="93"/>
      <c r="D84" s="93"/>
      <c r="E84" s="93"/>
      <c r="F84" s="93"/>
      <c r="G84" s="93"/>
      <c r="H84" s="93"/>
      <c r="I84" s="90"/>
      <c r="J84" s="91"/>
      <c r="K84" s="308">
        <v>0.05</v>
      </c>
      <c r="L84" s="857">
        <f>N78*K84</f>
        <v>273.18386124985619</v>
      </c>
      <c r="M84" s="858"/>
      <c r="N84" s="54"/>
    </row>
    <row r="85" spans="1:14" ht="15.75" thickBot="1">
      <c r="B85" s="94" t="s">
        <v>974</v>
      </c>
      <c r="C85" s="95"/>
      <c r="D85" s="95"/>
      <c r="E85" s="95"/>
      <c r="F85" s="95"/>
      <c r="G85" s="95"/>
      <c r="H85" s="95"/>
      <c r="I85" s="96"/>
      <c r="J85" s="97"/>
      <c r="K85" s="309">
        <v>0.05</v>
      </c>
      <c r="L85" s="859">
        <f>N78*K85</f>
        <v>273.18386124985619</v>
      </c>
      <c r="M85" s="860"/>
      <c r="N85" s="54"/>
    </row>
    <row r="86" spans="1:14" ht="15.75" thickBot="1">
      <c r="B86" s="823" t="s">
        <v>953</v>
      </c>
      <c r="C86" s="824"/>
      <c r="D86" s="824"/>
      <c r="E86" s="824"/>
      <c r="F86" s="824"/>
      <c r="G86" s="824"/>
      <c r="H86" s="824"/>
      <c r="I86" s="824"/>
      <c r="J86" s="824"/>
      <c r="K86" s="824"/>
      <c r="L86" s="824"/>
      <c r="M86" s="825"/>
      <c r="N86" s="55">
        <f>L83+L84+L85</f>
        <v>1639.103167499137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7102.7803924962609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1089</v>
      </c>
      <c r="C31" s="222" t="s">
        <v>2086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164</v>
      </c>
      <c r="B36" s="836" t="str">
        <f>VLOOKUP(A36,EQUIPOS!A6:D154,3,FALSE)</f>
        <v>Compactador manual de rodillo</v>
      </c>
      <c r="C36" s="837"/>
      <c r="D36" s="837"/>
      <c r="E36" s="837"/>
      <c r="F36" s="837"/>
      <c r="G36" s="837"/>
      <c r="H36" s="838"/>
      <c r="I36" s="271"/>
      <c r="J36" s="272"/>
      <c r="K36" s="273">
        <f>VLOOKUP(A36,EQUIPOS!A6:D163,4,FALSE)</f>
        <v>51113.148377845857</v>
      </c>
      <c r="L36" s="274"/>
      <c r="M36" s="275">
        <v>2</v>
      </c>
      <c r="N36" s="276">
        <f>K36/M36</f>
        <v>25556.574188922928</v>
      </c>
    </row>
    <row r="37" spans="1:14">
      <c r="A37" s="116" t="s">
        <v>180</v>
      </c>
      <c r="B37" s="836" t="str">
        <f>VLOOKUP(A37,EQUIPOS!A7:D154,3,FALSE)</f>
        <v>Compresor 120 HP, con martillo.</v>
      </c>
      <c r="C37" s="837"/>
      <c r="D37" s="837"/>
      <c r="E37" s="837"/>
      <c r="F37" s="837"/>
      <c r="G37" s="837"/>
      <c r="H37" s="838"/>
      <c r="I37" s="271"/>
      <c r="J37" s="272"/>
      <c r="K37" s="273">
        <f>VLOOKUP(A37,EQUIPOS!A7:D164,4,FALSE)</f>
        <v>76669.722566768789</v>
      </c>
      <c r="L37" s="274"/>
      <c r="M37" s="275">
        <v>4</v>
      </c>
      <c r="N37" s="276">
        <f>K37/M37</f>
        <v>19167.430641692197</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1"/>
      <c r="J38" s="272"/>
      <c r="K38" s="273">
        <f>VLOOKUP(A38,EQUIPOS!A8:D165,4,FALSE)</f>
        <v>16541.237078038477</v>
      </c>
      <c r="L38" s="274"/>
      <c r="M38" s="275">
        <v>10</v>
      </c>
      <c r="N38" s="276">
        <f>K38/M38</f>
        <v>1654.1237078038478</v>
      </c>
    </row>
    <row r="39" spans="1:14">
      <c r="A39" t="s">
        <v>303</v>
      </c>
      <c r="B39" s="836" t="str">
        <f>VLOOKUP(A39,EQUIPOS!A9:D154,3,FALSE)</f>
        <v>Retrocargador, pala de 1,1 m3 de capacidad, profundidad de excavación de 4.400 mm y una altura de 5.680 mm</v>
      </c>
      <c r="C39" s="837"/>
      <c r="D39" s="837"/>
      <c r="E39" s="837"/>
      <c r="F39" s="837"/>
      <c r="G39" s="837"/>
      <c r="H39" s="838"/>
      <c r="I39" s="271"/>
      <c r="J39" s="272"/>
      <c r="K39" s="273">
        <f>VLOOKUP(A39,EQUIPOS!A9:D166,4,FALSE)</f>
        <v>121633.95919475978</v>
      </c>
      <c r="L39" s="274"/>
      <c r="M39" s="275">
        <v>10</v>
      </c>
      <c r="N39" s="276">
        <f>K39/M39</f>
        <v>12163.395919475977</v>
      </c>
    </row>
    <row r="40" spans="1:14">
      <c r="A40" t="s">
        <v>129</v>
      </c>
      <c r="B40" s="836" t="str">
        <f>VLOOKUP(A40,EQUIPOS!A10:D154,3,FALSE)</f>
        <v xml:space="preserve">Buldozer, Potencia al volante de 140 HP, motor de 2200 RPM, longitud de hoja 4,80m. </v>
      </c>
      <c r="C40" s="837"/>
      <c r="D40" s="837"/>
      <c r="E40" s="837"/>
      <c r="F40" s="837"/>
      <c r="G40" s="837"/>
      <c r="H40" s="838"/>
      <c r="I40" s="271"/>
      <c r="J40" s="272"/>
      <c r="K40" s="273">
        <f>VLOOKUP(A40,EQUIPOS!A10:D167,4,FALSE)</f>
        <v>135449.84320129151</v>
      </c>
      <c r="L40" s="274"/>
      <c r="M40" s="275">
        <v>100</v>
      </c>
      <c r="N40" s="276">
        <f>K40/M40</f>
        <v>1354.4984320129151</v>
      </c>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1348.350761295025</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61244.373651202892</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442</v>
      </c>
      <c r="B53" s="46" t="str">
        <f>VLOOKUP(A53,MATERIALES!A5:D373,3,FALSE)</f>
        <v>Derechos de explotación y/o disposición de materiales</v>
      </c>
      <c r="C53" s="285"/>
      <c r="D53" s="285"/>
      <c r="E53" s="285"/>
      <c r="F53" s="285"/>
      <c r="G53" s="285"/>
      <c r="H53" s="285"/>
      <c r="I53" s="272"/>
      <c r="J53" s="228" t="str">
        <f>VLOOKUP(A53,MATERIALES!A7:D645,2,FALSE)</f>
        <v>m3</v>
      </c>
      <c r="K53" s="286">
        <v>1</v>
      </c>
      <c r="L53" s="271"/>
      <c r="M53" s="406">
        <f>VLOOKUP(A53,MATERIALES!A5:D396,4,FALSE)</f>
        <v>4728.506884528274</v>
      </c>
      <c r="N53" s="276">
        <f>K53*M53</f>
        <v>4728.506884528274</v>
      </c>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4728.506884528274</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1256</v>
      </c>
      <c r="B63" s="49" t="str">
        <f>VLOOKUP(A63,TRANSPORTE!A5:D117,3,FALSE)</f>
        <v>Transporte de material de excavación</v>
      </c>
      <c r="C63" s="321"/>
      <c r="D63" s="321"/>
      <c r="E63" s="321"/>
      <c r="F63" s="321"/>
      <c r="G63" s="321"/>
      <c r="H63" s="315" t="s">
        <v>1468</v>
      </c>
      <c r="I63" s="283">
        <v>1.3</v>
      </c>
      <c r="J63" s="290">
        <v>1</v>
      </c>
      <c r="K63" s="283">
        <f>I63*J63</f>
        <v>1.3</v>
      </c>
      <c r="L63" s="827">
        <f>VLOOKUP(A63,TRANSPORTE!A5:D117,4,FALSE)</f>
        <v>875.44489458797614</v>
      </c>
      <c r="M63" s="828"/>
      <c r="N63" s="291">
        <f>K63*L63</f>
        <v>1138.078362964369</v>
      </c>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1138.078362964369</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15</v>
      </c>
      <c r="B74" s="52" t="str">
        <f>VLOOKUP(A74,'MANO DE OBRA'!A8:D68,3,FALSE)</f>
        <v>Obrero (6)</v>
      </c>
      <c r="C74" s="50"/>
      <c r="D74" s="50"/>
      <c r="E74" s="50"/>
      <c r="F74" s="50"/>
      <c r="G74" s="50"/>
      <c r="H74" s="50"/>
      <c r="I74" s="296">
        <f>K74/J74*100</f>
        <v>175560</v>
      </c>
      <c r="J74" s="297">
        <v>185</v>
      </c>
      <c r="K74" s="298">
        <f>VLOOKUP(A74,'MANO DE OBRA'!A8:D99,4,FALSE)</f>
        <v>324786</v>
      </c>
      <c r="L74" s="53"/>
      <c r="M74" s="299">
        <v>32</v>
      </c>
      <c r="N74" s="399">
        <f>K74/M74</f>
        <v>10149.5625</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32</v>
      </c>
      <c r="N75" s="399">
        <f>K75/M75</f>
        <v>3333.9451129502495</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130"/>
    </row>
    <row r="80" spans="1:15" ht="15.75" thickBot="1">
      <c r="B80" s="829" t="s">
        <v>953</v>
      </c>
      <c r="C80" s="830"/>
      <c r="D80" s="830"/>
      <c r="E80" s="830"/>
      <c r="F80" s="830"/>
      <c r="G80" s="830"/>
      <c r="H80" s="830"/>
      <c r="I80" s="830"/>
      <c r="J80" s="830"/>
      <c r="K80" s="830"/>
      <c r="L80" s="830"/>
      <c r="M80" s="831"/>
      <c r="N80" s="464">
        <f>SUM(N74:N79)</f>
        <v>13483.507612950249</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80594.466511645791</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16118.893302329159</v>
      </c>
      <c r="M87" s="858"/>
      <c r="N87" s="54"/>
    </row>
    <row r="88" spans="1:14">
      <c r="B88" s="92" t="s">
        <v>973</v>
      </c>
      <c r="C88" s="93"/>
      <c r="D88" s="93"/>
      <c r="E88" s="93"/>
      <c r="F88" s="93"/>
      <c r="G88" s="93"/>
      <c r="H88" s="93"/>
      <c r="I88" s="90"/>
      <c r="J88" s="91"/>
      <c r="K88" s="308">
        <v>0.05</v>
      </c>
      <c r="L88" s="857">
        <f>N82*K88</f>
        <v>4029.7233255822898</v>
      </c>
      <c r="M88" s="858"/>
      <c r="N88" s="54"/>
    </row>
    <row r="89" spans="1:14" ht="15.75" thickBot="1">
      <c r="B89" s="94" t="s">
        <v>974</v>
      </c>
      <c r="C89" s="95"/>
      <c r="D89" s="95"/>
      <c r="E89" s="95"/>
      <c r="F89" s="95"/>
      <c r="G89" s="95"/>
      <c r="H89" s="95"/>
      <c r="I89" s="96"/>
      <c r="J89" s="97"/>
      <c r="K89" s="309">
        <v>0.05</v>
      </c>
      <c r="L89" s="859">
        <f>N82*K89</f>
        <v>4029.7233255822898</v>
      </c>
      <c r="M89" s="860"/>
      <c r="N89" s="54"/>
    </row>
    <row r="90" spans="1:14" ht="15.75" thickBot="1">
      <c r="B90" s="823" t="s">
        <v>953</v>
      </c>
      <c r="C90" s="824"/>
      <c r="D90" s="824"/>
      <c r="E90" s="824"/>
      <c r="F90" s="824"/>
      <c r="G90" s="824"/>
      <c r="H90" s="824"/>
      <c r="I90" s="824"/>
      <c r="J90" s="824"/>
      <c r="K90" s="824"/>
      <c r="L90" s="824"/>
      <c r="M90" s="825"/>
      <c r="N90" s="55">
        <f>L87+L88+L89</f>
        <v>24178.339953493738</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104772.80646513953</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1602</v>
      </c>
      <c r="C31" s="84" t="s">
        <v>2087</v>
      </c>
      <c r="D31" s="85"/>
      <c r="E31" s="85"/>
      <c r="F31" s="85"/>
      <c r="G31" s="85"/>
      <c r="H31" s="85"/>
      <c r="I31" s="85"/>
      <c r="J31" s="86"/>
      <c r="K31" s="312"/>
      <c r="L31" s="310" t="s">
        <v>387</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5614.2682178225887</v>
      </c>
      <c r="L36" s="274"/>
      <c r="M36" s="275">
        <v>2</v>
      </c>
      <c r="N36" s="276">
        <f>K36/M36</f>
        <v>2807.1341089112943</v>
      </c>
    </row>
    <row r="37" spans="1:14">
      <c r="A37" s="116" t="s">
        <v>303</v>
      </c>
      <c r="B37" s="836" t="str">
        <f>VLOOKUP(A37,EQUIPOS!A7:D154,3,FALSE)</f>
        <v>Retrocargador, pala de 1,1 m3 de capacidad, profundidad de excavación de 4.400 mm y una altura de 5.680 mm</v>
      </c>
      <c r="C37" s="837"/>
      <c r="D37" s="837"/>
      <c r="E37" s="837"/>
      <c r="F37" s="837"/>
      <c r="G37" s="837"/>
      <c r="H37" s="838"/>
      <c r="I37" s="271"/>
      <c r="J37" s="272"/>
      <c r="K37" s="273">
        <f>VLOOKUP(A37,EQUIPOS!A7:D164,4,FALSE)</f>
        <v>121633.95919475978</v>
      </c>
      <c r="L37" s="274"/>
      <c r="M37" s="275">
        <v>10</v>
      </c>
      <c r="N37" s="276">
        <f>K37/M37</f>
        <v>12163.395919475977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271"/>
      <c r="J39" s="272"/>
      <c r="K39" s="273"/>
      <c r="L39" s="274"/>
      <c r="M39" s="275"/>
      <c r="N39" s="276"/>
    </row>
    <row r="40" spans="1:14">
      <c r="B40" s="836"/>
      <c r="C40" s="837"/>
      <c r="D40" s="837"/>
      <c r="E40" s="837"/>
      <c r="F40" s="837"/>
      <c r="G40" s="837"/>
      <c r="H40" s="838"/>
      <c r="I40" s="271"/>
      <c r="J40" s="272"/>
      <c r="K40" s="273"/>
      <c r="L40" s="274"/>
      <c r="M40" s="275"/>
      <c r="N40" s="276"/>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0.05</v>
      </c>
      <c r="N46" s="348">
        <f>N80*M46</f>
        <v>269.67015225900496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15240.200180646276</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B53" s="46"/>
      <c r="C53" s="285"/>
      <c r="D53" s="285"/>
      <c r="E53" s="285"/>
      <c r="F53" s="285"/>
      <c r="G53" s="285"/>
      <c r="H53" s="285"/>
      <c r="I53" s="272"/>
      <c r="J53" s="228"/>
      <c r="K53" s="286"/>
      <c r="L53" s="271"/>
      <c r="M53" s="406"/>
      <c r="N53" s="276"/>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B63" s="49"/>
      <c r="C63" s="321"/>
      <c r="D63" s="321"/>
      <c r="E63" s="321"/>
      <c r="F63" s="321"/>
      <c r="G63" s="321"/>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15</v>
      </c>
      <c r="B74" s="52" t="str">
        <f>VLOOKUP(A74,'MANO DE OBRA'!A8:D68,3,FALSE)</f>
        <v>Obrero (6)</v>
      </c>
      <c r="C74" s="50"/>
      <c r="D74" s="50"/>
      <c r="E74" s="50"/>
      <c r="F74" s="50"/>
      <c r="G74" s="50"/>
      <c r="H74" s="50"/>
      <c r="I74" s="296">
        <f>K74/J74*100</f>
        <v>175560</v>
      </c>
      <c r="J74" s="297">
        <v>185</v>
      </c>
      <c r="K74" s="298">
        <f>VLOOKUP(A74,'MANO DE OBRA'!A8:D99,4,FALSE)</f>
        <v>324786</v>
      </c>
      <c r="L74" s="53"/>
      <c r="M74" s="299">
        <v>80</v>
      </c>
      <c r="N74" s="399">
        <f>K74/M74</f>
        <v>4059.8249999999998</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5393.4030451800991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20633.603225826373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4126.7206451652746</v>
      </c>
      <c r="M87" s="858"/>
      <c r="N87" s="54"/>
    </row>
    <row r="88" spans="1:14">
      <c r="B88" s="92" t="s">
        <v>973</v>
      </c>
      <c r="C88" s="93"/>
      <c r="D88" s="93"/>
      <c r="E88" s="93"/>
      <c r="F88" s="93"/>
      <c r="G88" s="93"/>
      <c r="H88" s="93"/>
      <c r="I88" s="90"/>
      <c r="J88" s="91"/>
      <c r="K88" s="308">
        <v>0.05</v>
      </c>
      <c r="L88" s="857">
        <f>N82*K88</f>
        <v>1031.6801612913187</v>
      </c>
      <c r="M88" s="858"/>
      <c r="N88" s="54"/>
    </row>
    <row r="89" spans="1:14" ht="15.75" thickBot="1">
      <c r="B89" s="94" t="s">
        <v>974</v>
      </c>
      <c r="C89" s="95"/>
      <c r="D89" s="95"/>
      <c r="E89" s="95"/>
      <c r="F89" s="95"/>
      <c r="G89" s="95"/>
      <c r="H89" s="95"/>
      <c r="I89" s="96"/>
      <c r="J89" s="97"/>
      <c r="K89" s="309">
        <v>0.05</v>
      </c>
      <c r="L89" s="859">
        <f>N82*K89</f>
        <v>1031.6801612913187</v>
      </c>
      <c r="M89" s="860"/>
      <c r="N89" s="54"/>
    </row>
    <row r="90" spans="1:14" ht="15.75" thickBot="1">
      <c r="B90" s="823" t="s">
        <v>953</v>
      </c>
      <c r="C90" s="824"/>
      <c r="D90" s="824"/>
      <c r="E90" s="824"/>
      <c r="F90" s="824"/>
      <c r="G90" s="824"/>
      <c r="H90" s="824"/>
      <c r="I90" s="824"/>
      <c r="J90" s="824"/>
      <c r="K90" s="824"/>
      <c r="L90" s="824"/>
      <c r="M90" s="825"/>
      <c r="N90" s="55">
        <f>L87+L88+L89</f>
        <v>6190.0809677479119</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26823.684193574285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1090</v>
      </c>
      <c r="C31" s="84" t="s">
        <v>2038</v>
      </c>
      <c r="D31" s="85"/>
      <c r="E31" s="85"/>
      <c r="F31" s="85"/>
      <c r="G31" s="85"/>
      <c r="H31" s="85"/>
      <c r="I31" s="85"/>
      <c r="J31" s="86"/>
      <c r="K31" s="312"/>
      <c r="L31" s="310" t="s">
        <v>144</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1603</v>
      </c>
      <c r="B36" s="836" t="str">
        <f>VLOOKUP(A36,EQUIPOS!A6:D154,3,FALSE)</f>
        <v>Derretidora de asfalto (crafco o similar)</v>
      </c>
      <c r="C36" s="837"/>
      <c r="D36" s="837"/>
      <c r="E36" s="837"/>
      <c r="F36" s="837"/>
      <c r="G36" s="837"/>
      <c r="H36" s="838"/>
      <c r="I36" s="271"/>
      <c r="J36" s="272"/>
      <c r="K36" s="273">
        <f>VLOOKUP(A36,EQUIPOS!A6:D163,4,FALSE)</f>
        <v>2110.9730280050339</v>
      </c>
      <c r="L36" s="274"/>
      <c r="M36" s="275">
        <v>60</v>
      </c>
      <c r="N36" s="276">
        <f>K36/M36</f>
        <v>35.1828838000839</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40571.57265639893</v>
      </c>
      <c r="L37" s="274"/>
      <c r="M37" s="275">
        <v>60</v>
      </c>
      <c r="N37" s="276">
        <f>K37/M37</f>
        <v>676.19287760664884</v>
      </c>
    </row>
    <row r="38" spans="1:14">
      <c r="A38" t="s">
        <v>138</v>
      </c>
      <c r="B38" s="836" t="str">
        <f>VLOOKUP(A38,EQUIPOS!A8:D154,3,FALSE)</f>
        <v>Camioneta D-300</v>
      </c>
      <c r="C38" s="837"/>
      <c r="D38" s="837"/>
      <c r="E38" s="837"/>
      <c r="F38" s="837"/>
      <c r="G38" s="837"/>
      <c r="H38" s="838"/>
      <c r="I38" s="271"/>
      <c r="J38" s="272"/>
      <c r="K38" s="273">
        <f>VLOOKUP(A38,EQUIPOS!A8:D165,4,FALSE)</f>
        <v>50728.777502044461</v>
      </c>
      <c r="L38" s="274"/>
      <c r="M38" s="275">
        <v>60</v>
      </c>
      <c r="N38" s="276">
        <f>K38/M38</f>
        <v>845.47962503407439</v>
      </c>
    </row>
    <row r="39" spans="1:14">
      <c r="B39" s="836"/>
      <c r="C39" s="837"/>
      <c r="D39" s="837"/>
      <c r="E39" s="837"/>
      <c r="F39" s="837"/>
      <c r="G39" s="837"/>
      <c r="H39" s="838"/>
      <c r="I39" s="271"/>
      <c r="J39" s="272"/>
      <c r="K39" s="273"/>
      <c r="L39" s="274"/>
      <c r="M39" s="275"/>
      <c r="N39" s="276"/>
    </row>
    <row r="40" spans="1:14">
      <c r="B40" s="836"/>
      <c r="C40" s="837"/>
      <c r="D40" s="837"/>
      <c r="E40" s="837"/>
      <c r="F40" s="837"/>
      <c r="G40" s="837"/>
      <c r="H40" s="838"/>
      <c r="I40" s="271"/>
      <c r="J40" s="272"/>
      <c r="K40" s="273"/>
      <c r="L40" s="274"/>
      <c r="M40" s="275"/>
      <c r="N40" s="276"/>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0.05</v>
      </c>
      <c r="N46" s="348">
        <f>N80*M46</f>
        <v>22.390442043167496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1579.2458284839747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860</v>
      </c>
      <c r="B53" s="46" t="str">
        <f>VLOOKUP(A53,MATERIALES!A5:D373,3,FALSE)</f>
        <v>Emulsión CRR-2</v>
      </c>
      <c r="C53" s="285"/>
      <c r="D53" s="285"/>
      <c r="E53" s="285"/>
      <c r="F53" s="285"/>
      <c r="G53" s="285"/>
      <c r="H53" s="285"/>
      <c r="I53" s="272"/>
      <c r="J53" s="228" t="str">
        <f>VLOOKUP(A53,MATERIALES!A7:D645,2,FALSE)</f>
        <v>lt</v>
      </c>
      <c r="K53" s="286">
        <v>0.12</v>
      </c>
      <c r="L53" s="271"/>
      <c r="M53" s="406">
        <f>VLOOKUP(A53,MATERIALES!A5:D396,4,FALSE)</f>
        <v>1812.1861557007708</v>
      </c>
      <c r="N53" s="276">
        <f>K53*M53</f>
        <v>217.46233868409249</v>
      </c>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217.46233868409249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B63" s="49"/>
      <c r="C63" s="321"/>
      <c r="D63" s="321"/>
      <c r="E63" s="321"/>
      <c r="F63" s="321"/>
      <c r="G63" s="321"/>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7</v>
      </c>
      <c r="B74" s="52" t="str">
        <f>VLOOKUP(A74,'MANO DE OBRA'!A8:D68,3,FALSE)</f>
        <v>Obrero (2)</v>
      </c>
      <c r="C74" s="50"/>
      <c r="D74" s="50"/>
      <c r="E74" s="50"/>
      <c r="F74" s="50"/>
      <c r="G74" s="50"/>
      <c r="H74" s="50"/>
      <c r="I74" s="296">
        <f>K74/J74*100</f>
        <v>58520.000000000007</v>
      </c>
      <c r="J74" s="297">
        <v>185</v>
      </c>
      <c r="K74" s="298">
        <f>VLOOKUP(A74,'MANO DE OBRA'!A8:D99,4,FALSE)</f>
        <v>108262</v>
      </c>
      <c r="L74" s="53"/>
      <c r="M74" s="299">
        <v>480</v>
      </c>
      <c r="N74" s="399">
        <f>K74/M74</f>
        <v>225.54583333333332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480</v>
      </c>
      <c r="N75" s="399">
        <f>K75/M75</f>
        <v>222.26300753001664</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447.80884086334993</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2244.5170080314169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448.90340160628341</v>
      </c>
      <c r="M87" s="858"/>
      <c r="N87" s="54"/>
    </row>
    <row r="88" spans="1:14">
      <c r="B88" s="92" t="s">
        <v>973</v>
      </c>
      <c r="C88" s="93"/>
      <c r="D88" s="93"/>
      <c r="E88" s="93"/>
      <c r="F88" s="93"/>
      <c r="G88" s="93"/>
      <c r="H88" s="93"/>
      <c r="I88" s="90"/>
      <c r="J88" s="91"/>
      <c r="K88" s="308">
        <v>0.05</v>
      </c>
      <c r="L88" s="857">
        <f>N82*K88</f>
        <v>112.22585040157085</v>
      </c>
      <c r="M88" s="858"/>
      <c r="N88" s="54"/>
    </row>
    <row r="89" spans="1:14" ht="15.75" thickBot="1">
      <c r="B89" s="94" t="s">
        <v>974</v>
      </c>
      <c r="C89" s="95"/>
      <c r="D89" s="95"/>
      <c r="E89" s="95"/>
      <c r="F89" s="95"/>
      <c r="G89" s="95"/>
      <c r="H89" s="95"/>
      <c r="I89" s="96"/>
      <c r="J89" s="97"/>
      <c r="K89" s="309">
        <v>0.05</v>
      </c>
      <c r="L89" s="859">
        <f>N82*K89</f>
        <v>112.22585040157085</v>
      </c>
      <c r="M89" s="860"/>
      <c r="N89" s="54"/>
    </row>
    <row r="90" spans="1:14" ht="15.75" thickBot="1">
      <c r="B90" s="823" t="s">
        <v>953</v>
      </c>
      <c r="C90" s="824"/>
      <c r="D90" s="824"/>
      <c r="E90" s="824"/>
      <c r="F90" s="824"/>
      <c r="G90" s="824"/>
      <c r="H90" s="824"/>
      <c r="I90" s="824"/>
      <c r="J90" s="824"/>
      <c r="K90" s="824"/>
      <c r="L90" s="824"/>
      <c r="M90" s="825"/>
      <c r="N90" s="55">
        <f>L87+L88+L89</f>
        <v>673.35510240942506</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2917.8721104408419</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1091</v>
      </c>
      <c r="C31" s="84" t="s">
        <v>1605</v>
      </c>
      <c r="D31" s="85"/>
      <c r="E31" s="85"/>
      <c r="F31" s="85"/>
      <c r="G31" s="85"/>
      <c r="H31" s="85"/>
      <c r="I31" s="85"/>
      <c r="J31" s="86"/>
      <c r="K31" s="312"/>
      <c r="L31" s="310" t="s">
        <v>144</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1603</v>
      </c>
      <c r="B36" s="836" t="str">
        <f>VLOOKUP(A36,EQUIPOS!A6:D154,3,FALSE)</f>
        <v>Derretidora de asfalto (crafco o similar)</v>
      </c>
      <c r="C36" s="837"/>
      <c r="D36" s="837"/>
      <c r="E36" s="837"/>
      <c r="F36" s="837"/>
      <c r="G36" s="837"/>
      <c r="H36" s="838"/>
      <c r="I36" s="271"/>
      <c r="J36" s="272"/>
      <c r="K36" s="273">
        <f>VLOOKUP(A36,EQUIPOS!A6:D163,4,FALSE)</f>
        <v>2110.9730280050339</v>
      </c>
      <c r="L36" s="274"/>
      <c r="M36" s="275">
        <v>60</v>
      </c>
      <c r="N36" s="276">
        <f t="shared" ref="N36:N39" si="0">K36/M36</f>
        <v>35.1828838000839</v>
      </c>
    </row>
    <row r="37" spans="1:14">
      <c r="A37" s="116" t="s">
        <v>324</v>
      </c>
      <c r="B37" s="836" t="str">
        <f>VLOOKUP(A37,EQUIPOS!A7:D154,3,FALSE)</f>
        <v xml:space="preserve">Ruteadora </v>
      </c>
      <c r="C37" s="837"/>
      <c r="D37" s="837"/>
      <c r="E37" s="837"/>
      <c r="F37" s="837"/>
      <c r="G37" s="837"/>
      <c r="H37" s="838"/>
      <c r="I37" s="271"/>
      <c r="J37" s="272"/>
      <c r="K37" s="273">
        <f>VLOOKUP(A37,EQUIPOS!A7:D164,4,FALSE)</f>
        <v>3505.3397157526692</v>
      </c>
      <c r="L37" s="274"/>
      <c r="M37" s="275">
        <v>60</v>
      </c>
      <c r="N37" s="276">
        <f t="shared" si="0"/>
        <v>58.422328595877822</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40571.57265639893</v>
      </c>
      <c r="L38" s="274"/>
      <c r="M38" s="275">
        <v>60</v>
      </c>
      <c r="N38" s="276">
        <f t="shared" si="0"/>
        <v>676.19287760664884</v>
      </c>
    </row>
    <row r="39" spans="1:14">
      <c r="A39" t="s">
        <v>138</v>
      </c>
      <c r="B39" s="836" t="str">
        <f>VLOOKUP(A39,EQUIPOS!A9:D154,3,FALSE)</f>
        <v>Camioneta D-300</v>
      </c>
      <c r="C39" s="837"/>
      <c r="D39" s="837"/>
      <c r="E39" s="837"/>
      <c r="F39" s="837"/>
      <c r="G39" s="837"/>
      <c r="H39" s="838"/>
      <c r="I39" s="271"/>
      <c r="J39" s="272"/>
      <c r="K39" s="273">
        <f>VLOOKUP(A39,EQUIPOS!A9:D166,4,FALSE)</f>
        <v>50728.777502044461</v>
      </c>
      <c r="L39" s="274"/>
      <c r="M39" s="275">
        <v>60</v>
      </c>
      <c r="N39" s="276">
        <f t="shared" si="0"/>
        <v>845.47962503407439</v>
      </c>
    </row>
    <row r="40" spans="1:14">
      <c r="B40" s="836"/>
      <c r="C40" s="837"/>
      <c r="D40" s="837"/>
      <c r="E40" s="837"/>
      <c r="F40" s="837"/>
      <c r="G40" s="837"/>
      <c r="H40" s="838"/>
      <c r="I40" s="271"/>
      <c r="J40" s="272"/>
      <c r="K40" s="273"/>
      <c r="L40" s="274"/>
      <c r="M40" s="275"/>
      <c r="N40" s="276"/>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0.05</v>
      </c>
      <c r="N46" s="348">
        <f>N84*M46</f>
        <v>22.390442043167496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1637.6681570798526</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799</v>
      </c>
      <c r="B53" s="46" t="str">
        <f>VLOOKUP(A53,MATERIALES!A5:D373,3,FALSE)</f>
        <v>Arena de Trituración</v>
      </c>
      <c r="C53" s="285"/>
      <c r="D53" s="285"/>
      <c r="E53" s="285"/>
      <c r="F53" s="285"/>
      <c r="G53" s="285"/>
      <c r="H53" s="285"/>
      <c r="I53" s="272"/>
      <c r="J53" s="228" t="str">
        <f>VLOOKUP(A53,MATERIALES!A7:D645,2,FALSE)</f>
        <v>m3</v>
      </c>
      <c r="K53" s="286">
        <v>7.0000000000000001E-3</v>
      </c>
      <c r="L53" s="271"/>
      <c r="M53" s="406">
        <f>VLOOKUP(A53,MATERIALES!A5:D396,4,FALSE)</f>
        <v>50454.797508926218</v>
      </c>
      <c r="N53" s="276">
        <f t="shared" ref="N53:N54" si="1">K53*M53</f>
        <v>353.18358256248354</v>
      </c>
    </row>
    <row r="54" spans="1:14">
      <c r="A54" s="119" t="s">
        <v>860</v>
      </c>
      <c r="B54" s="46" t="str">
        <f>VLOOKUP(A54,MATERIALES!A6:D373,3,FALSE)</f>
        <v>Emulsión CRR-2</v>
      </c>
      <c r="C54" s="285"/>
      <c r="D54" s="285"/>
      <c r="E54" s="285"/>
      <c r="F54" s="285"/>
      <c r="G54" s="285"/>
      <c r="H54" s="285"/>
      <c r="I54" s="272"/>
      <c r="J54" s="228" t="str">
        <f>VLOOKUP(A54,MATERIALES!A8:D646,2,FALSE)</f>
        <v>lt</v>
      </c>
      <c r="K54" s="286">
        <v>0.12</v>
      </c>
      <c r="L54" s="271"/>
      <c r="M54" s="406">
        <f>VLOOKUP(A54,MATERIALES!A6:D397,4,FALSE)</f>
        <v>1812.1861557007708</v>
      </c>
      <c r="N54" s="276">
        <f t="shared" si="1"/>
        <v>217.46233868409249</v>
      </c>
    </row>
    <row r="55" spans="1:14">
      <c r="A55" s="119"/>
      <c r="B55" s="46"/>
      <c r="C55" s="285"/>
      <c r="D55" s="285"/>
      <c r="E55" s="285"/>
      <c r="F55" s="285"/>
      <c r="G55" s="285"/>
      <c r="H55" s="285"/>
      <c r="I55" s="272"/>
      <c r="J55" s="228"/>
      <c r="K55" s="286"/>
      <c r="L55" s="271"/>
      <c r="M55" s="406"/>
      <c r="N55" s="276"/>
    </row>
    <row r="56" spans="1:14">
      <c r="A56" s="119"/>
      <c r="B56" s="46"/>
      <c r="C56" s="285"/>
      <c r="D56" s="285"/>
      <c r="E56" s="285"/>
      <c r="F56" s="285"/>
      <c r="G56" s="285"/>
      <c r="H56" s="285"/>
      <c r="I56" s="272"/>
      <c r="J56" s="228"/>
      <c r="K56" s="286"/>
      <c r="L56" s="271"/>
      <c r="M56" s="406"/>
      <c r="N56" s="276"/>
    </row>
    <row r="57" spans="1:14">
      <c r="A57" s="119"/>
      <c r="B57" s="46"/>
      <c r="C57" s="285"/>
      <c r="D57" s="285"/>
      <c r="E57" s="285"/>
      <c r="F57" s="285"/>
      <c r="G57" s="285"/>
      <c r="H57" s="285"/>
      <c r="I57" s="272"/>
      <c r="J57" s="228"/>
      <c r="K57" s="286"/>
      <c r="L57" s="271"/>
      <c r="M57" s="406"/>
      <c r="N57" s="276"/>
    </row>
    <row r="58" spans="1:14">
      <c r="A58" s="119"/>
      <c r="B58" s="46"/>
      <c r="C58" s="285"/>
      <c r="D58" s="285"/>
      <c r="E58" s="285"/>
      <c r="F58" s="285"/>
      <c r="G58" s="285"/>
      <c r="H58" s="285"/>
      <c r="I58" s="272"/>
      <c r="J58" s="228"/>
      <c r="K58" s="286"/>
      <c r="L58" s="271"/>
      <c r="M58" s="406"/>
      <c r="N58" s="276"/>
    </row>
    <row r="59" spans="1:14">
      <c r="B59" s="46"/>
      <c r="C59" s="285"/>
      <c r="D59" s="285"/>
      <c r="E59" s="285"/>
      <c r="F59" s="285"/>
      <c r="G59" s="285"/>
      <c r="H59" s="285"/>
      <c r="I59" s="272"/>
      <c r="J59" s="228"/>
      <c r="K59" s="286"/>
      <c r="L59" s="271"/>
      <c r="M59" s="287"/>
      <c r="N59" s="288"/>
    </row>
    <row r="60" spans="1:14">
      <c r="B60" s="46"/>
      <c r="C60" s="285"/>
      <c r="D60" s="285"/>
      <c r="E60" s="285"/>
      <c r="F60" s="285"/>
      <c r="G60" s="285"/>
      <c r="H60" s="285"/>
      <c r="I60" s="272"/>
      <c r="J60" s="228"/>
      <c r="K60" s="286"/>
      <c r="L60" s="271"/>
      <c r="M60" s="287"/>
      <c r="N60" s="288"/>
    </row>
    <row r="61" spans="1:14" ht="15.75" thickBot="1">
      <c r="B61" s="818"/>
      <c r="C61" s="819"/>
      <c r="D61" s="819"/>
      <c r="E61" s="819"/>
      <c r="F61" s="819"/>
      <c r="G61" s="819"/>
      <c r="H61" s="819"/>
      <c r="I61" s="820"/>
      <c r="J61" s="45"/>
      <c r="K61" s="47"/>
      <c r="L61" s="821"/>
      <c r="M61" s="822"/>
      <c r="N61" s="48"/>
    </row>
    <row r="62" spans="1:14" ht="15.75" thickBot="1">
      <c r="B62" s="823" t="s">
        <v>953</v>
      </c>
      <c r="C62" s="824"/>
      <c r="D62" s="824"/>
      <c r="E62" s="824"/>
      <c r="F62" s="824"/>
      <c r="G62" s="824"/>
      <c r="H62" s="824"/>
      <c r="I62" s="824"/>
      <c r="J62" s="824"/>
      <c r="K62" s="824"/>
      <c r="L62" s="824"/>
      <c r="M62" s="825"/>
      <c r="N62" s="398">
        <f>SUM(N53:N61)</f>
        <v>570.64592124657599</v>
      </c>
    </row>
    <row r="63" spans="1:14">
      <c r="B63" s="36"/>
      <c r="C63" s="37"/>
      <c r="D63" s="37"/>
      <c r="E63" s="37"/>
      <c r="F63" s="37"/>
      <c r="G63" s="37"/>
      <c r="H63" s="37"/>
      <c r="I63" s="37"/>
      <c r="J63" s="37"/>
      <c r="K63" s="37"/>
      <c r="L63" s="37"/>
      <c r="M63" s="37"/>
      <c r="N63" s="38"/>
    </row>
    <row r="64" spans="1:14">
      <c r="B64" s="67" t="s">
        <v>956</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317" t="s">
        <v>957</v>
      </c>
      <c r="C66" s="318"/>
      <c r="D66" s="318"/>
      <c r="E66" s="318"/>
      <c r="F66" s="318"/>
      <c r="G66" s="318"/>
      <c r="H66" s="76" t="s">
        <v>945</v>
      </c>
      <c r="I66" s="77" t="s">
        <v>958</v>
      </c>
      <c r="J66" s="78" t="s">
        <v>959</v>
      </c>
      <c r="K66" s="76" t="s">
        <v>960</v>
      </c>
      <c r="L66" s="826" t="s">
        <v>961</v>
      </c>
      <c r="M66" s="799"/>
      <c r="N66" s="79" t="s">
        <v>951</v>
      </c>
    </row>
    <row r="67" spans="1:15">
      <c r="A67" t="s">
        <v>1227</v>
      </c>
      <c r="B67" s="49" t="str">
        <f>VLOOKUP(A67,TRANSPORTE!A5:D117,3,FALSE)</f>
        <v>Transporte de Arena</v>
      </c>
      <c r="C67" s="321"/>
      <c r="D67" s="321"/>
      <c r="E67" s="321"/>
      <c r="F67" s="321"/>
      <c r="G67" s="321"/>
      <c r="H67" s="315" t="s">
        <v>339</v>
      </c>
      <c r="I67" s="417">
        <v>7.0000000000000001E-3</v>
      </c>
      <c r="J67" s="290">
        <v>1</v>
      </c>
      <c r="K67" s="417">
        <f>I67*J67</f>
        <v>7.0000000000000001E-3</v>
      </c>
      <c r="L67" s="827">
        <f>VLOOKUP(A67,TRANSPORTE!A6:D120,4,FALSE)</f>
        <v>875.44489458797614</v>
      </c>
      <c r="M67" s="828"/>
      <c r="N67" s="291">
        <f>L67*K67</f>
        <v>6.1281142621158331</v>
      </c>
    </row>
    <row r="68" spans="1:15">
      <c r="B68" s="49"/>
      <c r="C68" s="50"/>
      <c r="D68" s="50"/>
      <c r="E68" s="50"/>
      <c r="F68" s="50"/>
      <c r="G68" s="50"/>
      <c r="H68" s="315"/>
      <c r="I68" s="283"/>
      <c r="J68" s="290"/>
      <c r="K68" s="283"/>
      <c r="L68" s="827"/>
      <c r="M68" s="828"/>
      <c r="N68" s="291"/>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c r="B71" s="49"/>
      <c r="C71" s="50"/>
      <c r="D71" s="50"/>
      <c r="E71" s="50"/>
      <c r="F71" s="50"/>
      <c r="G71" s="50"/>
      <c r="H71" s="292"/>
      <c r="I71" s="283"/>
      <c r="J71" s="283"/>
      <c r="K71" s="283"/>
      <c r="L71" s="293"/>
      <c r="M71" s="294"/>
      <c r="N71" s="295"/>
    </row>
    <row r="72" spans="1:15" ht="15.75" thickBot="1">
      <c r="B72" s="451"/>
      <c r="C72" s="452"/>
      <c r="D72" s="452"/>
      <c r="E72" s="452"/>
      <c r="F72" s="452"/>
      <c r="G72" s="452"/>
      <c r="H72" s="51"/>
      <c r="I72" s="129"/>
      <c r="J72" s="129"/>
      <c r="K72" s="129"/>
      <c r="L72" s="812"/>
      <c r="M72" s="813"/>
      <c r="N72" s="130"/>
    </row>
    <row r="73" spans="1:15" ht="15.75" thickBot="1">
      <c r="B73" s="829" t="s">
        <v>953</v>
      </c>
      <c r="C73" s="830"/>
      <c r="D73" s="830"/>
      <c r="E73" s="830"/>
      <c r="F73" s="830"/>
      <c r="G73" s="830"/>
      <c r="H73" s="830"/>
      <c r="I73" s="830"/>
      <c r="J73" s="830"/>
      <c r="K73" s="830"/>
      <c r="L73" s="830"/>
      <c r="M73" s="831"/>
      <c r="N73" s="107">
        <f>N67+N68+N69+N70+N71</f>
        <v>6.1281142621158331</v>
      </c>
    </row>
    <row r="74" spans="1:15">
      <c r="B74" s="36"/>
      <c r="C74" s="37"/>
      <c r="D74" s="37"/>
      <c r="E74" s="37"/>
      <c r="F74" s="37"/>
      <c r="G74" s="37"/>
      <c r="H74" s="37"/>
      <c r="I74" s="37"/>
      <c r="J74" s="37"/>
      <c r="K74" s="37"/>
      <c r="L74" s="37"/>
      <c r="M74" s="37"/>
      <c r="N74" s="38"/>
    </row>
    <row r="75" spans="1:15">
      <c r="B75" s="67" t="s">
        <v>962</v>
      </c>
      <c r="C75" s="68"/>
      <c r="D75" s="68"/>
      <c r="E75" s="68"/>
      <c r="F75" s="68"/>
      <c r="G75" s="68"/>
      <c r="H75" s="68"/>
      <c r="I75" s="68"/>
      <c r="J75" s="68"/>
      <c r="K75" s="68"/>
      <c r="L75" s="68"/>
      <c r="M75" s="68"/>
      <c r="N75" s="69"/>
    </row>
    <row r="76" spans="1:15" ht="15.75" thickBot="1">
      <c r="B76" s="71"/>
      <c r="C76" s="64"/>
      <c r="D76" s="64"/>
      <c r="E76" s="64"/>
      <c r="F76" s="64"/>
      <c r="G76" s="64"/>
      <c r="H76" s="64"/>
      <c r="I76" s="64"/>
      <c r="J76" s="64"/>
      <c r="K76" s="64"/>
      <c r="L76" s="64"/>
      <c r="M76" s="64"/>
      <c r="N76" s="66"/>
    </row>
    <row r="77" spans="1:15" ht="25.5">
      <c r="B77" s="849" t="s">
        <v>963</v>
      </c>
      <c r="C77" s="850"/>
      <c r="D77" s="850"/>
      <c r="E77" s="850"/>
      <c r="F77" s="850"/>
      <c r="G77" s="850"/>
      <c r="H77" s="850"/>
      <c r="I77" s="76" t="s">
        <v>964</v>
      </c>
      <c r="J77" s="78" t="s">
        <v>1410</v>
      </c>
      <c r="K77" s="77" t="s">
        <v>966</v>
      </c>
      <c r="L77" s="851" t="s">
        <v>950</v>
      </c>
      <c r="M77" s="852"/>
      <c r="N77" s="101" t="s">
        <v>951</v>
      </c>
    </row>
    <row r="78" spans="1:15">
      <c r="A78" t="s">
        <v>7</v>
      </c>
      <c r="B78" s="52" t="str">
        <f>VLOOKUP(A78,'MANO DE OBRA'!A8:D68,3,FALSE)</f>
        <v>Obrero (2)</v>
      </c>
      <c r="C78" s="50"/>
      <c r="D78" s="50"/>
      <c r="E78" s="50"/>
      <c r="F78" s="50"/>
      <c r="G78" s="50"/>
      <c r="H78" s="50"/>
      <c r="I78" s="296">
        <f>K78/J78*100</f>
        <v>58520.000000000007</v>
      </c>
      <c r="J78" s="297">
        <v>185</v>
      </c>
      <c r="K78" s="298">
        <f>VLOOKUP(A78,'MANO DE OBRA'!A8:D99,4,FALSE)</f>
        <v>108262</v>
      </c>
      <c r="L78" s="53"/>
      <c r="M78" s="299">
        <v>480</v>
      </c>
      <c r="N78" s="399">
        <f>K78/M78</f>
        <v>225.54583333333332</v>
      </c>
      <c r="O78" s="109"/>
    </row>
    <row r="79" spans="1:15">
      <c r="A79" t="s">
        <v>30</v>
      </c>
      <c r="B79" s="52" t="str">
        <f>VLOOKUP(A79,'MANO DE OBRA'!A8:D69,3,FALSE)</f>
        <v>Oficial</v>
      </c>
      <c r="C79" s="50"/>
      <c r="D79" s="50"/>
      <c r="E79" s="50"/>
      <c r="F79" s="50"/>
      <c r="G79" s="50"/>
      <c r="H79" s="50"/>
      <c r="I79" s="296">
        <f>K79/J79*100</f>
        <v>57668.23979157189</v>
      </c>
      <c r="J79" s="297">
        <v>185</v>
      </c>
      <c r="K79" s="298">
        <f>VLOOKUP(A79,'MANO DE OBRA'!A8:D100,4,FALSE)</f>
        <v>106686.24361440798</v>
      </c>
      <c r="L79" s="53"/>
      <c r="M79" s="303">
        <v>480</v>
      </c>
      <c r="N79" s="399">
        <f>K79/M79</f>
        <v>222.26300753001664</v>
      </c>
    </row>
    <row r="80" spans="1:15">
      <c r="B80" s="52"/>
      <c r="C80" s="50"/>
      <c r="D80" s="50"/>
      <c r="E80" s="50"/>
      <c r="F80" s="50"/>
      <c r="G80" s="50"/>
      <c r="H80" s="50"/>
      <c r="I80" s="296"/>
      <c r="J80" s="297"/>
      <c r="K80" s="298"/>
      <c r="L80" s="53"/>
      <c r="M80" s="304"/>
      <c r="N80" s="399"/>
    </row>
    <row r="81" spans="1:14">
      <c r="B81" s="52"/>
      <c r="C81" s="50"/>
      <c r="D81" s="50"/>
      <c r="E81" s="50"/>
      <c r="F81" s="50"/>
      <c r="G81" s="50"/>
      <c r="H81" s="50"/>
      <c r="I81" s="283"/>
      <c r="J81" s="301"/>
      <c r="K81" s="302"/>
      <c r="L81" s="322"/>
      <c r="M81" s="304"/>
      <c r="N81" s="300"/>
    </row>
    <row r="82" spans="1:14">
      <c r="B82" s="52"/>
      <c r="C82" s="50"/>
      <c r="D82" s="50"/>
      <c r="E82" s="50"/>
      <c r="F82" s="50"/>
      <c r="G82" s="50"/>
      <c r="H82" s="50"/>
      <c r="I82" s="283"/>
      <c r="J82" s="301"/>
      <c r="K82" s="302"/>
      <c r="L82" s="322"/>
      <c r="M82" s="304"/>
      <c r="N82" s="300"/>
    </row>
    <row r="83" spans="1:14" ht="15.75" thickBot="1">
      <c r="B83" s="810"/>
      <c r="C83" s="811"/>
      <c r="D83" s="811"/>
      <c r="E83" s="811"/>
      <c r="F83" s="811"/>
      <c r="G83" s="811"/>
      <c r="H83" s="811"/>
      <c r="I83" s="129"/>
      <c r="J83" s="129"/>
      <c r="K83" s="129"/>
      <c r="L83" s="911"/>
      <c r="M83" s="911"/>
      <c r="N83" s="48"/>
    </row>
    <row r="84" spans="1:14" ht="15.75" thickBot="1">
      <c r="B84" s="829" t="s">
        <v>953</v>
      </c>
      <c r="C84" s="830"/>
      <c r="D84" s="830"/>
      <c r="E84" s="830"/>
      <c r="F84" s="830"/>
      <c r="G84" s="830"/>
      <c r="H84" s="830"/>
      <c r="I84" s="830"/>
      <c r="J84" s="830"/>
      <c r="K84" s="830"/>
      <c r="L84" s="830"/>
      <c r="M84" s="831"/>
      <c r="N84" s="305">
        <f>SUM(N78:N83)</f>
        <v>447.80884086334993</v>
      </c>
    </row>
    <row r="85" spans="1:14" ht="15.75" thickBot="1">
      <c r="B85" s="36"/>
      <c r="C85" s="37"/>
      <c r="D85" s="37"/>
      <c r="E85" s="37"/>
      <c r="F85" s="37"/>
      <c r="G85" s="37"/>
      <c r="H85" s="37"/>
      <c r="I85" s="37"/>
      <c r="J85" s="37"/>
      <c r="K85" s="37"/>
      <c r="L85" s="37"/>
      <c r="M85" s="37"/>
      <c r="N85" s="38"/>
    </row>
    <row r="86" spans="1:14" ht="15.75" thickBot="1">
      <c r="B86" s="823" t="s">
        <v>967</v>
      </c>
      <c r="C86" s="824"/>
      <c r="D86" s="824"/>
      <c r="E86" s="824"/>
      <c r="F86" s="824"/>
      <c r="G86" s="824"/>
      <c r="H86" s="824"/>
      <c r="I86" s="824"/>
      <c r="J86" s="824"/>
      <c r="K86" s="824"/>
      <c r="L86" s="824"/>
      <c r="M86" s="825"/>
      <c r="N86" s="102">
        <f>N48+N62+N73+N84</f>
        <v>2662.2510334518943</v>
      </c>
    </row>
    <row r="87" spans="1:14">
      <c r="B87" s="36"/>
      <c r="C87" s="37"/>
      <c r="D87" s="37"/>
      <c r="E87" s="37"/>
      <c r="F87" s="37"/>
      <c r="G87" s="37"/>
      <c r="H87" s="37"/>
      <c r="I87" s="37"/>
      <c r="J87" s="37"/>
      <c r="K87" s="37"/>
      <c r="L87" s="37"/>
      <c r="M87" s="37"/>
      <c r="N87" s="38"/>
    </row>
    <row r="88" spans="1:14">
      <c r="B88" s="67" t="s">
        <v>968</v>
      </c>
      <c r="C88" s="68"/>
      <c r="D88" s="68"/>
      <c r="E88" s="68"/>
      <c r="F88" s="68"/>
      <c r="G88" s="68"/>
      <c r="H88" s="68"/>
      <c r="I88" s="68"/>
      <c r="J88" s="68"/>
      <c r="K88" s="68"/>
      <c r="L88" s="68"/>
      <c r="M88" s="68"/>
      <c r="N88" s="69"/>
    </row>
    <row r="89" spans="1:14" ht="15.75" thickBot="1">
      <c r="B89" s="71"/>
      <c r="C89" s="64"/>
      <c r="D89" s="64"/>
      <c r="E89" s="64"/>
      <c r="F89" s="64"/>
      <c r="G89" s="64"/>
      <c r="H89" s="64"/>
      <c r="I89" s="64"/>
      <c r="J89" s="64"/>
      <c r="K89" s="64"/>
      <c r="L89" s="64"/>
      <c r="M89" s="64"/>
      <c r="N89" s="66"/>
    </row>
    <row r="90" spans="1:14">
      <c r="B90" s="814" t="s">
        <v>969</v>
      </c>
      <c r="C90" s="815"/>
      <c r="D90" s="815"/>
      <c r="E90" s="815"/>
      <c r="F90" s="815"/>
      <c r="G90" s="815"/>
      <c r="H90" s="815"/>
      <c r="I90" s="318"/>
      <c r="J90" s="338"/>
      <c r="K90" s="306" t="s">
        <v>970</v>
      </c>
      <c r="L90" s="853" t="s">
        <v>971</v>
      </c>
      <c r="M90" s="854"/>
      <c r="N90" s="307"/>
    </row>
    <row r="91" spans="1:14">
      <c r="B91" s="855" t="s">
        <v>972</v>
      </c>
      <c r="C91" s="856"/>
      <c r="D91" s="856"/>
      <c r="E91" s="856"/>
      <c r="F91" s="856"/>
      <c r="G91" s="856"/>
      <c r="H91" s="856"/>
      <c r="I91" s="90"/>
      <c r="J91" s="91"/>
      <c r="K91" s="308">
        <v>0.2</v>
      </c>
      <c r="L91" s="857">
        <f>N86*K91</f>
        <v>532.45020669037888</v>
      </c>
      <c r="M91" s="858"/>
      <c r="N91" s="54"/>
    </row>
    <row r="92" spans="1:14">
      <c r="B92" s="92" t="s">
        <v>973</v>
      </c>
      <c r="C92" s="93"/>
      <c r="D92" s="93"/>
      <c r="E92" s="93"/>
      <c r="F92" s="93"/>
      <c r="G92" s="93"/>
      <c r="H92" s="93"/>
      <c r="I92" s="90"/>
      <c r="J92" s="91"/>
      <c r="K92" s="308">
        <v>0.05</v>
      </c>
      <c r="L92" s="857">
        <f>N86*K92</f>
        <v>133.11255167259472</v>
      </c>
      <c r="M92" s="858"/>
      <c r="N92" s="54"/>
    </row>
    <row r="93" spans="1:14" ht="15.75" thickBot="1">
      <c r="B93" s="94" t="s">
        <v>974</v>
      </c>
      <c r="C93" s="95"/>
      <c r="D93" s="95"/>
      <c r="E93" s="95"/>
      <c r="F93" s="95"/>
      <c r="G93" s="95"/>
      <c r="H93" s="95"/>
      <c r="I93" s="96"/>
      <c r="J93" s="97"/>
      <c r="K93" s="309">
        <v>0.05</v>
      </c>
      <c r="L93" s="859">
        <f>N86*K93</f>
        <v>133.11255167259472</v>
      </c>
      <c r="M93" s="860"/>
      <c r="N93" s="54"/>
    </row>
    <row r="94" spans="1:14" ht="15.75" thickBot="1">
      <c r="B94" s="823" t="s">
        <v>953</v>
      </c>
      <c r="C94" s="824"/>
      <c r="D94" s="824"/>
      <c r="E94" s="824"/>
      <c r="F94" s="824"/>
      <c r="G94" s="824"/>
      <c r="H94" s="824"/>
      <c r="I94" s="824"/>
      <c r="J94" s="824"/>
      <c r="K94" s="824"/>
      <c r="L94" s="824"/>
      <c r="M94" s="825"/>
      <c r="N94" s="55">
        <f>L91+L92+L93</f>
        <v>798.67531003556826</v>
      </c>
    </row>
    <row r="95" spans="1:14" ht="15.75" thickBot="1">
      <c r="B95" s="36"/>
      <c r="C95" s="37"/>
      <c r="D95" s="37"/>
      <c r="E95" s="37"/>
      <c r="F95" s="37"/>
      <c r="G95" s="37"/>
      <c r="H95" s="37"/>
      <c r="I95" s="37"/>
      <c r="J95" s="37"/>
      <c r="K95" s="37"/>
      <c r="L95" s="37"/>
      <c r="M95" s="37"/>
      <c r="N95" s="38"/>
    </row>
    <row r="96" spans="1:14" ht="15.75" thickBot="1">
      <c r="A96" t="s">
        <v>2016</v>
      </c>
      <c r="B96" s="823" t="s">
        <v>975</v>
      </c>
      <c r="C96" s="824"/>
      <c r="D96" s="824"/>
      <c r="E96" s="824"/>
      <c r="F96" s="824"/>
      <c r="G96" s="824"/>
      <c r="H96" s="824"/>
      <c r="I96" s="824"/>
      <c r="J96" s="824"/>
      <c r="K96" s="824"/>
      <c r="L96" s="824"/>
      <c r="M96" s="825"/>
      <c r="N96" s="192">
        <f>N86+N94</f>
        <v>3460.9263434874624</v>
      </c>
    </row>
    <row r="97" spans="2:14">
      <c r="B97" s="16"/>
      <c r="C97" s="17"/>
      <c r="D97" s="17"/>
      <c r="E97" s="17"/>
      <c r="F97" s="17"/>
      <c r="G97" s="17"/>
      <c r="H97" s="17"/>
      <c r="I97" s="17"/>
      <c r="J97" s="17"/>
      <c r="K97" s="17"/>
      <c r="L97" s="17"/>
      <c r="M97" s="17"/>
      <c r="N97" s="18"/>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15"/>
      <c r="F100" s="15"/>
      <c r="G100" s="15"/>
      <c r="H100" s="15"/>
      <c r="I100" s="15"/>
      <c r="J100" s="15"/>
      <c r="K100" s="15"/>
      <c r="L100" s="15"/>
      <c r="M100" s="15"/>
      <c r="N100" s="20"/>
    </row>
    <row r="101" spans="2:14">
      <c r="B101" s="19"/>
      <c r="C101" s="15"/>
      <c r="D101" s="15"/>
      <c r="E101" s="56" t="s">
        <v>976</v>
      </c>
      <c r="F101" s="56"/>
      <c r="G101" s="56"/>
      <c r="H101" s="56"/>
      <c r="I101" s="56"/>
      <c r="J101" s="56"/>
      <c r="K101" s="15"/>
      <c r="L101" s="15"/>
      <c r="M101" s="15"/>
      <c r="N101" s="20"/>
    </row>
    <row r="102" spans="2:14">
      <c r="B102" s="19"/>
      <c r="C102" s="15"/>
      <c r="D102" s="15"/>
      <c r="E102" s="15" t="s">
        <v>977</v>
      </c>
      <c r="F102" s="15"/>
      <c r="G102" s="15"/>
      <c r="H102" s="15"/>
      <c r="I102" s="15"/>
      <c r="J102" s="15"/>
      <c r="K102" s="15"/>
      <c r="L102" s="15"/>
      <c r="M102" s="15"/>
      <c r="N102" s="20"/>
    </row>
    <row r="103" spans="2:14">
      <c r="B103" s="19"/>
      <c r="C103" s="15"/>
      <c r="D103" s="15"/>
      <c r="E103" s="15" t="s">
        <v>978</v>
      </c>
      <c r="F103" s="15"/>
      <c r="G103" s="15"/>
      <c r="H103" s="15"/>
      <c r="I103" s="15"/>
      <c r="J103" s="15"/>
      <c r="K103" s="15"/>
      <c r="L103" s="15"/>
      <c r="M103" s="15"/>
      <c r="N103" s="20"/>
    </row>
    <row r="104" spans="2:14">
      <c r="B104" s="19"/>
      <c r="C104" s="15"/>
      <c r="D104" s="15"/>
      <c r="E104" s="15" t="s">
        <v>979</v>
      </c>
      <c r="F104" s="15"/>
      <c r="G104" s="15"/>
      <c r="H104" s="15"/>
      <c r="I104" s="15"/>
      <c r="J104" s="15"/>
      <c r="K104" s="15"/>
      <c r="L104" s="15"/>
      <c r="M104" s="15"/>
      <c r="N104" s="20"/>
    </row>
    <row r="105" spans="2:14" ht="15.75" thickBot="1">
      <c r="B105" s="19"/>
      <c r="C105" s="15"/>
      <c r="D105" s="15"/>
      <c r="E105" s="15"/>
      <c r="F105" s="15" t="s">
        <v>980</v>
      </c>
      <c r="G105" s="15"/>
      <c r="H105" s="15"/>
      <c r="I105" s="15"/>
      <c r="J105" s="15"/>
      <c r="K105" s="15"/>
      <c r="L105" s="15"/>
      <c r="M105" s="15"/>
      <c r="N105" s="20"/>
    </row>
    <row r="106" spans="2:14">
      <c r="B106" s="231" t="s">
        <v>2216</v>
      </c>
      <c r="C106" s="232"/>
      <c r="D106" s="232"/>
      <c r="E106" s="232"/>
      <c r="F106" s="232"/>
      <c r="G106" s="232"/>
      <c r="H106" s="232"/>
      <c r="I106" s="232"/>
      <c r="J106" s="232"/>
      <c r="K106" s="232"/>
      <c r="L106" s="232"/>
      <c r="M106" s="232"/>
      <c r="N106" s="233"/>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c r="B109" s="234"/>
      <c r="C109" s="235"/>
      <c r="D109" s="235"/>
      <c r="E109" s="235"/>
      <c r="F109" s="235"/>
      <c r="G109" s="235"/>
      <c r="H109" s="235"/>
      <c r="I109" s="235"/>
      <c r="J109" s="235"/>
      <c r="K109" s="235"/>
      <c r="L109" s="235"/>
      <c r="M109" s="235"/>
      <c r="N109" s="236"/>
    </row>
    <row r="110" spans="2:14" ht="15.75" thickBot="1">
      <c r="B110" s="237"/>
      <c r="C110" s="238"/>
      <c r="D110" s="238"/>
      <c r="E110" s="238"/>
      <c r="F110" s="238"/>
      <c r="G110" s="238"/>
      <c r="H110" s="238"/>
      <c r="I110" s="238"/>
      <c r="J110" s="238"/>
      <c r="K110" s="238"/>
      <c r="L110" s="238"/>
      <c r="M110" s="238"/>
      <c r="N110" s="239"/>
    </row>
    <row r="111" spans="2:14">
      <c r="B111" s="240"/>
      <c r="C111" s="241"/>
      <c r="D111" s="241"/>
      <c r="E111" s="241"/>
      <c r="F111" s="241"/>
      <c r="G111" s="241"/>
      <c r="H111" s="241"/>
      <c r="I111" s="241"/>
      <c r="J111" s="241"/>
      <c r="K111" s="241"/>
      <c r="L111" s="241"/>
      <c r="M111" s="241"/>
      <c r="N111" s="242"/>
    </row>
    <row r="112" spans="2:14">
      <c r="B112" s="226" t="s">
        <v>2217</v>
      </c>
      <c r="C112" s="34"/>
      <c r="D112" s="34"/>
      <c r="E112" s="34"/>
      <c r="F112" s="34"/>
      <c r="G112" s="34"/>
      <c r="H112" s="34"/>
      <c r="I112" s="34"/>
      <c r="J112" s="34"/>
      <c r="K112" s="34"/>
      <c r="L112" s="34"/>
      <c r="M112" s="34"/>
      <c r="N112" s="35"/>
    </row>
    <row r="113" spans="2:14" ht="15" customHeight="1">
      <c r="B113" s="861" t="s">
        <v>2218</v>
      </c>
      <c r="C113" s="862"/>
      <c r="D113" s="862"/>
      <c r="E113" s="862"/>
      <c r="F113" s="862"/>
      <c r="G113" s="862"/>
      <c r="H113" s="862"/>
      <c r="I113" s="862"/>
      <c r="J113" s="862"/>
      <c r="K113" s="862"/>
      <c r="L113" s="862"/>
      <c r="M113" s="862"/>
      <c r="N113" s="863"/>
    </row>
    <row r="114" spans="2:14" ht="15" customHeight="1">
      <c r="B114" s="861"/>
      <c r="C114" s="862"/>
      <c r="D114" s="862"/>
      <c r="E114" s="862"/>
      <c r="F114" s="862"/>
      <c r="G114" s="862"/>
      <c r="H114" s="862"/>
      <c r="I114" s="862"/>
      <c r="J114" s="862"/>
      <c r="K114" s="862"/>
      <c r="L114" s="862"/>
      <c r="M114" s="862"/>
      <c r="N114" s="863"/>
    </row>
    <row r="115" spans="2:14" ht="30" customHeight="1">
      <c r="B115" s="864" t="s">
        <v>2219</v>
      </c>
      <c r="C115" s="865"/>
      <c r="D115" s="865"/>
      <c r="E115" s="865"/>
      <c r="F115" s="865"/>
      <c r="G115" s="865"/>
      <c r="H115" s="865"/>
      <c r="I115" s="865"/>
      <c r="J115" s="865"/>
      <c r="K115" s="865"/>
      <c r="L115" s="865"/>
      <c r="M115" s="865"/>
      <c r="N115" s="866"/>
    </row>
    <row r="116" spans="2:14">
      <c r="B116" s="864"/>
      <c r="C116" s="865"/>
      <c r="D116" s="865"/>
      <c r="E116" s="865"/>
      <c r="F116" s="865"/>
      <c r="G116" s="865"/>
      <c r="H116" s="865"/>
      <c r="I116" s="865"/>
      <c r="J116" s="865"/>
      <c r="K116" s="865"/>
      <c r="L116" s="865"/>
      <c r="M116" s="865"/>
      <c r="N116" s="866"/>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335"/>
      <c r="C119" s="336"/>
      <c r="D119" s="336"/>
      <c r="E119" s="336"/>
      <c r="F119" s="336"/>
      <c r="G119" s="336"/>
      <c r="H119" s="336"/>
      <c r="I119" s="336"/>
      <c r="J119" s="336"/>
      <c r="K119" s="336"/>
      <c r="L119" s="336"/>
      <c r="M119" s="336"/>
      <c r="N119" s="337"/>
    </row>
    <row r="120" spans="2:14">
      <c r="B120" s="226"/>
      <c r="C120" s="34"/>
      <c r="D120" s="34"/>
      <c r="E120" s="34"/>
      <c r="F120" s="34"/>
      <c r="G120" s="34"/>
      <c r="H120" s="34"/>
      <c r="I120" s="34"/>
      <c r="J120" s="34"/>
      <c r="K120" s="34"/>
      <c r="L120" s="34"/>
      <c r="M120" s="34"/>
      <c r="N120" s="35"/>
    </row>
    <row r="121" spans="2:14">
      <c r="B121" s="19"/>
      <c r="C121" s="15"/>
      <c r="D121" s="15"/>
      <c r="E121" s="15" t="s">
        <v>976</v>
      </c>
      <c r="F121" s="56"/>
      <c r="G121" s="56"/>
      <c r="H121" s="15"/>
      <c r="I121" s="15"/>
      <c r="J121" s="15"/>
      <c r="K121" s="15"/>
      <c r="L121" s="15"/>
      <c r="M121" s="15"/>
      <c r="N121" s="20"/>
    </row>
    <row r="122" spans="2:14">
      <c r="B122" s="19"/>
      <c r="C122" s="15"/>
      <c r="D122" s="15"/>
      <c r="E122" s="57" t="s">
        <v>977</v>
      </c>
      <c r="F122" s="15"/>
      <c r="G122" s="15"/>
      <c r="H122" s="57"/>
      <c r="I122" s="57"/>
      <c r="J122" s="57"/>
      <c r="K122" s="15"/>
      <c r="L122" s="15"/>
      <c r="M122" s="15"/>
      <c r="N122" s="20"/>
    </row>
    <row r="123" spans="2:14">
      <c r="B123" s="19"/>
      <c r="C123" s="15"/>
      <c r="D123" s="15"/>
      <c r="E123" s="58" t="s">
        <v>981</v>
      </c>
      <c r="F123" s="15"/>
      <c r="G123" s="15"/>
      <c r="H123" s="58"/>
      <c r="I123" s="58"/>
      <c r="J123" s="58"/>
      <c r="K123" s="15"/>
      <c r="L123" s="15"/>
      <c r="M123" s="15"/>
      <c r="N123" s="20"/>
    </row>
    <row r="124" spans="2:14">
      <c r="B124" s="59"/>
      <c r="C124" s="34"/>
      <c r="D124" s="34"/>
      <c r="E124" s="15" t="s">
        <v>979</v>
      </c>
      <c r="F124" s="15"/>
      <c r="G124" s="15"/>
      <c r="H124" s="15"/>
      <c r="I124" s="15"/>
      <c r="J124" s="15"/>
      <c r="K124" s="34"/>
      <c r="L124" s="34"/>
      <c r="M124" s="34"/>
      <c r="N124" s="35"/>
    </row>
    <row r="125" spans="2:14">
      <c r="B125" s="59"/>
      <c r="C125" s="34"/>
      <c r="D125" s="34"/>
      <c r="E125" s="34"/>
      <c r="F125" s="15"/>
      <c r="G125" s="15"/>
      <c r="H125" s="15"/>
      <c r="I125" s="15"/>
      <c r="J125" s="15"/>
      <c r="K125" s="34"/>
      <c r="L125" s="34"/>
      <c r="M125" s="34"/>
      <c r="N125" s="35"/>
    </row>
    <row r="126" spans="2:14">
      <c r="B126" s="59" t="s">
        <v>2220</v>
      </c>
      <c r="C126" s="58"/>
      <c r="D126" s="58"/>
      <c r="E126" s="15"/>
      <c r="F126" s="15"/>
      <c r="G126" s="15"/>
      <c r="H126" s="15"/>
      <c r="I126" s="15"/>
      <c r="J126" s="800"/>
      <c r="K126" s="800"/>
      <c r="L126" s="800"/>
      <c r="M126" s="800"/>
      <c r="N126" s="801"/>
    </row>
    <row r="127" spans="2:14" ht="15.75" thickBot="1">
      <c r="B127" s="265" t="s">
        <v>2221</v>
      </c>
      <c r="C127" s="397"/>
      <c r="D127" s="397"/>
      <c r="E127" s="60"/>
      <c r="F127" s="60"/>
      <c r="G127" s="60"/>
      <c r="H127" s="60"/>
      <c r="I127" s="60"/>
      <c r="J127" s="802"/>
      <c r="K127" s="802"/>
      <c r="L127" s="802"/>
      <c r="M127" s="802"/>
      <c r="N127"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1092</v>
      </c>
      <c r="C31" s="84" t="s">
        <v>2039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1932.0770086825735</v>
      </c>
      <c r="L36" s="274"/>
      <c r="M36" s="275">
        <v>6.25</v>
      </c>
      <c r="N36" s="276">
        <f t="shared" ref="N36:N41" si="0">K36/M36</f>
        <v>309.13232138921177</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40571.57265639893</v>
      </c>
      <c r="L37" s="274"/>
      <c r="M37" s="275">
        <v>50</v>
      </c>
      <c r="N37" s="276">
        <f t="shared" si="0"/>
        <v>811.43145312797856</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1"/>
      <c r="J38" s="272"/>
      <c r="K38" s="273">
        <f>VLOOKUP(A38,EQUIPOS!A8:D165,4,FALSE)</f>
        <v>16541.237078038477</v>
      </c>
      <c r="L38" s="274"/>
      <c r="M38" s="275">
        <v>3.75</v>
      </c>
      <c r="N38" s="276">
        <f t="shared" si="0"/>
        <v>4410.996554143594</v>
      </c>
    </row>
    <row r="39" spans="1:14">
      <c r="A39" t="s">
        <v>228</v>
      </c>
      <c r="B39" s="836" t="str">
        <f>VLOOKUP(A39,EQUIPOS!A9:D154,3,FALSE)</f>
        <v xml:space="preserve">Formaleta metálica (concreto hidráulico)
</v>
      </c>
      <c r="C39" s="837"/>
      <c r="D39" s="837"/>
      <c r="E39" s="837"/>
      <c r="F39" s="837"/>
      <c r="G39" s="837"/>
      <c r="H39" s="838"/>
      <c r="I39" s="271"/>
      <c r="J39" s="272"/>
      <c r="K39" s="273">
        <f>VLOOKUP(A39,EQUIPOS!A9:D166,4,FALSE)</f>
        <v>2456.4979110392719</v>
      </c>
      <c r="L39" s="274"/>
      <c r="M39" s="275">
        <v>6.25</v>
      </c>
      <c r="N39" s="276">
        <f t="shared" si="0"/>
        <v>393.03966576628352</v>
      </c>
    </row>
    <row r="40" spans="1:14">
      <c r="A40" t="s">
        <v>301</v>
      </c>
      <c r="B40" s="836" t="str">
        <f>VLOOKUP(A40,EQUIPOS!A10:D154,3,FALSE)</f>
        <v>Regla vibratoria, de longitud de 3 a 5 m, motor de 3600 rpm, potencia 6 HP</v>
      </c>
      <c r="C40" s="837"/>
      <c r="D40" s="837"/>
      <c r="E40" s="837"/>
      <c r="F40" s="837"/>
      <c r="G40" s="837"/>
      <c r="H40" s="838"/>
      <c r="I40" s="271"/>
      <c r="J40" s="272"/>
      <c r="K40" s="273">
        <f>VLOOKUP(A40,EQUIPOS!A10:D167,4,FALSE)</f>
        <v>6796.0042083183862</v>
      </c>
      <c r="L40" s="274"/>
      <c r="M40" s="275">
        <v>6.25</v>
      </c>
      <c r="N40" s="276">
        <f t="shared" si="0"/>
        <v>1087.3606733309418</v>
      </c>
    </row>
    <row r="41" spans="1:14">
      <c r="A41" t="s">
        <v>363</v>
      </c>
      <c r="B41" s="836" t="str">
        <f>VLOOKUP(A41,EQUIPOS!A11:D155,3,FALSE)</f>
        <v>Vibrador de concreto, Motor de 3 hp a 18.000 rpm Mangueras de 4 mt</v>
      </c>
      <c r="C41" s="837"/>
      <c r="D41" s="837"/>
      <c r="E41" s="837"/>
      <c r="F41" s="837"/>
      <c r="G41" s="837"/>
      <c r="H41" s="838"/>
      <c r="I41" s="271"/>
      <c r="J41" s="272"/>
      <c r="K41" s="273">
        <f>VLOOKUP(A41,EQUIPOS!A11:D168,4,FALSE)</f>
        <v>5458.884246753938</v>
      </c>
      <c r="L41" s="274"/>
      <c r="M41" s="275">
        <v>6.25</v>
      </c>
      <c r="N41" s="276">
        <f t="shared" si="0"/>
        <v>873.42147948063007</v>
      </c>
    </row>
    <row r="42" spans="1:14">
      <c r="B42" s="324"/>
      <c r="C42" s="325"/>
      <c r="D42" s="325"/>
      <c r="E42" s="325"/>
      <c r="F42" s="325"/>
      <c r="G42" s="325"/>
      <c r="H42" s="326"/>
      <c r="I42" s="271"/>
      <c r="J42" s="272"/>
      <c r="K42" s="273"/>
      <c r="L42" s="274"/>
      <c r="M42" s="275"/>
      <c r="N42" s="276"/>
    </row>
    <row r="43" spans="1:14">
      <c r="B43" s="324"/>
      <c r="C43" s="325"/>
      <c r="D43" s="325"/>
      <c r="E43" s="325"/>
      <c r="F43" s="325"/>
      <c r="G43" s="325"/>
      <c r="H43" s="326"/>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N83*M46</f>
        <v>971.20648722881606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8856.5886344674545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s="147" t="s">
        <v>382</v>
      </c>
      <c r="B53" s="46" t="str">
        <f>VLOOKUP(A53,MATERIALES!A5:D373,3,FALSE)</f>
        <v>Barras de transferencia de carga (1'')</v>
      </c>
      <c r="C53" s="285"/>
      <c r="D53" s="285"/>
      <c r="E53" s="285"/>
      <c r="F53" s="285"/>
      <c r="G53" s="285"/>
      <c r="H53" s="285"/>
      <c r="I53" s="272"/>
      <c r="J53" s="228" t="str">
        <f>VLOOKUP(A53,MATERIALES!A7:D645,2,FALSE)</f>
        <v>kg</v>
      </c>
      <c r="K53" s="411">
        <v>6.1342592592592586</v>
      </c>
      <c r="L53" s="271"/>
      <c r="M53" s="406">
        <f>VLOOKUP(A53,MATERIALES!A5:D396,4,FALSE)</f>
        <v>4431.4446416137534</v>
      </c>
      <c r="N53" s="276">
        <f>K53*M53</f>
        <v>27183.630324713995</v>
      </c>
    </row>
    <row r="54" spans="1:14">
      <c r="A54" s="147" t="s">
        <v>384</v>
      </c>
      <c r="B54" s="46" t="str">
        <f>VLOOKUP(A54,MATERIALES!A6:D373,3,FALSE)</f>
        <v>Barras de unión de 1/2´´</v>
      </c>
      <c r="C54" s="285"/>
      <c r="D54" s="285"/>
      <c r="E54" s="285"/>
      <c r="F54" s="285"/>
      <c r="G54" s="285"/>
      <c r="H54" s="285"/>
      <c r="I54" s="272"/>
      <c r="J54" s="228" t="str">
        <f>VLOOKUP(A54,MATERIALES!A8:D646,2,FALSE)</f>
        <v>kg</v>
      </c>
      <c r="K54" s="286">
        <v>0.37037037037037041</v>
      </c>
      <c r="L54" s="271"/>
      <c r="M54" s="406">
        <f>VLOOKUP(A54,MATERIALES!A6:D397,4,FALSE)</f>
        <v>3509.3804754346297</v>
      </c>
      <c r="N54" s="276">
        <f>K54*M54</f>
        <v>1299.7705464572705</v>
      </c>
    </row>
    <row r="55" spans="1:14">
      <c r="A55" s="147" t="s">
        <v>417</v>
      </c>
      <c r="B55" s="46" t="str">
        <f>VLOOKUP(A55,MATERIALES!A6:D373,3,FALSE)</f>
        <v>Cintilla De Poliuretano (Sikarod) (Pavimentos De Concreto Hidráulico)</v>
      </c>
      <c r="C55" s="285"/>
      <c r="D55" s="285"/>
      <c r="E55" s="285"/>
      <c r="F55" s="285"/>
      <c r="G55" s="285"/>
      <c r="H55" s="285"/>
      <c r="I55" s="272"/>
      <c r="J55" s="228" t="str">
        <f>VLOOKUP(A55,MATERIALES!A9:D647,2,FALSE)</f>
        <v>m</v>
      </c>
      <c r="K55" s="286">
        <v>1.1111111111111112</v>
      </c>
      <c r="L55" s="271"/>
      <c r="M55" s="406">
        <f>VLOOKUP(A55,MATERIALES!A6:D398,4,FALSE)</f>
        <v>1400.1320768193382</v>
      </c>
      <c r="N55" s="276">
        <f>K55*M55</f>
        <v>1555.7023075770426</v>
      </c>
    </row>
    <row r="56" spans="1:14">
      <c r="A56" s="147" t="s">
        <v>646</v>
      </c>
      <c r="B56" s="46" t="str">
        <f>VLOOKUP(A56,MATERIALES!A6:D373,3,FALSE)</f>
        <v>Sello de silicona o sellador autonivelante</v>
      </c>
      <c r="C56" s="285"/>
      <c r="D56" s="285"/>
      <c r="E56" s="285"/>
      <c r="F56" s="285"/>
      <c r="G56" s="285"/>
      <c r="H56" s="285"/>
      <c r="I56" s="272"/>
      <c r="J56" s="228" t="str">
        <f>VLOOKUP(A56,MATERIALES!A10:D648,2,FALSE)</f>
        <v>m</v>
      </c>
      <c r="K56" s="286">
        <v>1.1111111111111112</v>
      </c>
      <c r="L56" s="271"/>
      <c r="M56" s="406">
        <f>VLOOKUP(A56,MATERIALES!A6:D399,4,FALSE)</f>
        <v>5465.30642609404</v>
      </c>
      <c r="N56" s="276">
        <f>K56*M56</f>
        <v>6072.5626956600445</v>
      </c>
    </row>
    <row r="57" spans="1:14">
      <c r="A57" s="147" t="s">
        <v>778</v>
      </c>
      <c r="B57" s="818" t="str">
        <f>VLOOKUP(A57,MATERIALES!A7:D373,3,FALSE)</f>
        <v>Antisol blanco (presentación 20 kg)</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5" t="str">
        <f>VLOOKUP(A57,MATERIALES!A11:D649,2,FALSE)</f>
        <v>kg</v>
      </c>
      <c r="K57" s="47">
        <v>1.1200000000000001</v>
      </c>
      <c r="L57" s="827">
        <f>VLOOKUP(A57,MATERIALES!A4:D373,4,FALSE)</f>
        <v>5397.1631158914252</v>
      </c>
      <c r="M57" s="828"/>
      <c r="N57" s="276">
        <f>K57*L57</f>
        <v>6044.8226897983968</v>
      </c>
    </row>
    <row r="58" spans="1:14">
      <c r="A58" s="147" t="s">
        <v>838</v>
      </c>
      <c r="B58" s="320" t="str">
        <f>VLOOKUP(A58,MATERIALES!A8:D373,3,FALSE)</f>
        <v>Concreto hidráulico para pavimento MR-43</v>
      </c>
      <c r="C58" s="321"/>
      <c r="D58" s="321"/>
      <c r="E58" s="321"/>
      <c r="F58" s="321"/>
      <c r="G58" s="321"/>
      <c r="H58" s="321"/>
      <c r="I58" s="321"/>
      <c r="J58" s="315" t="str">
        <f>VLOOKUP(A58,MATERIALES!A11:D650,2,FALSE)</f>
        <v>m3</v>
      </c>
      <c r="K58" s="47">
        <v>1.01</v>
      </c>
      <c r="L58" s="322"/>
      <c r="M58" s="418">
        <f>VLOOKUP(A58,MATERIALES!A8:D401,4,FALSE)</f>
        <v>451052.28236254433</v>
      </c>
      <c r="N58" s="276">
        <f>K58*M58</f>
        <v>455562.80518616975</v>
      </c>
    </row>
    <row r="59" spans="1:14">
      <c r="B59" s="320"/>
      <c r="C59" s="321"/>
      <c r="D59" s="321"/>
      <c r="E59" s="321"/>
      <c r="F59" s="321"/>
      <c r="G59" s="321"/>
      <c r="H59" s="321"/>
      <c r="I59" s="321"/>
      <c r="J59" s="47"/>
      <c r="K59" s="47"/>
      <c r="L59" s="322"/>
      <c r="M59" s="323"/>
      <c r="N59" s="48"/>
    </row>
    <row r="60" spans="1:14" ht="15.75" thickBot="1">
      <c r="B60" s="313"/>
      <c r="C60" s="314"/>
      <c r="D60" s="314"/>
      <c r="E60" s="314"/>
      <c r="F60" s="314"/>
      <c r="G60" s="314"/>
      <c r="H60" s="314"/>
      <c r="I60" s="314"/>
      <c r="J60" s="129"/>
      <c r="K60" s="129"/>
      <c r="L60" s="329"/>
      <c r="M60" s="328"/>
      <c r="N60" s="130"/>
    </row>
    <row r="61" spans="1:14" ht="15.75" thickBot="1">
      <c r="B61" s="823" t="s">
        <v>953</v>
      </c>
      <c r="C61" s="824"/>
      <c r="D61" s="824"/>
      <c r="E61" s="824"/>
      <c r="F61" s="824"/>
      <c r="G61" s="824"/>
      <c r="H61" s="824"/>
      <c r="I61" s="824"/>
      <c r="J61" s="824"/>
      <c r="K61" s="824"/>
      <c r="L61" s="824"/>
      <c r="M61" s="825"/>
      <c r="N61" s="398">
        <f>SUM(N53:N60)</f>
        <v>497719.2937503765</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A66" t="s">
        <v>1239</v>
      </c>
      <c r="B66" s="49" t="str">
        <f>VLOOKUP(A66,TRANSPORTE!A5:D117,3,FALSE)</f>
        <v>Transporte de concreto</v>
      </c>
      <c r="C66" s="321"/>
      <c r="D66" s="321"/>
      <c r="E66" s="321"/>
      <c r="F66" s="321"/>
      <c r="G66" s="321"/>
      <c r="H66" s="315" t="s">
        <v>1468</v>
      </c>
      <c r="I66" s="283">
        <v>1.01</v>
      </c>
      <c r="J66" s="290">
        <v>1</v>
      </c>
      <c r="K66" s="283">
        <f>I66*J66</f>
        <v>1.01</v>
      </c>
      <c r="L66" s="827">
        <f>VLOOKUP(A66,TRANSPORTE!A5:D117,4,FALSE)</f>
        <v>918.44920519931532</v>
      </c>
      <c r="M66" s="828"/>
      <c r="N66" s="291">
        <f>K66*L66</f>
        <v>927.63369725130849</v>
      </c>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451"/>
      <c r="C71" s="452"/>
      <c r="D71" s="452"/>
      <c r="E71" s="452"/>
      <c r="F71" s="452"/>
      <c r="G71" s="452"/>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f>N66+N67+N68+N69+N70</f>
        <v>927.63369725130849</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1410</v>
      </c>
      <c r="K76" s="77" t="s">
        <v>966</v>
      </c>
      <c r="L76" s="851" t="s">
        <v>950</v>
      </c>
      <c r="M76" s="852"/>
      <c r="N76" s="101" t="s">
        <v>951</v>
      </c>
    </row>
    <row r="77" spans="1:15">
      <c r="A77" s="148" t="s">
        <v>17</v>
      </c>
      <c r="B77" s="52" t="str">
        <f>VLOOKUP(A77,'MANO DE OBRA'!A8:D68,3,FALSE)</f>
        <v>Obrero (7)</v>
      </c>
      <c r="C77" s="50"/>
      <c r="D77" s="50"/>
      <c r="E77" s="50"/>
      <c r="F77" s="50"/>
      <c r="G77" s="50"/>
      <c r="H77" s="50"/>
      <c r="I77" s="296">
        <f>K77/J77*100</f>
        <v>204819.99999999997</v>
      </c>
      <c r="J77" s="297">
        <v>185</v>
      </c>
      <c r="K77" s="298">
        <f>VLOOKUP(A77,'MANO DE OBRA'!A8:D99,4,FALSE)</f>
        <v>378917</v>
      </c>
      <c r="L77" s="53"/>
      <c r="M77" s="299">
        <v>50</v>
      </c>
      <c r="N77" s="399">
        <f>K77/M77</f>
        <v>7578.34</v>
      </c>
      <c r="O77" s="109"/>
    </row>
    <row r="78" spans="1:15">
      <c r="A78" s="14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50</v>
      </c>
      <c r="N78" s="399">
        <f>K78/M78</f>
        <v>2133.7248722881595</v>
      </c>
    </row>
    <row r="79" spans="1:15">
      <c r="B79" s="52"/>
      <c r="C79" s="50"/>
      <c r="D79" s="50"/>
      <c r="E79" s="50"/>
      <c r="F79" s="50"/>
      <c r="G79" s="50"/>
      <c r="H79" s="50"/>
      <c r="I79" s="283"/>
      <c r="J79" s="301"/>
      <c r="K79" s="302"/>
      <c r="L79" s="53"/>
      <c r="M79" s="304"/>
      <c r="N79" s="300"/>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130"/>
    </row>
    <row r="83" spans="1:14" ht="15.75" thickBot="1">
      <c r="B83" s="829" t="s">
        <v>953</v>
      </c>
      <c r="C83" s="830"/>
      <c r="D83" s="830"/>
      <c r="E83" s="830"/>
      <c r="F83" s="830"/>
      <c r="G83" s="830"/>
      <c r="H83" s="830"/>
      <c r="I83" s="830"/>
      <c r="J83" s="830"/>
      <c r="K83" s="830"/>
      <c r="L83" s="830"/>
      <c r="M83" s="831"/>
      <c r="N83" s="464">
        <f>SUM(N77:N82)</f>
        <v>9712.0648722881597</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N48+N61+N72+N83</f>
        <v>517215.58095438342</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103443.1161908767</v>
      </c>
      <c r="M90" s="858"/>
      <c r="N90" s="54"/>
    </row>
    <row r="91" spans="1:14">
      <c r="B91" s="92" t="s">
        <v>973</v>
      </c>
      <c r="C91" s="93"/>
      <c r="D91" s="93"/>
      <c r="E91" s="93"/>
      <c r="F91" s="93"/>
      <c r="G91" s="93"/>
      <c r="H91" s="93"/>
      <c r="I91" s="90"/>
      <c r="J91" s="91"/>
      <c r="K91" s="308">
        <v>0.05</v>
      </c>
      <c r="L91" s="857">
        <f>N85*K91</f>
        <v>25860.779047719174</v>
      </c>
      <c r="M91" s="858"/>
      <c r="N91" s="54"/>
    </row>
    <row r="92" spans="1:14" ht="15.75" thickBot="1">
      <c r="B92" s="94" t="s">
        <v>974</v>
      </c>
      <c r="C92" s="95"/>
      <c r="D92" s="95"/>
      <c r="E92" s="95"/>
      <c r="F92" s="95"/>
      <c r="G92" s="95"/>
      <c r="H92" s="95"/>
      <c r="I92" s="96"/>
      <c r="J92" s="97"/>
      <c r="K92" s="309">
        <v>0.05</v>
      </c>
      <c r="L92" s="859">
        <f>N85*K92</f>
        <v>25860.779047719174</v>
      </c>
      <c r="M92" s="860"/>
      <c r="N92" s="54"/>
    </row>
    <row r="93" spans="1:14" ht="15.75" thickBot="1">
      <c r="B93" s="823" t="s">
        <v>953</v>
      </c>
      <c r="C93" s="824"/>
      <c r="D93" s="824"/>
      <c r="E93" s="824"/>
      <c r="F93" s="824"/>
      <c r="G93" s="824"/>
      <c r="H93" s="824"/>
      <c r="I93" s="824"/>
      <c r="J93" s="824"/>
      <c r="K93" s="824"/>
      <c r="L93" s="824"/>
      <c r="M93" s="825"/>
      <c r="N93" s="55">
        <f>L90+L91+L92</f>
        <v>155164.67428631504</v>
      </c>
    </row>
    <row r="94" spans="1:14" ht="15.75" thickBot="1">
      <c r="B94" s="36"/>
      <c r="C94" s="37"/>
      <c r="D94" s="37"/>
      <c r="E94" s="37"/>
      <c r="F94" s="37"/>
      <c r="G94" s="37"/>
      <c r="H94" s="37"/>
      <c r="I94" s="37"/>
      <c r="J94" s="37"/>
      <c r="K94" s="37"/>
      <c r="L94" s="37"/>
      <c r="M94" s="37"/>
      <c r="N94" s="38"/>
    </row>
    <row r="95" spans="1:14" ht="15.75" thickBot="1">
      <c r="A95" t="s">
        <v>2016</v>
      </c>
      <c r="B95" s="823" t="s">
        <v>975</v>
      </c>
      <c r="C95" s="824"/>
      <c r="D95" s="824"/>
      <c r="E95" s="824"/>
      <c r="F95" s="824"/>
      <c r="G95" s="824"/>
      <c r="H95" s="824"/>
      <c r="I95" s="824"/>
      <c r="J95" s="824"/>
      <c r="K95" s="824"/>
      <c r="L95" s="824"/>
      <c r="M95" s="825"/>
      <c r="N95" s="192">
        <f>N85+N93</f>
        <v>672380.25524069846</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2216</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2217</v>
      </c>
      <c r="C111" s="34"/>
      <c r="D111" s="34"/>
      <c r="E111" s="34"/>
      <c r="F111" s="34"/>
      <c r="G111" s="34"/>
      <c r="H111" s="34"/>
      <c r="I111" s="34"/>
      <c r="J111" s="34"/>
      <c r="K111" s="34"/>
      <c r="L111" s="34"/>
      <c r="M111" s="34"/>
      <c r="N111" s="35"/>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ht="15" customHeight="1">
      <c r="B125" s="59" t="s">
        <v>2220</v>
      </c>
      <c r="C125" s="58"/>
      <c r="D125" s="58"/>
      <c r="E125" s="15"/>
      <c r="F125" s="15"/>
      <c r="G125" s="15"/>
      <c r="H125" s="15"/>
      <c r="I125" s="15"/>
      <c r="J125" s="800"/>
      <c r="K125" s="800"/>
      <c r="L125" s="800"/>
      <c r="M125" s="800"/>
      <c r="N125" s="801"/>
    </row>
    <row r="126" spans="2:14" ht="15.75" customHeight="1" thickBot="1">
      <c r="B126" s="265" t="s">
        <v>2221</v>
      </c>
      <c r="C126" s="397"/>
      <c r="D126" s="397"/>
      <c r="E126" s="60"/>
      <c r="F126" s="60"/>
      <c r="G126" s="60"/>
      <c r="H126" s="60"/>
      <c r="I126" s="60"/>
      <c r="J126" s="802"/>
      <c r="K126" s="802"/>
      <c r="L126" s="802"/>
      <c r="M126" s="802"/>
      <c r="N126" s="803"/>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1624</v>
      </c>
      <c r="C31" s="84" t="s">
        <v>1623</v>
      </c>
      <c r="D31" s="85"/>
      <c r="E31" s="85"/>
      <c r="F31" s="85"/>
      <c r="G31" s="85"/>
      <c r="H31" s="85"/>
      <c r="I31" s="85"/>
      <c r="J31" s="86"/>
      <c r="K31" s="312"/>
      <c r="L31" s="310" t="s">
        <v>387</v>
      </c>
      <c r="M31" s="207"/>
      <c r="N31" s="87"/>
    </row>
    <row r="32" spans="1:14" ht="8.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1932.0770086825735</v>
      </c>
      <c r="L36" s="274"/>
      <c r="M36" s="275">
        <v>6.25</v>
      </c>
      <c r="N36" s="276">
        <f t="shared" ref="N36:N41" si="0">K36/M36</f>
        <v>309.13232138921177</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40571.57265639893</v>
      </c>
      <c r="L37" s="274"/>
      <c r="M37" s="275">
        <v>50</v>
      </c>
      <c r="N37" s="276">
        <f t="shared" si="0"/>
        <v>811.43145312797856</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1"/>
      <c r="J38" s="272"/>
      <c r="K38" s="273">
        <f>VLOOKUP(A38,EQUIPOS!A8:D165,4,FALSE)</f>
        <v>16541.237078038477</v>
      </c>
      <c r="L38" s="274"/>
      <c r="M38" s="275">
        <v>3.75</v>
      </c>
      <c r="N38" s="276">
        <f t="shared" si="0"/>
        <v>4410.996554143594</v>
      </c>
    </row>
    <row r="39" spans="1:14">
      <c r="A39" t="s">
        <v>228</v>
      </c>
      <c r="B39" s="836" t="str">
        <f>VLOOKUP(A39,EQUIPOS!A9:D154,3,FALSE)</f>
        <v xml:space="preserve">Formaleta metálica (concreto hidráulico)
</v>
      </c>
      <c r="C39" s="837"/>
      <c r="D39" s="837"/>
      <c r="E39" s="837"/>
      <c r="F39" s="837"/>
      <c r="G39" s="837"/>
      <c r="H39" s="838"/>
      <c r="I39" s="271"/>
      <c r="J39" s="272"/>
      <c r="K39" s="273">
        <f>VLOOKUP(A39,EQUIPOS!A9:D166,4,FALSE)</f>
        <v>2456.4979110392719</v>
      </c>
      <c r="L39" s="274"/>
      <c r="M39" s="275">
        <v>6.25</v>
      </c>
      <c r="N39" s="276">
        <f t="shared" si="0"/>
        <v>393.03966576628352</v>
      </c>
    </row>
    <row r="40" spans="1:14">
      <c r="A40" t="s">
        <v>301</v>
      </c>
      <c r="B40" s="836" t="str">
        <f>VLOOKUP(A40,EQUIPOS!A10:D154,3,FALSE)</f>
        <v>Regla vibratoria, de longitud de 3 a 5 m, motor de 3600 rpm, potencia 6 HP</v>
      </c>
      <c r="C40" s="837"/>
      <c r="D40" s="837"/>
      <c r="E40" s="837"/>
      <c r="F40" s="837"/>
      <c r="G40" s="837"/>
      <c r="H40" s="838"/>
      <c r="I40" s="271"/>
      <c r="J40" s="272"/>
      <c r="K40" s="273">
        <f>VLOOKUP(A40,EQUIPOS!A10:D167,4,FALSE)</f>
        <v>6796.0042083183862</v>
      </c>
      <c r="L40" s="274"/>
      <c r="M40" s="275">
        <v>6.25</v>
      </c>
      <c r="N40" s="276">
        <f t="shared" si="0"/>
        <v>1087.3606733309418</v>
      </c>
    </row>
    <row r="41" spans="1:14">
      <c r="A41" t="s">
        <v>363</v>
      </c>
      <c r="B41" s="836" t="str">
        <f>VLOOKUP(A41,EQUIPOS!A11:D155,3,FALSE)</f>
        <v>Vibrador de concreto, Motor de 3 hp a 18.000 rpm Mangueras de 4 mt</v>
      </c>
      <c r="C41" s="837"/>
      <c r="D41" s="837"/>
      <c r="E41" s="837"/>
      <c r="F41" s="837"/>
      <c r="G41" s="837"/>
      <c r="H41" s="838"/>
      <c r="I41" s="271"/>
      <c r="J41" s="272"/>
      <c r="K41" s="273">
        <f>VLOOKUP(A41,EQUIPOS!A11:D168,4,FALSE)</f>
        <v>5458.884246753938</v>
      </c>
      <c r="L41" s="274"/>
      <c r="M41" s="275">
        <v>6.25</v>
      </c>
      <c r="N41" s="276">
        <f t="shared" si="0"/>
        <v>873.42147948063007</v>
      </c>
    </row>
    <row r="42" spans="1:14">
      <c r="B42" s="324"/>
      <c r="C42" s="325"/>
      <c r="D42" s="325"/>
      <c r="E42" s="325"/>
      <c r="F42" s="325"/>
      <c r="G42" s="325"/>
      <c r="H42" s="326"/>
      <c r="I42" s="271"/>
      <c r="J42" s="272"/>
      <c r="K42" s="273"/>
      <c r="L42" s="274"/>
      <c r="M42" s="275"/>
      <c r="N42" s="276"/>
    </row>
    <row r="43" spans="1:14">
      <c r="B43" s="324"/>
      <c r="C43" s="325"/>
      <c r="D43" s="325"/>
      <c r="E43" s="325"/>
      <c r="F43" s="325"/>
      <c r="G43" s="325"/>
      <c r="H43" s="326"/>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N83*M46</f>
        <v>971.20648722881606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8856.5886344674545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s="147" t="s">
        <v>382</v>
      </c>
      <c r="B53" s="46" t="str">
        <f>VLOOKUP(A53,MATERIALES!A5:D373,3,FALSE)</f>
        <v>Barras de transferencia de carga (1'')</v>
      </c>
      <c r="C53" s="285"/>
      <c r="D53" s="285"/>
      <c r="E53" s="285"/>
      <c r="F53" s="285"/>
      <c r="G53" s="285"/>
      <c r="H53" s="285"/>
      <c r="I53" s="272"/>
      <c r="J53" s="228" t="s">
        <v>377</v>
      </c>
      <c r="K53" s="286">
        <v>6.1342592592592586</v>
      </c>
      <c r="L53" s="271"/>
      <c r="M53" s="406">
        <f>VLOOKUP(A53,MATERIALES!A5:D396,4,FALSE)</f>
        <v>4431.4446416137534</v>
      </c>
      <c r="N53" s="276">
        <f>K53*M53</f>
        <v>27183.630324713995</v>
      </c>
    </row>
    <row r="54" spans="1:14">
      <c r="A54" s="147" t="s">
        <v>751</v>
      </c>
      <c r="B54" s="46" t="str">
        <f>VLOOKUP(A54,MATERIALES!A6:D373,3,FALSE)</f>
        <v>Aditivo Acelerante de Fraguado</v>
      </c>
      <c r="C54" s="285"/>
      <c r="D54" s="285"/>
      <c r="E54" s="285"/>
      <c r="F54" s="285"/>
      <c r="G54" s="285"/>
      <c r="H54" s="285"/>
      <c r="I54" s="272"/>
      <c r="J54" s="228" t="s">
        <v>377</v>
      </c>
      <c r="K54" s="286">
        <v>1.1200000000000001</v>
      </c>
      <c r="L54" s="271"/>
      <c r="M54" s="406">
        <f>VLOOKUP(A54,MATERIALES!A6:D397,4,FALSE)</f>
        <v>14967.039242471054</v>
      </c>
      <c r="N54" s="276">
        <f>K54*M54</f>
        <v>16763.08395156758</v>
      </c>
    </row>
    <row r="55" spans="1:14">
      <c r="A55" s="147" t="s">
        <v>384</v>
      </c>
      <c r="B55" s="46" t="str">
        <f>VLOOKUP(A55,MATERIALES!A6:D373,3,FALSE)</f>
        <v>Barras de unión de 1/2´´</v>
      </c>
      <c r="C55" s="285"/>
      <c r="D55" s="285"/>
      <c r="E55" s="285"/>
      <c r="F55" s="285"/>
      <c r="G55" s="285"/>
      <c r="H55" s="285"/>
      <c r="I55" s="272"/>
      <c r="J55" s="228" t="s">
        <v>377</v>
      </c>
      <c r="K55" s="286">
        <v>0.37037037037037041</v>
      </c>
      <c r="L55" s="271"/>
      <c r="M55" s="406">
        <f>VLOOKUP(A55,MATERIALES!A6:D398,4,FALSE)</f>
        <v>3509.3804754346297</v>
      </c>
      <c r="N55" s="276">
        <f>K55*M55</f>
        <v>1299.7705464572705</v>
      </c>
    </row>
    <row r="56" spans="1:14">
      <c r="A56" s="147" t="s">
        <v>417</v>
      </c>
      <c r="B56" s="46" t="str">
        <f>VLOOKUP(A56,MATERIALES!A6:D373,3,FALSE)</f>
        <v>Cintilla De Poliuretano (Sikarod) (Pavimentos De Concreto Hidráulico)</v>
      </c>
      <c r="C56" s="285"/>
      <c r="D56" s="285"/>
      <c r="E56" s="285"/>
      <c r="F56" s="285"/>
      <c r="G56" s="285"/>
      <c r="H56" s="285"/>
      <c r="I56" s="272"/>
      <c r="J56" s="228" t="s">
        <v>144</v>
      </c>
      <c r="K56" s="286">
        <v>1.1111111111111112</v>
      </c>
      <c r="L56" s="271"/>
      <c r="M56" s="406">
        <f>VLOOKUP(A56,MATERIALES!A6:D399,4,FALSE)</f>
        <v>1400.1320768193382</v>
      </c>
      <c r="N56" s="276">
        <f>K56*M56</f>
        <v>1555.7023075770426</v>
      </c>
    </row>
    <row r="57" spans="1:14">
      <c r="A57" s="147" t="s">
        <v>646</v>
      </c>
      <c r="B57" s="818" t="str">
        <f>VLOOKUP(A57,MATERIALES!A7:D373,3,FALSE)</f>
        <v>Sello de silicona o sellador autonivelante</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5" t="s">
        <v>144</v>
      </c>
      <c r="K57" s="47">
        <v>1.1111111111111112</v>
      </c>
      <c r="L57" s="827">
        <f>VLOOKUP(A57,MATERIALES!A4:D373,4,FALSE)</f>
        <v>5465.30642609404</v>
      </c>
      <c r="M57" s="828"/>
      <c r="N57" s="276">
        <f>K57*L57</f>
        <v>6072.5626956600445</v>
      </c>
    </row>
    <row r="58" spans="1:14">
      <c r="A58" s="147" t="s">
        <v>778</v>
      </c>
      <c r="B58" s="320" t="str">
        <f>VLOOKUP(A58,MATERIALES!A8:D373,3,FALSE)</f>
        <v>Antisol blanco (presentación 20 kg)</v>
      </c>
      <c r="C58" s="321"/>
      <c r="D58" s="321"/>
      <c r="E58" s="321"/>
      <c r="F58" s="321"/>
      <c r="G58" s="321"/>
      <c r="H58" s="321"/>
      <c r="I58" s="321"/>
      <c r="J58" s="315" t="s">
        <v>377</v>
      </c>
      <c r="K58" s="47">
        <v>1.1200000000000001</v>
      </c>
      <c r="L58" s="419"/>
      <c r="M58" s="418">
        <f>VLOOKUP(A58,MATERIALES!A8:D401,4,FALSE)</f>
        <v>5397.1631158914252</v>
      </c>
      <c r="N58" s="276">
        <f>K58*M58</f>
        <v>6044.8226897983968</v>
      </c>
    </row>
    <row r="59" spans="1:14">
      <c r="A59" t="s">
        <v>838</v>
      </c>
      <c r="B59" s="320" t="str">
        <f>VLOOKUP(A59,MATERIALES!A9:D373,3,FALSE)</f>
        <v>Concreto hidráulico para pavimento MR-43</v>
      </c>
      <c r="C59" s="321"/>
      <c r="D59" s="321"/>
      <c r="E59" s="321"/>
      <c r="F59" s="321"/>
      <c r="G59" s="321"/>
      <c r="H59" s="321"/>
      <c r="I59" s="321"/>
      <c r="J59" s="315" t="s">
        <v>387</v>
      </c>
      <c r="K59" s="47">
        <v>1.01</v>
      </c>
      <c r="L59" s="419"/>
      <c r="M59" s="418">
        <f>VLOOKUP(A59,MATERIALES!A9:D402,4,FALSE)</f>
        <v>451052.28236254433</v>
      </c>
      <c r="N59" s="276">
        <f>K59*M59</f>
        <v>455562.80518616975</v>
      </c>
    </row>
    <row r="60" spans="1:14" ht="15.75" thickBot="1">
      <c r="B60" s="313"/>
      <c r="C60" s="314"/>
      <c r="D60" s="314"/>
      <c r="E60" s="314"/>
      <c r="F60" s="314"/>
      <c r="G60" s="314"/>
      <c r="H60" s="314"/>
      <c r="I60" s="314"/>
      <c r="J60" s="129"/>
      <c r="K60" s="129"/>
      <c r="L60" s="329"/>
      <c r="M60" s="328"/>
      <c r="N60" s="130"/>
    </row>
    <row r="61" spans="1:14" ht="15.75" thickBot="1">
      <c r="B61" s="823" t="s">
        <v>953</v>
      </c>
      <c r="C61" s="824"/>
      <c r="D61" s="824"/>
      <c r="E61" s="824"/>
      <c r="F61" s="824"/>
      <c r="G61" s="824"/>
      <c r="H61" s="824"/>
      <c r="I61" s="824"/>
      <c r="J61" s="824"/>
      <c r="K61" s="824"/>
      <c r="L61" s="824"/>
      <c r="M61" s="825"/>
      <c r="N61" s="398">
        <f>SUM(N53:N60)</f>
        <v>514482.37770194409</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A66" t="s">
        <v>1239</v>
      </c>
      <c r="B66" s="49" t="str">
        <f>VLOOKUP(A66,TRANSPORTE!A5:D117,3,FALSE)</f>
        <v>Transporte de concreto</v>
      </c>
      <c r="C66" s="321"/>
      <c r="D66" s="321"/>
      <c r="E66" s="321"/>
      <c r="F66" s="321"/>
      <c r="G66" s="321"/>
      <c r="H66" s="315" t="s">
        <v>1468</v>
      </c>
      <c r="I66" s="283">
        <v>1.01</v>
      </c>
      <c r="J66" s="290">
        <v>1</v>
      </c>
      <c r="K66" s="283">
        <f>I66*J66</f>
        <v>1.01</v>
      </c>
      <c r="L66" s="827">
        <f>VLOOKUP(A66,TRANSPORTE!A5:D117,4,FALSE)</f>
        <v>918.44920519931532</v>
      </c>
      <c r="M66" s="828"/>
      <c r="N66" s="291">
        <f>K66*L66</f>
        <v>927.63369725130849</v>
      </c>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313"/>
      <c r="C71" s="314"/>
      <c r="D71" s="314"/>
      <c r="E71" s="314"/>
      <c r="F71" s="314"/>
      <c r="G71" s="314"/>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f>N66+N67+N68+N69+N70</f>
        <v>927.63369725130849</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1410</v>
      </c>
      <c r="K76" s="77" t="s">
        <v>966</v>
      </c>
      <c r="L76" s="851" t="s">
        <v>950</v>
      </c>
      <c r="M76" s="852"/>
      <c r="N76" s="101" t="s">
        <v>951</v>
      </c>
    </row>
    <row r="77" spans="1:15">
      <c r="A77" s="148" t="s">
        <v>17</v>
      </c>
      <c r="B77" s="52" t="str">
        <f>VLOOKUP(A77,'MANO DE OBRA'!A8:D68,3,FALSE)</f>
        <v>Obrero (7)</v>
      </c>
      <c r="C77" s="50"/>
      <c r="D77" s="50"/>
      <c r="E77" s="50"/>
      <c r="F77" s="50"/>
      <c r="G77" s="50"/>
      <c r="H77" s="50"/>
      <c r="I77" s="296">
        <f>K77/J77*100</f>
        <v>204819.99999999997</v>
      </c>
      <c r="J77" s="297">
        <v>185</v>
      </c>
      <c r="K77" s="298">
        <f>VLOOKUP(A77,'MANO DE OBRA'!A8:D99,4,FALSE)</f>
        <v>378917</v>
      </c>
      <c r="L77" s="53"/>
      <c r="M77" s="299">
        <v>50</v>
      </c>
      <c r="N77" s="399">
        <f>K77/M77</f>
        <v>7578.34</v>
      </c>
      <c r="O77" s="109"/>
    </row>
    <row r="78" spans="1:15">
      <c r="A78" s="14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50</v>
      </c>
      <c r="N78" s="399">
        <f>K78/M78</f>
        <v>2133.7248722881595</v>
      </c>
    </row>
    <row r="79" spans="1:15">
      <c r="B79" s="52"/>
      <c r="C79" s="50"/>
      <c r="D79" s="50"/>
      <c r="E79" s="50"/>
      <c r="F79" s="50"/>
      <c r="G79" s="50"/>
      <c r="H79" s="50"/>
      <c r="I79" s="283"/>
      <c r="J79" s="301"/>
      <c r="K79" s="302"/>
      <c r="L79" s="53"/>
      <c r="M79" s="304"/>
      <c r="N79" s="300"/>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48"/>
    </row>
    <row r="83" spans="1:14" ht="15.75" thickBot="1">
      <c r="B83" s="829" t="s">
        <v>953</v>
      </c>
      <c r="C83" s="830"/>
      <c r="D83" s="830"/>
      <c r="E83" s="830"/>
      <c r="F83" s="830"/>
      <c r="G83" s="830"/>
      <c r="H83" s="830"/>
      <c r="I83" s="830"/>
      <c r="J83" s="830"/>
      <c r="K83" s="830"/>
      <c r="L83" s="830"/>
      <c r="M83" s="831"/>
      <c r="N83" s="305">
        <f>SUM(N77:N82)</f>
        <v>9712.0648722881597</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N48+N61+N72+N83</f>
        <v>533978.66490595101</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106795.7329811902</v>
      </c>
      <c r="M90" s="858"/>
      <c r="N90" s="54"/>
    </row>
    <row r="91" spans="1:14">
      <c r="B91" s="92" t="s">
        <v>973</v>
      </c>
      <c r="C91" s="93"/>
      <c r="D91" s="93"/>
      <c r="E91" s="93"/>
      <c r="F91" s="93"/>
      <c r="G91" s="93"/>
      <c r="H91" s="93"/>
      <c r="I91" s="90"/>
      <c r="J91" s="91"/>
      <c r="K91" s="308">
        <v>0.05</v>
      </c>
      <c r="L91" s="857">
        <f>N85*K91</f>
        <v>26698.93324529755</v>
      </c>
      <c r="M91" s="858"/>
      <c r="N91" s="54"/>
    </row>
    <row r="92" spans="1:14" ht="15.75" thickBot="1">
      <c r="B92" s="94" t="s">
        <v>974</v>
      </c>
      <c r="C92" s="95"/>
      <c r="D92" s="95"/>
      <c r="E92" s="95"/>
      <c r="F92" s="95"/>
      <c r="G92" s="95"/>
      <c r="H92" s="95"/>
      <c r="I92" s="96"/>
      <c r="J92" s="97"/>
      <c r="K92" s="309">
        <v>0.05</v>
      </c>
      <c r="L92" s="859">
        <f>N85*K92</f>
        <v>26698.93324529755</v>
      </c>
      <c r="M92" s="860"/>
      <c r="N92" s="54"/>
    </row>
    <row r="93" spans="1:14" ht="15.75" thickBot="1">
      <c r="B93" s="823" t="s">
        <v>953</v>
      </c>
      <c r="C93" s="824"/>
      <c r="D93" s="824"/>
      <c r="E93" s="824"/>
      <c r="F93" s="824"/>
      <c r="G93" s="824"/>
      <c r="H93" s="824"/>
      <c r="I93" s="824"/>
      <c r="J93" s="824"/>
      <c r="K93" s="824"/>
      <c r="L93" s="824"/>
      <c r="M93" s="825"/>
      <c r="N93" s="55">
        <f>L90+L91+L92</f>
        <v>160193.5994717853</v>
      </c>
    </row>
    <row r="94" spans="1:14" ht="15.75" thickBot="1">
      <c r="B94" s="36"/>
      <c r="C94" s="37"/>
      <c r="D94" s="37"/>
      <c r="E94" s="37"/>
      <c r="F94" s="37"/>
      <c r="G94" s="37"/>
      <c r="H94" s="37"/>
      <c r="I94" s="37"/>
      <c r="J94" s="37"/>
      <c r="K94" s="37"/>
      <c r="L94" s="37"/>
      <c r="M94" s="37"/>
      <c r="N94" s="38"/>
    </row>
    <row r="95" spans="1:14" ht="15.75" thickBot="1">
      <c r="A95" t="s">
        <v>2016</v>
      </c>
      <c r="B95" s="823" t="s">
        <v>975</v>
      </c>
      <c r="C95" s="824"/>
      <c r="D95" s="824"/>
      <c r="E95" s="824"/>
      <c r="F95" s="824"/>
      <c r="G95" s="824"/>
      <c r="H95" s="824"/>
      <c r="I95" s="824"/>
      <c r="J95" s="824"/>
      <c r="K95" s="824"/>
      <c r="L95" s="824"/>
      <c r="M95" s="825"/>
      <c r="N95" s="192">
        <f>N85+N93</f>
        <v>694172.26437773625</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2216</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2217</v>
      </c>
      <c r="C111" s="34"/>
      <c r="D111" s="34"/>
      <c r="E111" s="34"/>
      <c r="F111" s="34"/>
      <c r="G111" s="34"/>
      <c r="H111" s="34"/>
      <c r="I111" s="34"/>
      <c r="J111" s="34"/>
      <c r="K111" s="34"/>
      <c r="L111" s="34"/>
      <c r="M111" s="34"/>
      <c r="N111" s="35"/>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ht="15" customHeight="1">
      <c r="B125" s="59" t="s">
        <v>2220</v>
      </c>
      <c r="C125" s="58"/>
      <c r="D125" s="58"/>
      <c r="E125" s="15"/>
      <c r="F125" s="15"/>
      <c r="G125" s="15"/>
      <c r="H125" s="15"/>
      <c r="I125" s="15"/>
      <c r="J125" s="800"/>
      <c r="K125" s="800"/>
      <c r="L125" s="800"/>
      <c r="M125" s="800"/>
      <c r="N125" s="801"/>
    </row>
    <row r="126" spans="2:14" ht="15.75" customHeight="1" thickBot="1">
      <c r="B126" s="265" t="s">
        <v>2221</v>
      </c>
      <c r="C126" s="397"/>
      <c r="D126" s="397"/>
      <c r="E126" s="60"/>
      <c r="F126" s="60"/>
      <c r="G126" s="60"/>
      <c r="H126" s="60"/>
      <c r="I126" s="60"/>
      <c r="J126" s="802"/>
      <c r="K126" s="802"/>
      <c r="L126" s="802"/>
      <c r="M126" s="802"/>
      <c r="N126" s="803"/>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29.25" customHeight="1" thickBot="1">
      <c r="A31" s="160" t="s">
        <v>1845</v>
      </c>
      <c r="B31" s="83" t="s">
        <v>1093</v>
      </c>
      <c r="C31" s="963" t="s">
        <v>1625</v>
      </c>
      <c r="D31" s="964"/>
      <c r="E31" s="964"/>
      <c r="F31" s="964"/>
      <c r="G31" s="964"/>
      <c r="H31" s="964"/>
      <c r="I31" s="964"/>
      <c r="J31" s="964"/>
      <c r="K31" s="472"/>
      <c r="L31" s="310" t="s">
        <v>377</v>
      </c>
      <c r="M31" s="207"/>
      <c r="N31" s="87"/>
    </row>
    <row r="32" spans="1:14" ht="13.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c r="C42" s="844"/>
      <c r="D42" s="844"/>
      <c r="E42" s="41"/>
      <c r="F42" s="42"/>
      <c r="G42" s="42"/>
      <c r="H42" s="43"/>
      <c r="I42" s="39"/>
      <c r="J42" s="40"/>
      <c r="K42" s="283"/>
      <c r="L42" s="280"/>
      <c r="M42" s="405"/>
      <c r="N42" s="348"/>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824</v>
      </c>
      <c r="B49" s="46" t="str">
        <f>VLOOKUP(A49,MATERIALES!A4:D373,3,FALSE)</f>
        <v>Cemento Porthland Norma ASTM C150 Tipo _______</v>
      </c>
      <c r="C49" s="285"/>
      <c r="D49" s="285"/>
      <c r="E49" s="285"/>
      <c r="F49" s="285"/>
      <c r="G49" s="285"/>
      <c r="H49" s="285"/>
      <c r="I49" s="272"/>
      <c r="J49" s="420" t="str">
        <f>VLOOKUP(A49,MATERIALES!A5:D641,2,FALSE)</f>
        <v>kg</v>
      </c>
      <c r="K49" s="286">
        <v>1</v>
      </c>
      <c r="L49" s="271"/>
      <c r="M49" s="406">
        <f>VLOOKUP(A49,MATERIALES!A5:D396,4,FALSE)</f>
        <v>498.29795585661611</v>
      </c>
      <c r="N49" s="276">
        <f>K49*M49</f>
        <v>498.29795585661611</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498.29795585661611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N44+N54+N65+N76</f>
        <v>498.29795585661611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99.659591171323228</v>
      </c>
      <c r="M83" s="858"/>
      <c r="N83" s="54"/>
    </row>
    <row r="84" spans="1:14">
      <c r="B84" s="92" t="s">
        <v>973</v>
      </c>
      <c r="C84" s="93"/>
      <c r="D84" s="93"/>
      <c r="E84" s="93"/>
      <c r="F84" s="93"/>
      <c r="G84" s="93"/>
      <c r="H84" s="93"/>
      <c r="I84" s="90"/>
      <c r="J84" s="91"/>
      <c r="K84" s="308">
        <v>0.05</v>
      </c>
      <c r="L84" s="857">
        <f>N78*K84</f>
        <v>24.914897792830807</v>
      </c>
      <c r="M84" s="858"/>
      <c r="N84" s="54"/>
    </row>
    <row r="85" spans="1:14" ht="15.75" thickBot="1">
      <c r="B85" s="94" t="s">
        <v>974</v>
      </c>
      <c r="C85" s="95"/>
      <c r="D85" s="95"/>
      <c r="E85" s="95"/>
      <c r="F85" s="95"/>
      <c r="G85" s="95"/>
      <c r="H85" s="95"/>
      <c r="I85" s="96"/>
      <c r="J85" s="97"/>
      <c r="K85" s="309">
        <v>0.05</v>
      </c>
      <c r="L85" s="859">
        <f>N78*K85</f>
        <v>24.914897792830807</v>
      </c>
      <c r="M85" s="860"/>
      <c r="N85" s="54"/>
    </row>
    <row r="86" spans="1:14" ht="15.75" thickBot="1">
      <c r="B86" s="823" t="s">
        <v>953</v>
      </c>
      <c r="C86" s="824"/>
      <c r="D86" s="824"/>
      <c r="E86" s="824"/>
      <c r="F86" s="824"/>
      <c r="G86" s="824"/>
      <c r="H86" s="824"/>
      <c r="I86" s="824"/>
      <c r="J86" s="824"/>
      <c r="K86" s="824"/>
      <c r="L86" s="824"/>
      <c r="M86" s="825"/>
      <c r="N86" s="55">
        <f>L83+L84+L85</f>
        <v>149.48938675698483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647.78734261360091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9.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00"/>
      <c r="K118" s="800"/>
      <c r="L118" s="800"/>
      <c r="M118" s="800"/>
      <c r="N118" s="801"/>
    </row>
    <row r="119" spans="2:14" ht="15.75" customHeight="1" thickBot="1">
      <c r="B119" s="265" t="s">
        <v>2221</v>
      </c>
      <c r="C119" s="397"/>
      <c r="D119" s="397"/>
      <c r="E119" s="60"/>
      <c r="F119" s="60"/>
      <c r="G119" s="60"/>
      <c r="H119" s="60"/>
      <c r="I119" s="60"/>
      <c r="J119" s="802"/>
      <c r="K119" s="802"/>
      <c r="L119" s="802"/>
      <c r="M119" s="802"/>
      <c r="N119" s="803"/>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29.25" customHeight="1" thickBot="1">
      <c r="A31" t="s">
        <v>1845</v>
      </c>
      <c r="B31" s="83" t="s">
        <v>1626</v>
      </c>
      <c r="C31" s="963" t="s">
        <v>2040</v>
      </c>
      <c r="D31" s="964"/>
      <c r="E31" s="964"/>
      <c r="F31" s="964"/>
      <c r="G31" s="964"/>
      <c r="H31" s="964"/>
      <c r="I31" s="964"/>
      <c r="J31" s="964"/>
      <c r="K31" s="47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c r="C42" s="844"/>
      <c r="D42" s="844"/>
      <c r="E42" s="41"/>
      <c r="F42" s="42"/>
      <c r="G42" s="42"/>
      <c r="H42" s="43"/>
      <c r="I42" s="39"/>
      <c r="J42" s="40"/>
      <c r="K42" s="283"/>
      <c r="L42" s="280"/>
      <c r="M42" s="405"/>
      <c r="N42" s="348"/>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826</v>
      </c>
      <c r="B49" s="46" t="str">
        <f>VLOOKUP(A49,MATERIALES!A4:D373,3,FALSE)</f>
        <v>Cemento Hidráulico adicionado, Norma ASTM C595 Tipo _______</v>
      </c>
      <c r="C49" s="285"/>
      <c r="D49" s="285"/>
      <c r="E49" s="285"/>
      <c r="F49" s="285"/>
      <c r="G49" s="285"/>
      <c r="H49" s="285"/>
      <c r="I49" s="272"/>
      <c r="J49" s="420" t="str">
        <f>VLOOKUP(A49,MATERIALES!A5:D641,2,FALSE)</f>
        <v>kg</v>
      </c>
      <c r="K49" s="286">
        <v>1</v>
      </c>
      <c r="L49" s="271"/>
      <c r="M49" s="406">
        <f>VLOOKUP(A49,MATERIALES!A5:D396,4,FALSE)</f>
        <v>897.57516407505852</v>
      </c>
      <c r="N49" s="276">
        <f>K49*M49</f>
        <v>897.57516407505852</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897.57516407505852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N44+N54+N65+N76</f>
        <v>897.57516407505852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179.51503281501172</v>
      </c>
      <c r="M83" s="858"/>
      <c r="N83" s="54"/>
    </row>
    <row r="84" spans="1:14">
      <c r="B84" s="92" t="s">
        <v>973</v>
      </c>
      <c r="C84" s="93"/>
      <c r="D84" s="93"/>
      <c r="E84" s="93"/>
      <c r="F84" s="93"/>
      <c r="G84" s="93"/>
      <c r="H84" s="93"/>
      <c r="I84" s="90"/>
      <c r="J84" s="91"/>
      <c r="K84" s="308">
        <v>0.05</v>
      </c>
      <c r="L84" s="857">
        <f>N78*K84</f>
        <v>44.87875820375293</v>
      </c>
      <c r="M84" s="858"/>
      <c r="N84" s="54"/>
    </row>
    <row r="85" spans="1:14" ht="15.75" thickBot="1">
      <c r="B85" s="94" t="s">
        <v>974</v>
      </c>
      <c r="C85" s="95"/>
      <c r="D85" s="95"/>
      <c r="E85" s="95"/>
      <c r="F85" s="95"/>
      <c r="G85" s="95"/>
      <c r="H85" s="95"/>
      <c r="I85" s="96"/>
      <c r="J85" s="97"/>
      <c r="K85" s="309">
        <v>0.05</v>
      </c>
      <c r="L85" s="859">
        <f>N78*K85</f>
        <v>44.87875820375293</v>
      </c>
      <c r="M85" s="860"/>
      <c r="N85" s="54"/>
    </row>
    <row r="86" spans="1:14" ht="15.75" thickBot="1">
      <c r="B86" s="823" t="s">
        <v>953</v>
      </c>
      <c r="C86" s="824"/>
      <c r="D86" s="824"/>
      <c r="E86" s="824"/>
      <c r="F86" s="824"/>
      <c r="G86" s="824"/>
      <c r="H86" s="824"/>
      <c r="I86" s="824"/>
      <c r="J86" s="824"/>
      <c r="K86" s="824"/>
      <c r="L86" s="824"/>
      <c r="M86" s="825"/>
      <c r="N86" s="55">
        <f>L83+L84+L85</f>
        <v>269.27254922251757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1166.8477132975761</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41.25" customHeight="1" thickBot="1">
      <c r="A31" t="s">
        <v>1845</v>
      </c>
      <c r="B31" s="83" t="s">
        <v>1627</v>
      </c>
      <c r="C31" s="963" t="s">
        <v>2041</v>
      </c>
      <c r="D31" s="964"/>
      <c r="E31" s="964"/>
      <c r="F31" s="964"/>
      <c r="G31" s="964"/>
      <c r="H31" s="964"/>
      <c r="I31" s="964"/>
      <c r="J31" s="964"/>
      <c r="K31" s="472"/>
      <c r="L31" s="310" t="s">
        <v>377</v>
      </c>
      <c r="M31" s="207"/>
      <c r="N31" s="87"/>
    </row>
    <row r="32" spans="1:14" ht="18.7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c r="C42" s="844"/>
      <c r="D42" s="844"/>
      <c r="E42" s="41"/>
      <c r="F42" s="42"/>
      <c r="G42" s="42"/>
      <c r="H42" s="43"/>
      <c r="I42" s="39"/>
      <c r="J42" s="40"/>
      <c r="K42" s="283"/>
      <c r="L42" s="280"/>
      <c r="M42" s="405"/>
      <c r="N42" s="348"/>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804</v>
      </c>
      <c r="B49" s="46" t="str">
        <f>VLOOKUP(A49,MATERIALES!A4:D373,3,FALSE)</f>
        <v>Cemento gris</v>
      </c>
      <c r="C49" s="285"/>
      <c r="D49" s="285"/>
      <c r="E49" s="285"/>
      <c r="F49" s="285"/>
      <c r="G49" s="285"/>
      <c r="H49" s="285"/>
      <c r="I49" s="272"/>
      <c r="J49" s="420" t="str">
        <f>VLOOKUP(A49,MATERIALES!A5:D641,2,FALSE)</f>
        <v>kg</v>
      </c>
      <c r="K49" s="286">
        <v>1</v>
      </c>
      <c r="L49" s="271"/>
      <c r="M49" s="406">
        <f>VLOOKUP(A49,MATERIALES!A5:D396,4,FALSE)</f>
        <v>446.12573398273969</v>
      </c>
      <c r="N49" s="276">
        <f>K49*M49</f>
        <v>446.12573398273969</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446.12573398273969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N44+N54+N65+N76</f>
        <v>446.12573398273969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89.225146796547946</v>
      </c>
      <c r="M83" s="858"/>
      <c r="N83" s="54"/>
    </row>
    <row r="84" spans="1:14">
      <c r="B84" s="92" t="s">
        <v>973</v>
      </c>
      <c r="C84" s="93"/>
      <c r="D84" s="93"/>
      <c r="E84" s="93"/>
      <c r="F84" s="93"/>
      <c r="G84" s="93"/>
      <c r="H84" s="93"/>
      <c r="I84" s="90"/>
      <c r="J84" s="91"/>
      <c r="K84" s="308">
        <v>0.05</v>
      </c>
      <c r="L84" s="857">
        <f>N78*K84</f>
        <v>22.306286699136987</v>
      </c>
      <c r="M84" s="858"/>
      <c r="N84" s="54"/>
    </row>
    <row r="85" spans="1:14" ht="15.75" thickBot="1">
      <c r="B85" s="94" t="s">
        <v>974</v>
      </c>
      <c r="C85" s="95"/>
      <c r="D85" s="95"/>
      <c r="E85" s="95"/>
      <c r="F85" s="95"/>
      <c r="G85" s="95"/>
      <c r="H85" s="95"/>
      <c r="I85" s="96"/>
      <c r="J85" s="97"/>
      <c r="K85" s="309">
        <v>0.05</v>
      </c>
      <c r="L85" s="859">
        <f>N78*K85</f>
        <v>22.306286699136987</v>
      </c>
      <c r="M85" s="860"/>
      <c r="N85" s="54"/>
    </row>
    <row r="86" spans="1:14" ht="15.75" thickBot="1">
      <c r="B86" s="823" t="s">
        <v>953</v>
      </c>
      <c r="C86" s="824"/>
      <c r="D86" s="824"/>
      <c r="E86" s="824"/>
      <c r="F86" s="824"/>
      <c r="G86" s="824"/>
      <c r="H86" s="824"/>
      <c r="I86" s="824"/>
      <c r="J86" s="824"/>
      <c r="K86" s="824"/>
      <c r="L86" s="824"/>
      <c r="M86" s="825"/>
      <c r="N86" s="55">
        <f>L83+L84+L85</f>
        <v>133.83772019482191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579.96345417756163</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1628</v>
      </c>
      <c r="C31" s="84" t="s">
        <v>1629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1932.0770086825735</v>
      </c>
      <c r="L36" s="274"/>
      <c r="M36" s="275">
        <v>30</v>
      </c>
      <c r="N36" s="276">
        <f>K36/M36</f>
        <v>64.402566956085778</v>
      </c>
    </row>
    <row r="37" spans="1:14">
      <c r="A37" t="s">
        <v>363</v>
      </c>
      <c r="B37" s="836" t="str">
        <f>VLOOKUP(A37,EQUIPOS!A7:D154,3,FALSE)</f>
        <v>Vibrador de concreto, Motor de 3 hp a 18.000 rpm Mangueras de 4 mt</v>
      </c>
      <c r="C37" s="837"/>
      <c r="D37" s="837"/>
      <c r="E37" s="837"/>
      <c r="F37" s="837"/>
      <c r="G37" s="837"/>
      <c r="H37" s="838"/>
      <c r="I37" s="271"/>
      <c r="J37" s="272"/>
      <c r="K37" s="273">
        <f>VLOOKUP(A37,EQUIPOS!A7:D164,4,FALSE)</f>
        <v>5458.884246753938</v>
      </c>
      <c r="L37" s="274"/>
      <c r="M37" s="275">
        <v>30</v>
      </c>
      <c r="N37" s="276">
        <f>K37/M37</f>
        <v>181.96280822513125</v>
      </c>
    </row>
    <row r="38" spans="1:14">
      <c r="A38" t="s">
        <v>228</v>
      </c>
      <c r="B38" s="836" t="str">
        <f>VLOOKUP(A38,EQUIPOS!A8:D154,3,FALSE)</f>
        <v xml:space="preserve">Formaleta metálica (concreto hidráulico)
</v>
      </c>
      <c r="C38" s="837"/>
      <c r="D38" s="837"/>
      <c r="E38" s="837"/>
      <c r="F38" s="837"/>
      <c r="G38" s="837"/>
      <c r="H38" s="838"/>
      <c r="I38" s="839"/>
      <c r="J38" s="820"/>
      <c r="K38" s="273">
        <f>VLOOKUP(A38,EQUIPOS!A8:D165,4,FALSE)</f>
        <v>2456.4979110392719</v>
      </c>
      <c r="L38" s="840">
        <v>0.33329999999999999</v>
      </c>
      <c r="M38" s="841"/>
      <c r="N38" s="276">
        <f>K38/L38</f>
        <v>7370.2307561934358</v>
      </c>
    </row>
    <row r="39" spans="1:14">
      <c r="B39" s="836"/>
      <c r="C39" s="837"/>
      <c r="D39" s="837"/>
      <c r="E39" s="837"/>
      <c r="F39" s="837"/>
      <c r="G39" s="837"/>
      <c r="H39" s="838"/>
      <c r="I39" s="39"/>
      <c r="J39" s="40"/>
      <c r="K39" s="273"/>
      <c r="L39" s="280"/>
      <c r="M39" s="281"/>
      <c r="N39" s="276"/>
    </row>
    <row r="40" spans="1:14">
      <c r="B40" s="324"/>
      <c r="C40" s="325"/>
      <c r="D40" s="325"/>
      <c r="E40" s="327"/>
      <c r="F40" s="327"/>
      <c r="G40" s="327"/>
      <c r="H40" s="128"/>
      <c r="I40" s="39"/>
      <c r="J40" s="40"/>
      <c r="K40" s="278"/>
      <c r="L40" s="280"/>
      <c r="M40" s="281"/>
      <c r="N40" s="282"/>
    </row>
    <row r="41" spans="1:14">
      <c r="B41" s="843" t="s">
        <v>952</v>
      </c>
      <c r="C41" s="844"/>
      <c r="D41" s="844"/>
      <c r="E41" s="41"/>
      <c r="F41" s="42"/>
      <c r="G41" s="42"/>
      <c r="H41" s="43"/>
      <c r="I41" s="39"/>
      <c r="J41" s="40"/>
      <c r="K41" s="283"/>
      <c r="L41" s="280"/>
      <c r="M41" s="405">
        <v>0.1</v>
      </c>
      <c r="N41" s="348">
        <f>N72*M41</f>
        <v>224.88926817266997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7841.4853995473231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838</v>
      </c>
      <c r="B48" s="46" t="str">
        <f>VLOOKUP(A48,MATERIALES!A5:D373,3,FALSE)</f>
        <v>Concreto hidráulico para pavimento MR-43</v>
      </c>
      <c r="C48" s="285"/>
      <c r="D48" s="285"/>
      <c r="E48" s="285"/>
      <c r="F48" s="285"/>
      <c r="G48" s="285"/>
      <c r="H48" s="285"/>
      <c r="I48" s="272"/>
      <c r="J48" s="228" t="str">
        <f>VLOOKUP(A48,MATERIALES!A4:D640,2,FALSE)</f>
        <v>m3</v>
      </c>
      <c r="K48" s="286">
        <v>1.01</v>
      </c>
      <c r="L48" s="271"/>
      <c r="M48" s="406">
        <f>VLOOKUP(A48,MATERIALES!A5:D396,4,FALSE)</f>
        <v>451052.28236254433</v>
      </c>
      <c r="N48" s="276">
        <f>K48*M48</f>
        <v>455562.80518616975</v>
      </c>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ht="15.75" thickBot="1">
      <c r="B51" s="818"/>
      <c r="C51" s="819"/>
      <c r="D51" s="819"/>
      <c r="E51" s="819"/>
      <c r="F51" s="819"/>
      <c r="G51" s="819"/>
      <c r="H51" s="819"/>
      <c r="I51" s="820"/>
      <c r="J51" s="45"/>
      <c r="K51" s="47"/>
      <c r="L51" s="821"/>
      <c r="M51" s="822"/>
      <c r="N51" s="48"/>
    </row>
    <row r="52" spans="1:14" ht="15.75" thickBot="1">
      <c r="B52" s="823" t="s">
        <v>953</v>
      </c>
      <c r="C52" s="824"/>
      <c r="D52" s="824"/>
      <c r="E52" s="824"/>
      <c r="F52" s="824"/>
      <c r="G52" s="824"/>
      <c r="H52" s="824"/>
      <c r="I52" s="824"/>
      <c r="J52" s="824"/>
      <c r="K52" s="824"/>
      <c r="L52" s="824"/>
      <c r="M52" s="825"/>
      <c r="N52" s="398">
        <f>SUM(N48:N51)</f>
        <v>455562.80518616975</v>
      </c>
    </row>
    <row r="53" spans="1:14">
      <c r="B53" s="36"/>
      <c r="C53" s="37"/>
      <c r="D53" s="37"/>
      <c r="E53" s="37"/>
      <c r="F53" s="37"/>
      <c r="G53" s="37"/>
      <c r="H53" s="37"/>
      <c r="I53" s="37"/>
      <c r="J53" s="37"/>
      <c r="K53" s="37"/>
      <c r="L53" s="37"/>
      <c r="M53" s="37"/>
      <c r="N53" s="38"/>
    </row>
    <row r="54" spans="1:14">
      <c r="B54" s="67" t="s">
        <v>956</v>
      </c>
      <c r="C54" s="68"/>
      <c r="D54" s="68"/>
      <c r="E54" s="68"/>
      <c r="F54" s="68"/>
      <c r="G54" s="68"/>
      <c r="H54" s="68"/>
      <c r="I54" s="68"/>
      <c r="J54" s="68"/>
      <c r="K54" s="68"/>
      <c r="L54" s="68"/>
      <c r="M54" s="68"/>
      <c r="N54" s="69"/>
    </row>
    <row r="55" spans="1:14" ht="15.75" thickBot="1">
      <c r="B55" s="71"/>
      <c r="C55" s="64"/>
      <c r="D55" s="64"/>
      <c r="E55" s="64"/>
      <c r="F55" s="64"/>
      <c r="G55" s="64"/>
      <c r="H55" s="64"/>
      <c r="I55" s="64"/>
      <c r="J55" s="64"/>
      <c r="K55" s="64"/>
      <c r="L55" s="64"/>
      <c r="M55" s="64"/>
      <c r="N55" s="66"/>
    </row>
    <row r="56" spans="1:14" ht="25.5">
      <c r="B56" s="317" t="s">
        <v>957</v>
      </c>
      <c r="C56" s="318"/>
      <c r="D56" s="318"/>
      <c r="E56" s="318"/>
      <c r="F56" s="318"/>
      <c r="G56" s="318"/>
      <c r="H56" s="76" t="s">
        <v>945</v>
      </c>
      <c r="I56" s="77" t="s">
        <v>958</v>
      </c>
      <c r="J56" s="78" t="s">
        <v>959</v>
      </c>
      <c r="K56" s="76" t="s">
        <v>960</v>
      </c>
      <c r="L56" s="826" t="s">
        <v>961</v>
      </c>
      <c r="M56" s="799"/>
      <c r="N56" s="79" t="s">
        <v>951</v>
      </c>
    </row>
    <row r="57" spans="1:14">
      <c r="A57" t="s">
        <v>1390</v>
      </c>
      <c r="B57" s="49" t="str">
        <f>VLOOKUP(A57,TRANSPORTE!A5:D117,3,FALSE)</f>
        <v xml:space="preserve">Transporte de Concreto </v>
      </c>
      <c r="C57" s="321"/>
      <c r="D57" s="321"/>
      <c r="E57" s="321"/>
      <c r="F57" s="321"/>
      <c r="G57" s="321"/>
      <c r="H57" s="315" t="s">
        <v>1468</v>
      </c>
      <c r="I57" s="283">
        <v>1.01</v>
      </c>
      <c r="J57" s="290">
        <v>1</v>
      </c>
      <c r="K57" s="283">
        <f>I57*J57</f>
        <v>1.01</v>
      </c>
      <c r="L57" s="827">
        <f>VLOOKUP(A57,TRANSPORTE!A5:D117,4,FALSE)</f>
        <v>918.44920519931532</v>
      </c>
      <c r="M57" s="828"/>
      <c r="N57" s="291">
        <f>K57*L57</f>
        <v>927.63369725130849</v>
      </c>
    </row>
    <row r="58" spans="1:14">
      <c r="B58" s="49"/>
      <c r="C58" s="50"/>
      <c r="D58" s="50"/>
      <c r="E58" s="50"/>
      <c r="F58" s="50"/>
      <c r="G58" s="50"/>
      <c r="H58" s="292"/>
      <c r="I58" s="283"/>
      <c r="J58" s="283"/>
      <c r="K58" s="283"/>
      <c r="L58" s="293"/>
      <c r="M58" s="294"/>
      <c r="N58" s="295"/>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ht="15.75" thickBot="1">
      <c r="B61" s="451"/>
      <c r="C61" s="452"/>
      <c r="D61" s="452"/>
      <c r="E61" s="452"/>
      <c r="F61" s="452"/>
      <c r="G61" s="452"/>
      <c r="H61" s="51"/>
      <c r="I61" s="129"/>
      <c r="J61" s="129"/>
      <c r="K61" s="129"/>
      <c r="L61" s="812"/>
      <c r="M61" s="813"/>
      <c r="N61" s="130"/>
    </row>
    <row r="62" spans="1:14" ht="15.75" thickBot="1">
      <c r="B62" s="829" t="s">
        <v>953</v>
      </c>
      <c r="C62" s="830"/>
      <c r="D62" s="830"/>
      <c r="E62" s="830"/>
      <c r="F62" s="830"/>
      <c r="G62" s="830"/>
      <c r="H62" s="830"/>
      <c r="I62" s="830"/>
      <c r="J62" s="830"/>
      <c r="K62" s="830"/>
      <c r="L62" s="830"/>
      <c r="M62" s="831"/>
      <c r="N62" s="107">
        <f>SUM(N57:N61)</f>
        <v>927.63369725130849</v>
      </c>
    </row>
    <row r="63" spans="1:14">
      <c r="B63" s="36"/>
      <c r="C63" s="37"/>
      <c r="D63" s="37"/>
      <c r="E63" s="37"/>
      <c r="F63" s="37"/>
      <c r="G63" s="37"/>
      <c r="H63" s="37"/>
      <c r="I63" s="37"/>
      <c r="J63" s="37"/>
      <c r="K63" s="37"/>
      <c r="L63" s="37"/>
      <c r="M63" s="37"/>
      <c r="N63" s="38"/>
    </row>
    <row r="64" spans="1:14">
      <c r="B64" s="67" t="s">
        <v>962</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849" t="s">
        <v>963</v>
      </c>
      <c r="C66" s="850"/>
      <c r="D66" s="850"/>
      <c r="E66" s="850"/>
      <c r="F66" s="850"/>
      <c r="G66" s="850"/>
      <c r="H66" s="850"/>
      <c r="I66" s="76" t="s">
        <v>964</v>
      </c>
      <c r="J66" s="78" t="s">
        <v>1410</v>
      </c>
      <c r="K66" s="77" t="s">
        <v>966</v>
      </c>
      <c r="L66" s="851" t="s">
        <v>950</v>
      </c>
      <c r="M66" s="852"/>
      <c r="N66" s="101" t="s">
        <v>951</v>
      </c>
    </row>
    <row r="67" spans="1:15">
      <c r="A67" t="s">
        <v>19</v>
      </c>
      <c r="B67" s="52" t="str">
        <f>VLOOKUP(A67,'MANO DE OBRA'!A8:D68,3,FALSE)</f>
        <v>Obrero (8)</v>
      </c>
      <c r="C67" s="50"/>
      <c r="D67" s="50"/>
      <c r="E67" s="50"/>
      <c r="F67" s="50"/>
      <c r="G67" s="50"/>
      <c r="H67" s="50"/>
      <c r="I67" s="296">
        <f>K67/J67*100</f>
        <v>234080.00000000003</v>
      </c>
      <c r="J67" s="297">
        <v>185</v>
      </c>
      <c r="K67" s="298">
        <f>VLOOKUP(A67,'MANO DE OBRA'!A8:D99,4,FALSE)</f>
        <v>433048</v>
      </c>
      <c r="L67" s="53"/>
      <c r="M67" s="299">
        <v>240</v>
      </c>
      <c r="N67" s="399">
        <f>K67/M67</f>
        <v>1804.3666666666666</v>
      </c>
      <c r="O67" s="109"/>
    </row>
    <row r="68" spans="1:15">
      <c r="A68" t="s">
        <v>30</v>
      </c>
      <c r="B68" s="52" t="str">
        <f>VLOOKUP(A68,'MANO DE OBRA'!A8:D69,3,FALSE)</f>
        <v>Oficial</v>
      </c>
      <c r="C68" s="50"/>
      <c r="D68" s="50"/>
      <c r="E68" s="50"/>
      <c r="F68" s="50"/>
      <c r="G68" s="50"/>
      <c r="H68" s="50"/>
      <c r="I68" s="296">
        <f>K68/J68*100</f>
        <v>57668.23979157189</v>
      </c>
      <c r="J68" s="297">
        <v>185</v>
      </c>
      <c r="K68" s="298">
        <f>VLOOKUP(A68,'MANO DE OBRA'!A8:D100,4,FALSE)</f>
        <v>106686.24361440798</v>
      </c>
      <c r="L68" s="53"/>
      <c r="M68" s="303">
        <v>240</v>
      </c>
      <c r="N68" s="399">
        <f>K68/M68</f>
        <v>444.52601506003327</v>
      </c>
    </row>
    <row r="69" spans="1:15">
      <c r="B69" s="52"/>
      <c r="C69" s="50"/>
      <c r="D69" s="50"/>
      <c r="E69" s="50"/>
      <c r="F69" s="50"/>
      <c r="G69" s="50"/>
      <c r="H69" s="50"/>
      <c r="I69" s="283"/>
      <c r="J69" s="301"/>
      <c r="K69" s="302"/>
      <c r="L69" s="322"/>
      <c r="M69" s="304"/>
      <c r="N69" s="300"/>
    </row>
    <row r="70" spans="1:15">
      <c r="B70" s="52"/>
      <c r="C70" s="50"/>
      <c r="D70" s="50"/>
      <c r="E70" s="50"/>
      <c r="F70" s="50"/>
      <c r="G70" s="50"/>
      <c r="H70" s="50"/>
      <c r="I70" s="283"/>
      <c r="J70" s="301"/>
      <c r="K70" s="302"/>
      <c r="L70" s="322"/>
      <c r="M70" s="304"/>
      <c r="N70" s="300"/>
    </row>
    <row r="71" spans="1:15" ht="15.75" thickBot="1">
      <c r="B71" s="810"/>
      <c r="C71" s="811"/>
      <c r="D71" s="811"/>
      <c r="E71" s="811"/>
      <c r="F71" s="811"/>
      <c r="G71" s="811"/>
      <c r="H71" s="811"/>
      <c r="I71" s="129"/>
      <c r="J71" s="129"/>
      <c r="K71" s="129"/>
      <c r="L71" s="911"/>
      <c r="M71" s="911"/>
      <c r="N71" s="48"/>
    </row>
    <row r="72" spans="1:15" ht="15.75" thickBot="1">
      <c r="B72" s="829" t="s">
        <v>953</v>
      </c>
      <c r="C72" s="830"/>
      <c r="D72" s="830"/>
      <c r="E72" s="830"/>
      <c r="F72" s="830"/>
      <c r="G72" s="830"/>
      <c r="H72" s="830"/>
      <c r="I72" s="830"/>
      <c r="J72" s="830"/>
      <c r="K72" s="830"/>
      <c r="L72" s="830"/>
      <c r="M72" s="831"/>
      <c r="N72" s="305">
        <f>SUM(N67:N71)</f>
        <v>2248.8926817266997</v>
      </c>
    </row>
    <row r="73" spans="1:15" ht="15.75" thickBot="1">
      <c r="B73" s="36"/>
      <c r="C73" s="37"/>
      <c r="D73" s="37"/>
      <c r="E73" s="37"/>
      <c r="F73" s="37"/>
      <c r="G73" s="37"/>
      <c r="H73" s="37"/>
      <c r="I73" s="37"/>
      <c r="J73" s="37"/>
      <c r="K73" s="37"/>
      <c r="L73" s="37"/>
      <c r="M73" s="37"/>
      <c r="N73" s="38"/>
    </row>
    <row r="74" spans="1:15" ht="15.75" thickBot="1">
      <c r="B74" s="823" t="s">
        <v>967</v>
      </c>
      <c r="C74" s="824"/>
      <c r="D74" s="824"/>
      <c r="E74" s="824"/>
      <c r="F74" s="824"/>
      <c r="G74" s="824"/>
      <c r="H74" s="824"/>
      <c r="I74" s="824"/>
      <c r="J74" s="824"/>
      <c r="K74" s="824"/>
      <c r="L74" s="824"/>
      <c r="M74" s="825"/>
      <c r="N74" s="102">
        <f>N43+N52+N62+N72</f>
        <v>466580.81696469511</v>
      </c>
    </row>
    <row r="75" spans="1:15">
      <c r="B75" s="36"/>
      <c r="C75" s="37"/>
      <c r="D75" s="37"/>
      <c r="E75" s="37"/>
      <c r="F75" s="37"/>
      <c r="G75" s="37"/>
      <c r="H75" s="37"/>
      <c r="I75" s="37"/>
      <c r="J75" s="37"/>
      <c r="K75" s="37"/>
      <c r="L75" s="37"/>
      <c r="M75" s="37"/>
      <c r="N75" s="38"/>
    </row>
    <row r="76" spans="1:15">
      <c r="B76" s="67" t="s">
        <v>968</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c r="B78" s="814" t="s">
        <v>969</v>
      </c>
      <c r="C78" s="815"/>
      <c r="D78" s="815"/>
      <c r="E78" s="815"/>
      <c r="F78" s="815"/>
      <c r="G78" s="815"/>
      <c r="H78" s="815"/>
      <c r="I78" s="318"/>
      <c r="J78" s="338"/>
      <c r="K78" s="306" t="s">
        <v>970</v>
      </c>
      <c r="L78" s="853" t="s">
        <v>971</v>
      </c>
      <c r="M78" s="854"/>
      <c r="N78" s="307"/>
    </row>
    <row r="79" spans="1:15">
      <c r="B79" s="855" t="s">
        <v>972</v>
      </c>
      <c r="C79" s="856"/>
      <c r="D79" s="856"/>
      <c r="E79" s="856"/>
      <c r="F79" s="856"/>
      <c r="G79" s="856"/>
      <c r="H79" s="856"/>
      <c r="I79" s="90"/>
      <c r="J79" s="91"/>
      <c r="K79" s="308">
        <v>0.2</v>
      </c>
      <c r="L79" s="857">
        <f>N74*K79</f>
        <v>93316.163392939023</v>
      </c>
      <c r="M79" s="858"/>
      <c r="N79" s="54"/>
    </row>
    <row r="80" spans="1:15">
      <c r="B80" s="92" t="s">
        <v>973</v>
      </c>
      <c r="C80" s="93"/>
      <c r="D80" s="93"/>
      <c r="E80" s="93"/>
      <c r="F80" s="93"/>
      <c r="G80" s="93"/>
      <c r="H80" s="93"/>
      <c r="I80" s="90"/>
      <c r="J80" s="91"/>
      <c r="K80" s="308">
        <v>0.05</v>
      </c>
      <c r="L80" s="857">
        <f>N74*K80</f>
        <v>23329.040848234756</v>
      </c>
      <c r="M80" s="858"/>
      <c r="N80" s="54"/>
    </row>
    <row r="81" spans="1:14" ht="15.75" thickBot="1">
      <c r="B81" s="94" t="s">
        <v>974</v>
      </c>
      <c r="C81" s="95"/>
      <c r="D81" s="95"/>
      <c r="E81" s="95"/>
      <c r="F81" s="95"/>
      <c r="G81" s="95"/>
      <c r="H81" s="95"/>
      <c r="I81" s="96"/>
      <c r="J81" s="97"/>
      <c r="K81" s="309">
        <v>0.05</v>
      </c>
      <c r="L81" s="859">
        <f>N74*K81</f>
        <v>23329.040848234756</v>
      </c>
      <c r="M81" s="860"/>
      <c r="N81" s="54"/>
    </row>
    <row r="82" spans="1:14" ht="15.75" thickBot="1">
      <c r="B82" s="823" t="s">
        <v>953</v>
      </c>
      <c r="C82" s="824"/>
      <c r="D82" s="824"/>
      <c r="E82" s="824"/>
      <c r="F82" s="824"/>
      <c r="G82" s="824"/>
      <c r="H82" s="824"/>
      <c r="I82" s="824"/>
      <c r="J82" s="824"/>
      <c r="K82" s="824"/>
      <c r="L82" s="824"/>
      <c r="M82" s="825"/>
      <c r="N82" s="55">
        <f>L79+L80+L81</f>
        <v>139974.24508940853</v>
      </c>
    </row>
    <row r="83" spans="1:14" ht="15.75" thickBot="1">
      <c r="B83" s="36"/>
      <c r="C83" s="37"/>
      <c r="D83" s="37"/>
      <c r="E83" s="37"/>
      <c r="F83" s="37"/>
      <c r="G83" s="37"/>
      <c r="H83" s="37"/>
      <c r="I83" s="37"/>
      <c r="J83" s="37"/>
      <c r="K83" s="37"/>
      <c r="L83" s="37"/>
      <c r="M83" s="37"/>
      <c r="N83" s="38"/>
    </row>
    <row r="84" spans="1:14" ht="15.75" thickBot="1">
      <c r="A84" t="s">
        <v>2016</v>
      </c>
      <c r="B84" s="823" t="s">
        <v>975</v>
      </c>
      <c r="C84" s="824"/>
      <c r="D84" s="824"/>
      <c r="E84" s="824"/>
      <c r="F84" s="824"/>
      <c r="G84" s="824"/>
      <c r="H84" s="824"/>
      <c r="I84" s="824"/>
      <c r="J84" s="824"/>
      <c r="K84" s="824"/>
      <c r="L84" s="824"/>
      <c r="M84" s="825"/>
      <c r="N84" s="192">
        <f>N74+N82</f>
        <v>606555.06205410371</v>
      </c>
    </row>
    <row r="85" spans="1:14">
      <c r="B85" s="243"/>
      <c r="C85" s="244"/>
      <c r="D85" s="244"/>
      <c r="E85" s="244"/>
      <c r="F85" s="244"/>
      <c r="G85" s="244"/>
      <c r="H85" s="244"/>
      <c r="I85" s="244"/>
      <c r="J85" s="244"/>
      <c r="K85" s="244"/>
      <c r="L85" s="244"/>
      <c r="M85" s="244"/>
      <c r="N85" s="245"/>
    </row>
    <row r="86" spans="1:14">
      <c r="B86" s="246"/>
      <c r="C86" s="247"/>
      <c r="D86" s="247"/>
      <c r="E86" s="247"/>
      <c r="F86" s="247"/>
      <c r="G86" s="247"/>
      <c r="H86" s="247"/>
      <c r="I86" s="247"/>
      <c r="J86" s="247"/>
      <c r="K86" s="247"/>
      <c r="L86" s="247"/>
      <c r="M86" s="247"/>
      <c r="N86" s="248"/>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421" t="s">
        <v>976</v>
      </c>
      <c r="F89" s="421"/>
      <c r="G89" s="421"/>
      <c r="H89" s="421"/>
      <c r="I89" s="421"/>
      <c r="J89" s="421"/>
      <c r="K89" s="247"/>
      <c r="L89" s="247"/>
      <c r="M89" s="247"/>
      <c r="N89" s="248"/>
    </row>
    <row r="90" spans="1:14">
      <c r="B90" s="246"/>
      <c r="C90" s="247"/>
      <c r="D90" s="247"/>
      <c r="E90" s="247" t="s">
        <v>977</v>
      </c>
      <c r="F90" s="247"/>
      <c r="G90" s="247"/>
      <c r="H90" s="247"/>
      <c r="I90" s="247"/>
      <c r="J90" s="247"/>
      <c r="K90" s="247"/>
      <c r="L90" s="247"/>
      <c r="M90" s="247"/>
      <c r="N90" s="248"/>
    </row>
    <row r="91" spans="1:14">
      <c r="B91" s="246"/>
      <c r="C91" s="247"/>
      <c r="D91" s="247"/>
      <c r="E91" s="247" t="s">
        <v>978</v>
      </c>
      <c r="F91" s="247"/>
      <c r="G91" s="247"/>
      <c r="H91" s="247"/>
      <c r="I91" s="247"/>
      <c r="J91" s="247"/>
      <c r="K91" s="247"/>
      <c r="L91" s="247"/>
      <c r="M91" s="247"/>
      <c r="N91" s="248"/>
    </row>
    <row r="92" spans="1:14">
      <c r="B92" s="246"/>
      <c r="C92" s="247"/>
      <c r="D92" s="247"/>
      <c r="E92" s="247" t="s">
        <v>979</v>
      </c>
      <c r="F92" s="247"/>
      <c r="G92" s="247"/>
      <c r="H92" s="247"/>
      <c r="I92" s="247"/>
      <c r="J92" s="247"/>
      <c r="K92" s="247"/>
      <c r="L92" s="247"/>
      <c r="M92" s="247"/>
      <c r="N92" s="248"/>
    </row>
    <row r="93" spans="1:14" ht="15.75" thickBot="1">
      <c r="B93" s="246"/>
      <c r="C93" s="247"/>
      <c r="D93" s="247"/>
      <c r="E93" s="247"/>
      <c r="F93" s="247" t="s">
        <v>980</v>
      </c>
      <c r="G93" s="247"/>
      <c r="H93" s="247"/>
      <c r="I93" s="247"/>
      <c r="J93" s="247"/>
      <c r="K93" s="247"/>
      <c r="L93" s="247"/>
      <c r="M93" s="247"/>
      <c r="N93" s="248"/>
    </row>
    <row r="94" spans="1:14">
      <c r="B94" s="231" t="s">
        <v>2216</v>
      </c>
      <c r="C94" s="232"/>
      <c r="D94" s="232"/>
      <c r="E94" s="232"/>
      <c r="F94" s="232"/>
      <c r="G94" s="232"/>
      <c r="H94" s="232"/>
      <c r="I94" s="232"/>
      <c r="J94" s="232"/>
      <c r="K94" s="232"/>
      <c r="L94" s="232"/>
      <c r="M94" s="232"/>
      <c r="N94" s="233"/>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ht="15.75" thickBot="1">
      <c r="B98" s="252"/>
      <c r="C98" s="253"/>
      <c r="D98" s="253"/>
      <c r="E98" s="253"/>
      <c r="F98" s="253"/>
      <c r="G98" s="253"/>
      <c r="H98" s="253"/>
      <c r="I98" s="253"/>
      <c r="J98" s="253"/>
      <c r="K98" s="253"/>
      <c r="L98" s="253"/>
      <c r="M98" s="253"/>
      <c r="N98" s="254"/>
    </row>
    <row r="99" spans="2:14">
      <c r="B99" s="255"/>
      <c r="C99" s="256"/>
      <c r="D99" s="256"/>
      <c r="E99" s="256"/>
      <c r="F99" s="256"/>
      <c r="G99" s="256"/>
      <c r="H99" s="256"/>
      <c r="I99" s="256"/>
      <c r="J99" s="256"/>
      <c r="K99" s="256"/>
      <c r="L99" s="256"/>
      <c r="M99" s="256"/>
      <c r="N99" s="257"/>
    </row>
    <row r="100" spans="2:14">
      <c r="B100" s="258" t="s">
        <v>2217</v>
      </c>
      <c r="C100" s="259"/>
      <c r="D100" s="259"/>
      <c r="E100" s="259"/>
      <c r="F100" s="259"/>
      <c r="G100" s="259"/>
      <c r="H100" s="259"/>
      <c r="I100" s="259"/>
      <c r="J100" s="259"/>
      <c r="K100" s="259"/>
      <c r="L100" s="259"/>
      <c r="M100" s="259"/>
      <c r="N100" s="260"/>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3"/>
      <c r="C105" s="344"/>
      <c r="D105" s="344"/>
      <c r="E105" s="344"/>
      <c r="F105" s="344"/>
      <c r="G105" s="344"/>
      <c r="H105" s="344"/>
      <c r="I105" s="344"/>
      <c r="J105" s="344"/>
      <c r="K105" s="344"/>
      <c r="L105" s="344"/>
      <c r="M105" s="344"/>
      <c r="N105" s="345"/>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258"/>
      <c r="C108" s="259"/>
      <c r="D108" s="259"/>
      <c r="E108" s="259"/>
      <c r="F108" s="259"/>
      <c r="G108" s="259"/>
      <c r="H108" s="259"/>
      <c r="I108" s="259"/>
      <c r="J108" s="259"/>
      <c r="K108" s="259"/>
      <c r="L108" s="259"/>
      <c r="M108" s="259"/>
      <c r="N108" s="260"/>
    </row>
    <row r="109" spans="2:14">
      <c r="B109" s="246"/>
      <c r="C109" s="247"/>
      <c r="D109" s="247"/>
      <c r="E109" s="247" t="s">
        <v>976</v>
      </c>
      <c r="F109" s="421"/>
      <c r="G109" s="421"/>
      <c r="H109" s="247"/>
      <c r="I109" s="247"/>
      <c r="J109" s="247"/>
      <c r="K109" s="247"/>
      <c r="L109" s="247"/>
      <c r="M109" s="247"/>
      <c r="N109" s="248"/>
    </row>
    <row r="110" spans="2:14">
      <c r="B110" s="246"/>
      <c r="C110" s="247"/>
      <c r="D110" s="247"/>
      <c r="E110" s="422" t="s">
        <v>977</v>
      </c>
      <c r="F110" s="247"/>
      <c r="G110" s="247"/>
      <c r="H110" s="422"/>
      <c r="I110" s="422"/>
      <c r="J110" s="422"/>
      <c r="K110" s="247"/>
      <c r="L110" s="247"/>
      <c r="M110" s="247"/>
      <c r="N110" s="248"/>
    </row>
    <row r="111" spans="2:14">
      <c r="B111" s="246"/>
      <c r="C111" s="247"/>
      <c r="D111" s="247"/>
      <c r="E111" s="261" t="s">
        <v>981</v>
      </c>
      <c r="F111" s="247"/>
      <c r="G111" s="247"/>
      <c r="H111" s="261"/>
      <c r="I111" s="261"/>
      <c r="J111" s="261"/>
      <c r="K111" s="247"/>
      <c r="L111" s="247"/>
      <c r="M111" s="247"/>
      <c r="N111" s="248"/>
    </row>
    <row r="112" spans="2:14">
      <c r="B112" s="262"/>
      <c r="C112" s="259"/>
      <c r="D112" s="259"/>
      <c r="E112" s="247" t="s">
        <v>979</v>
      </c>
      <c r="F112" s="247"/>
      <c r="G112" s="247"/>
      <c r="H112" s="247"/>
      <c r="I112" s="247"/>
      <c r="J112" s="247"/>
      <c r="K112" s="259"/>
      <c r="L112" s="259"/>
      <c r="M112" s="259"/>
      <c r="N112" s="260"/>
    </row>
    <row r="113" spans="2:14">
      <c r="B113" s="262"/>
      <c r="C113" s="259"/>
      <c r="D113" s="259"/>
      <c r="E113" s="259"/>
      <c r="F113" s="247"/>
      <c r="G113" s="247"/>
      <c r="H113" s="247"/>
      <c r="I113" s="247"/>
      <c r="J113" s="247"/>
      <c r="K113" s="259"/>
      <c r="L113" s="259"/>
      <c r="M113" s="259"/>
      <c r="N113" s="260"/>
    </row>
    <row r="114" spans="2:14">
      <c r="B114" s="262" t="s">
        <v>2220</v>
      </c>
      <c r="C114" s="261"/>
      <c r="D114" s="261"/>
      <c r="E114" s="247"/>
      <c r="F114" s="247"/>
      <c r="G114" s="247"/>
      <c r="H114" s="247"/>
      <c r="I114" s="247"/>
      <c r="J114" s="971"/>
      <c r="K114" s="971"/>
      <c r="L114" s="971"/>
      <c r="M114" s="971"/>
      <c r="N114" s="972"/>
    </row>
    <row r="115" spans="2:14" ht="15.75" thickBot="1">
      <c r="B115" s="423" t="s">
        <v>2221</v>
      </c>
      <c r="C115" s="424"/>
      <c r="D115" s="424"/>
      <c r="E115" s="263"/>
      <c r="F115" s="263"/>
      <c r="G115" s="263"/>
      <c r="H115" s="263"/>
      <c r="I115" s="263"/>
      <c r="J115" s="973"/>
      <c r="K115" s="973"/>
      <c r="L115" s="973"/>
      <c r="M115" s="973"/>
      <c r="N115" s="974"/>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1094</v>
      </c>
      <c r="C31" s="84" t="s">
        <v>1630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5614.2682178225887</v>
      </c>
      <c r="L36" s="274"/>
      <c r="M36" s="275">
        <v>37.5</v>
      </c>
      <c r="N36" s="276">
        <f>K36/M36</f>
        <v>149.71381914193569</v>
      </c>
    </row>
    <row r="37" spans="1:14">
      <c r="B37" s="836"/>
      <c r="C37" s="837"/>
      <c r="D37" s="837"/>
      <c r="E37" s="842"/>
      <c r="F37" s="837"/>
      <c r="G37" s="837"/>
      <c r="H37" s="838"/>
      <c r="I37" s="39"/>
      <c r="J37" s="40"/>
      <c r="K37" s="278"/>
      <c r="L37" s="280"/>
      <c r="M37" s="281"/>
      <c r="N37" s="282"/>
    </row>
    <row r="38" spans="1:14">
      <c r="B38" s="843" t="s">
        <v>952</v>
      </c>
      <c r="C38" s="844"/>
      <c r="D38" s="844"/>
      <c r="E38" s="41"/>
      <c r="F38" s="42"/>
      <c r="G38" s="42"/>
      <c r="H38" s="43"/>
      <c r="I38" s="39"/>
      <c r="J38" s="40"/>
      <c r="K38" s="283"/>
      <c r="L38" s="280"/>
      <c r="M38" s="473">
        <v>0.1</v>
      </c>
      <c r="N38" s="348">
        <f>N72*M38</f>
        <v>1079.468487228816</v>
      </c>
    </row>
    <row r="39" spans="1:14" ht="15.75" thickBot="1">
      <c r="B39" s="836"/>
      <c r="C39" s="837"/>
      <c r="D39" s="837"/>
      <c r="E39" s="837"/>
      <c r="F39" s="837"/>
      <c r="G39" s="837"/>
      <c r="H39" s="838"/>
      <c r="I39" s="845"/>
      <c r="J39" s="846"/>
      <c r="K39" s="44"/>
      <c r="L39" s="847"/>
      <c r="M39" s="848"/>
      <c r="N39" s="108"/>
    </row>
    <row r="40" spans="1:14" ht="15.75" thickBot="1">
      <c r="B40" s="823" t="s">
        <v>953</v>
      </c>
      <c r="C40" s="824"/>
      <c r="D40" s="824"/>
      <c r="E40" s="824"/>
      <c r="F40" s="824"/>
      <c r="G40" s="824"/>
      <c r="H40" s="824"/>
      <c r="I40" s="824"/>
      <c r="J40" s="824"/>
      <c r="K40" s="824"/>
      <c r="L40" s="824"/>
      <c r="M40" s="825"/>
      <c r="N40" s="398">
        <f>SUM(N36:N39)</f>
        <v>1229.1823063707516</v>
      </c>
    </row>
    <row r="41" spans="1:14">
      <c r="B41" s="284"/>
      <c r="C41" s="37"/>
      <c r="D41" s="37"/>
      <c r="E41" s="37"/>
      <c r="F41" s="37"/>
      <c r="G41" s="37"/>
      <c r="H41" s="37"/>
      <c r="I41" s="37"/>
      <c r="J41" s="37"/>
      <c r="K41" s="37"/>
      <c r="L41" s="37"/>
      <c r="M41" s="37"/>
      <c r="N41" s="38"/>
    </row>
    <row r="42" spans="1:14">
      <c r="B42" s="67" t="s">
        <v>954</v>
      </c>
      <c r="C42" s="68"/>
      <c r="D42" s="68"/>
      <c r="E42" s="68"/>
      <c r="F42" s="68"/>
      <c r="G42" s="68"/>
      <c r="H42" s="68"/>
      <c r="I42" s="68"/>
      <c r="J42" s="68"/>
      <c r="K42" s="68"/>
      <c r="L42" s="68"/>
      <c r="M42" s="68"/>
      <c r="N42" s="69"/>
    </row>
    <row r="43" spans="1:14" ht="15.75" thickBot="1">
      <c r="B43" s="70"/>
      <c r="C43" s="65"/>
      <c r="D43" s="65"/>
      <c r="E43" s="65"/>
      <c r="F43" s="65"/>
      <c r="G43" s="65"/>
      <c r="H43" s="65"/>
      <c r="I43" s="65"/>
      <c r="J43" s="64"/>
      <c r="K43" s="64"/>
      <c r="L43" s="64"/>
      <c r="M43" s="64"/>
      <c r="N43" s="66"/>
    </row>
    <row r="44" spans="1:14">
      <c r="B44" s="814" t="s">
        <v>944</v>
      </c>
      <c r="C44" s="815"/>
      <c r="D44" s="815"/>
      <c r="E44" s="815"/>
      <c r="F44" s="815"/>
      <c r="G44" s="815"/>
      <c r="H44" s="815"/>
      <c r="I44" s="816"/>
      <c r="J44" s="319" t="s">
        <v>945</v>
      </c>
      <c r="K44" s="88" t="s">
        <v>946</v>
      </c>
      <c r="L44" s="817" t="s">
        <v>955</v>
      </c>
      <c r="M44" s="816"/>
      <c r="N44" s="89" t="s">
        <v>951</v>
      </c>
    </row>
    <row r="45" spans="1:14">
      <c r="A45" s="147" t="s">
        <v>755</v>
      </c>
      <c r="B45" s="46" t="str">
        <f>VLOOKUP(A45,MATERIALES!A5:D373,3,FALSE)</f>
        <v>Adoquín e=8cm</v>
      </c>
      <c r="C45" s="285"/>
      <c r="D45" s="285"/>
      <c r="E45" s="285"/>
      <c r="F45" s="285"/>
      <c r="G45" s="285"/>
      <c r="H45" s="285"/>
      <c r="I45" s="272"/>
      <c r="J45" s="228" t="str">
        <f>VLOOKUP(A45,MATERIALES!A1:D637,2,FALSE)</f>
        <v>m2</v>
      </c>
      <c r="K45" s="286">
        <v>1.03</v>
      </c>
      <c r="L45" s="271"/>
      <c r="M45" s="406">
        <f>VLOOKUP(A45,MATERIALES!A5:D396,4,FALSE)</f>
        <v>20511.136370986867</v>
      </c>
      <c r="N45" s="276">
        <f>K45*M45</f>
        <v>21126.470462116475</v>
      </c>
    </row>
    <row r="46" spans="1:14">
      <c r="A46" s="147" t="s">
        <v>797</v>
      </c>
      <c r="B46" s="46" t="str">
        <f>VLOOKUP(A46,MATERIALES!A6:D373,3,FALSE)</f>
        <v>Arena de sello (fina)</v>
      </c>
      <c r="C46" s="285"/>
      <c r="D46" s="285"/>
      <c r="E46" s="285"/>
      <c r="F46" s="285"/>
      <c r="G46" s="285"/>
      <c r="H46" s="285"/>
      <c r="I46" s="272"/>
      <c r="J46" s="228" t="str">
        <f>VLOOKUP(A46,MATERIALES!A2:D638,2,FALSE)</f>
        <v>m3</v>
      </c>
      <c r="K46" s="286">
        <v>0.01</v>
      </c>
      <c r="L46" s="271"/>
      <c r="M46" s="406">
        <f>VLOOKUP(A46,MATERIALES!A6:D397,4,FALSE)</f>
        <v>50220.554880104726</v>
      </c>
      <c r="N46" s="276">
        <f>K46*M46</f>
        <v>502.20554880104726</v>
      </c>
    </row>
    <row r="47" spans="1:14">
      <c r="A47" s="147" t="s">
        <v>800</v>
      </c>
      <c r="B47" s="46" t="str">
        <f>VLOOKUP(A47,MATERIALES!A6:D373,3,FALSE)</f>
        <v>Arena de soporte (media)</v>
      </c>
      <c r="C47" s="285"/>
      <c r="D47" s="285"/>
      <c r="E47" s="285"/>
      <c r="F47" s="285"/>
      <c r="G47" s="285"/>
      <c r="H47" s="285"/>
      <c r="I47" s="272"/>
      <c r="J47" s="228" t="str">
        <f>VLOOKUP(A47,MATERIALES!A3:D639,2,FALSE)</f>
        <v>m3</v>
      </c>
      <c r="K47" s="286">
        <v>0.05</v>
      </c>
      <c r="L47" s="271"/>
      <c r="M47" s="406">
        <f>VLOOKUP(A47,MATERIALES!A6:D398,4,FALSE)</f>
        <v>43730.969322527642</v>
      </c>
      <c r="N47" s="276">
        <f>K47*M47</f>
        <v>2186.5484661263822</v>
      </c>
    </row>
    <row r="48" spans="1:14">
      <c r="A48" t="s">
        <v>832</v>
      </c>
      <c r="B48" s="46" t="str">
        <f>VLOOKUP(A48,MATERIALES!A6:D373,3,FALSE)</f>
        <v>Concreto Resistencia  21 (Mpa)</v>
      </c>
      <c r="C48" s="321"/>
      <c r="D48" s="321"/>
      <c r="E48" s="321"/>
      <c r="F48" s="321"/>
      <c r="G48" s="321"/>
      <c r="H48" s="321"/>
      <c r="I48" s="321"/>
      <c r="J48" s="315" t="str">
        <f>VLOOKUP(A48,MATERIALES!A4:D640,2,FALSE)</f>
        <v>m3</v>
      </c>
      <c r="K48" s="47">
        <v>0.01</v>
      </c>
      <c r="L48" s="322"/>
      <c r="M48" s="406">
        <f>VLOOKUP(A48,MATERIALES!A6:D399,4,FALSE)</f>
        <v>437286.26896239433</v>
      </c>
      <c r="N48" s="276">
        <f>K48*M48</f>
        <v>4372.862689623943</v>
      </c>
    </row>
    <row r="49" spans="1:14" ht="15.75" thickBot="1">
      <c r="B49" s="313"/>
      <c r="C49" s="314"/>
      <c r="D49" s="314"/>
      <c r="E49" s="314"/>
      <c r="F49" s="314"/>
      <c r="G49" s="314"/>
      <c r="H49" s="314"/>
      <c r="I49" s="314"/>
      <c r="J49" s="129"/>
      <c r="K49" s="129"/>
      <c r="L49" s="329"/>
      <c r="M49" s="328"/>
      <c r="N49" s="130"/>
    </row>
    <row r="50" spans="1:14" ht="15.75" thickBot="1">
      <c r="B50" s="823" t="s">
        <v>953</v>
      </c>
      <c r="C50" s="824"/>
      <c r="D50" s="824"/>
      <c r="E50" s="824"/>
      <c r="F50" s="824"/>
      <c r="G50" s="824"/>
      <c r="H50" s="824"/>
      <c r="I50" s="824"/>
      <c r="J50" s="824"/>
      <c r="K50" s="824"/>
      <c r="L50" s="824"/>
      <c r="M50" s="825"/>
      <c r="N50" s="398">
        <f>SUM(N45:N49)</f>
        <v>28188.08716666785</v>
      </c>
    </row>
    <row r="51" spans="1:14">
      <c r="B51" s="36"/>
      <c r="C51" s="37"/>
      <c r="D51" s="37"/>
      <c r="E51" s="37"/>
      <c r="F51" s="37"/>
      <c r="G51" s="37"/>
      <c r="H51" s="37"/>
      <c r="I51" s="37"/>
      <c r="J51" s="37"/>
      <c r="K51" s="37"/>
      <c r="L51" s="37"/>
      <c r="M51" s="37"/>
      <c r="N51" s="38"/>
    </row>
    <row r="52" spans="1:14">
      <c r="B52" s="67" t="s">
        <v>956</v>
      </c>
      <c r="C52" s="68"/>
      <c r="D52" s="68"/>
      <c r="E52" s="68"/>
      <c r="F52" s="68"/>
      <c r="G52" s="68"/>
      <c r="H52" s="68"/>
      <c r="I52" s="68"/>
      <c r="J52" s="68"/>
      <c r="K52" s="68"/>
      <c r="L52" s="68"/>
      <c r="M52" s="68"/>
      <c r="N52" s="69"/>
    </row>
    <row r="53" spans="1:14" ht="15.75" thickBot="1">
      <c r="B53" s="71"/>
      <c r="C53" s="64"/>
      <c r="D53" s="64"/>
      <c r="E53" s="64"/>
      <c r="F53" s="64"/>
      <c r="G53" s="64"/>
      <c r="H53" s="64"/>
      <c r="I53" s="64"/>
      <c r="J53" s="64"/>
      <c r="K53" s="64"/>
      <c r="L53" s="64"/>
      <c r="M53" s="64"/>
      <c r="N53" s="66"/>
    </row>
    <row r="54" spans="1:14" ht="25.5">
      <c r="B54" s="317" t="s">
        <v>957</v>
      </c>
      <c r="C54" s="318"/>
      <c r="D54" s="318"/>
      <c r="E54" s="318"/>
      <c r="F54" s="318"/>
      <c r="G54" s="318"/>
      <c r="H54" s="76" t="s">
        <v>945</v>
      </c>
      <c r="I54" s="77" t="s">
        <v>958</v>
      </c>
      <c r="J54" s="78" t="s">
        <v>959</v>
      </c>
      <c r="K54" s="76" t="s">
        <v>960</v>
      </c>
      <c r="L54" s="826" t="s">
        <v>961</v>
      </c>
      <c r="M54" s="799"/>
      <c r="N54" s="79" t="s">
        <v>951</v>
      </c>
    </row>
    <row r="55" spans="1:14">
      <c r="A55" t="s">
        <v>1631</v>
      </c>
      <c r="B55" s="49" t="str">
        <f>VLOOKUP(A55,TRANSPORTE!A5:D117,3,FALSE)</f>
        <v>Transporte de Adoquín e=8cm</v>
      </c>
      <c r="C55" s="321"/>
      <c r="D55" s="321"/>
      <c r="E55" s="321"/>
      <c r="F55" s="321"/>
      <c r="G55" s="321"/>
      <c r="H55" s="315" t="s">
        <v>1468</v>
      </c>
      <c r="I55" s="283">
        <v>0.92</v>
      </c>
      <c r="J55" s="290">
        <v>1</v>
      </c>
      <c r="K55" s="283">
        <f>I55*J55</f>
        <v>0.92</v>
      </c>
      <c r="L55" s="827">
        <f>VLOOKUP(A55,TRANSPORTE!A5:D117,4,FALSE)</f>
        <v>862.13403654160925</v>
      </c>
      <c r="M55" s="828"/>
      <c r="N55" s="291">
        <f>K55*L55</f>
        <v>793.16331361828054</v>
      </c>
    </row>
    <row r="56" spans="1:14">
      <c r="A56" t="s">
        <v>1227</v>
      </c>
      <c r="B56" s="49" t="str">
        <f>VLOOKUP(A56,TRANSPORTE!A6:D117,3,FALSE)</f>
        <v>Transporte de Arena</v>
      </c>
      <c r="C56" s="50"/>
      <c r="D56" s="50"/>
      <c r="E56" s="50"/>
      <c r="F56" s="50"/>
      <c r="G56" s="50"/>
      <c r="H56" s="315" t="s">
        <v>1468</v>
      </c>
      <c r="I56" s="283">
        <v>0.01</v>
      </c>
      <c r="J56" s="290">
        <v>1</v>
      </c>
      <c r="K56" s="283">
        <f>I56*J56</f>
        <v>0.01</v>
      </c>
      <c r="L56" s="827">
        <f>VLOOKUP(A56,TRANSPORTE!A6:D117,4,FALSE)</f>
        <v>875.44489458797614</v>
      </c>
      <c r="M56" s="828"/>
      <c r="N56" s="291">
        <f>K56*L56</f>
        <v>8.7544489458797621</v>
      </c>
    </row>
    <row r="57" spans="1:14">
      <c r="A57" t="s">
        <v>1227</v>
      </c>
      <c r="B57" s="49" t="str">
        <f>VLOOKUP(A57,TRANSPORTE!A6:D117,3,FALSE)</f>
        <v>Transporte de Arena</v>
      </c>
      <c r="C57" s="50"/>
      <c r="D57" s="50"/>
      <c r="E57" s="50"/>
      <c r="F57" s="50"/>
      <c r="G57" s="50"/>
      <c r="H57" s="315" t="s">
        <v>1468</v>
      </c>
      <c r="I57" s="283">
        <v>0.05</v>
      </c>
      <c r="J57" s="290">
        <v>1</v>
      </c>
      <c r="K57" s="283">
        <f>I57*J57</f>
        <v>0.05</v>
      </c>
      <c r="L57" s="827">
        <f>VLOOKUP(A57,TRANSPORTE!A6:D118,4,FALSE)</f>
        <v>875.44489458797614</v>
      </c>
      <c r="M57" s="828"/>
      <c r="N57" s="291">
        <f>K57*L57</f>
        <v>43.772244729398807</v>
      </c>
    </row>
    <row r="58" spans="1:14">
      <c r="B58" s="49"/>
      <c r="C58" s="50"/>
      <c r="D58" s="50"/>
      <c r="E58" s="50"/>
      <c r="F58" s="50"/>
      <c r="G58" s="50"/>
      <c r="H58" s="315"/>
      <c r="I58" s="283"/>
      <c r="J58" s="290"/>
      <c r="K58" s="283"/>
      <c r="L58" s="827"/>
      <c r="M58" s="828"/>
      <c r="N58" s="291"/>
    </row>
    <row r="59" spans="1:14">
      <c r="B59" s="49"/>
      <c r="C59" s="50"/>
      <c r="D59" s="50"/>
      <c r="E59" s="50"/>
      <c r="F59" s="50"/>
      <c r="G59" s="50"/>
      <c r="H59" s="292"/>
      <c r="I59" s="283"/>
      <c r="J59" s="283"/>
      <c r="K59" s="283"/>
      <c r="L59" s="293"/>
      <c r="M59" s="294"/>
      <c r="N59" s="295"/>
    </row>
    <row r="60" spans="1:14" ht="15.75" thickBot="1">
      <c r="B60" s="313"/>
      <c r="C60" s="314"/>
      <c r="D60" s="314"/>
      <c r="E60" s="314"/>
      <c r="F60" s="314"/>
      <c r="G60" s="314"/>
      <c r="H60" s="51"/>
      <c r="I60" s="129"/>
      <c r="J60" s="129"/>
      <c r="K60" s="129"/>
      <c r="L60" s="812"/>
      <c r="M60" s="813"/>
      <c r="N60" s="130"/>
    </row>
    <row r="61" spans="1:14" ht="15.75" thickBot="1">
      <c r="B61" s="829" t="s">
        <v>953</v>
      </c>
      <c r="C61" s="830"/>
      <c r="D61" s="830"/>
      <c r="E61" s="830"/>
      <c r="F61" s="830"/>
      <c r="G61" s="830"/>
      <c r="H61" s="830"/>
      <c r="I61" s="830"/>
      <c r="J61" s="830"/>
      <c r="K61" s="830"/>
      <c r="L61" s="830"/>
      <c r="M61" s="831"/>
      <c r="N61" s="107">
        <f>N55+N56+N57+N58+N59</f>
        <v>845.69000729355912</v>
      </c>
    </row>
    <row r="62" spans="1:14">
      <c r="B62" s="36"/>
      <c r="C62" s="37"/>
      <c r="D62" s="37"/>
      <c r="E62" s="37"/>
      <c r="F62" s="37"/>
      <c r="G62" s="37"/>
      <c r="H62" s="37"/>
      <c r="I62" s="37"/>
      <c r="J62" s="37"/>
      <c r="K62" s="37"/>
      <c r="L62" s="37"/>
      <c r="M62" s="37"/>
      <c r="N62" s="38"/>
    </row>
    <row r="63" spans="1:14">
      <c r="B63" s="67" t="s">
        <v>962</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849" t="s">
        <v>963</v>
      </c>
      <c r="C65" s="850"/>
      <c r="D65" s="850"/>
      <c r="E65" s="850"/>
      <c r="F65" s="850"/>
      <c r="G65" s="850"/>
      <c r="H65" s="850"/>
      <c r="I65" s="76" t="s">
        <v>964</v>
      </c>
      <c r="J65" s="78" t="s">
        <v>1410</v>
      </c>
      <c r="K65" s="77" t="s">
        <v>966</v>
      </c>
      <c r="L65" s="851" t="s">
        <v>950</v>
      </c>
      <c r="M65" s="852"/>
      <c r="N65" s="101" t="s">
        <v>951</v>
      </c>
    </row>
    <row r="66" spans="1:15">
      <c r="A66" s="148" t="s">
        <v>19</v>
      </c>
      <c r="B66" s="52" t="str">
        <f>VLOOKUP(A66,'MANO DE OBRA'!A8:D68,3,FALSE)</f>
        <v>Obrero (8)</v>
      </c>
      <c r="C66" s="50"/>
      <c r="D66" s="50"/>
      <c r="E66" s="50"/>
      <c r="F66" s="50"/>
      <c r="G66" s="50"/>
      <c r="H66" s="50"/>
      <c r="I66" s="296">
        <f>K66/J66*100</f>
        <v>234080.00000000003</v>
      </c>
      <c r="J66" s="297">
        <v>185</v>
      </c>
      <c r="K66" s="298">
        <f>VLOOKUP(A66,'MANO DE OBRA'!A8:D99,4,FALSE)</f>
        <v>433048</v>
      </c>
      <c r="L66" s="53"/>
      <c r="M66" s="299">
        <v>50</v>
      </c>
      <c r="N66" s="399">
        <f>K66/M66</f>
        <v>8660.9599999999991</v>
      </c>
      <c r="O66" s="109"/>
    </row>
    <row r="67" spans="1:15">
      <c r="A67" s="148" t="s">
        <v>30</v>
      </c>
      <c r="B67" s="52" t="str">
        <f>VLOOKUP(A67,'MANO DE OBRA'!A8:D69,3,FALSE)</f>
        <v>Oficial</v>
      </c>
      <c r="C67" s="50"/>
      <c r="D67" s="50"/>
      <c r="E67" s="50"/>
      <c r="F67" s="50"/>
      <c r="G67" s="50"/>
      <c r="H67" s="50"/>
      <c r="I67" s="296">
        <f>K67/J67*100</f>
        <v>57668.23979157189</v>
      </c>
      <c r="J67" s="297">
        <v>185</v>
      </c>
      <c r="K67" s="298">
        <f>VLOOKUP(A67,'MANO DE OBRA'!A8:D100,4,FALSE)</f>
        <v>106686.24361440798</v>
      </c>
      <c r="L67" s="53"/>
      <c r="M67" s="303">
        <v>50</v>
      </c>
      <c r="N67" s="399">
        <f>K67/M67</f>
        <v>2133.7248722881595</v>
      </c>
    </row>
    <row r="68" spans="1:15">
      <c r="B68" s="52"/>
      <c r="C68" s="50"/>
      <c r="D68" s="50"/>
      <c r="E68" s="50"/>
      <c r="F68" s="50"/>
      <c r="G68" s="50"/>
      <c r="H68" s="50"/>
      <c r="I68" s="283"/>
      <c r="J68" s="301"/>
      <c r="K68" s="302"/>
      <c r="L68" s="53"/>
      <c r="M68" s="304"/>
      <c r="N68" s="300"/>
    </row>
    <row r="69" spans="1:15">
      <c r="B69" s="52"/>
      <c r="C69" s="50"/>
      <c r="D69" s="50"/>
      <c r="E69" s="50"/>
      <c r="F69" s="50"/>
      <c r="G69" s="50"/>
      <c r="H69" s="50"/>
      <c r="I69" s="283"/>
      <c r="J69" s="301"/>
      <c r="K69" s="302"/>
      <c r="L69" s="322"/>
      <c r="M69" s="304"/>
      <c r="N69" s="300"/>
    </row>
    <row r="70" spans="1:15">
      <c r="B70" s="52"/>
      <c r="C70" s="50"/>
      <c r="D70" s="50"/>
      <c r="E70" s="50"/>
      <c r="F70" s="50"/>
      <c r="G70" s="50"/>
      <c r="H70" s="50"/>
      <c r="I70" s="283"/>
      <c r="J70" s="301"/>
      <c r="K70" s="302"/>
      <c r="L70" s="322"/>
      <c r="M70" s="304"/>
      <c r="N70" s="300"/>
    </row>
    <row r="71" spans="1:15" ht="15.75" thickBot="1">
      <c r="B71" s="810"/>
      <c r="C71" s="811"/>
      <c r="D71" s="811"/>
      <c r="E71" s="811"/>
      <c r="F71" s="811"/>
      <c r="G71" s="811"/>
      <c r="H71" s="811"/>
      <c r="I71" s="129"/>
      <c r="J71" s="129"/>
      <c r="K71" s="129"/>
      <c r="L71" s="911"/>
      <c r="M71" s="911"/>
      <c r="N71" s="48"/>
    </row>
    <row r="72" spans="1:15" ht="15.75" thickBot="1">
      <c r="B72" s="829" t="s">
        <v>953</v>
      </c>
      <c r="C72" s="830"/>
      <c r="D72" s="830"/>
      <c r="E72" s="830"/>
      <c r="F72" s="830"/>
      <c r="G72" s="830"/>
      <c r="H72" s="830"/>
      <c r="I72" s="830"/>
      <c r="J72" s="830"/>
      <c r="K72" s="830"/>
      <c r="L72" s="830"/>
      <c r="M72" s="831"/>
      <c r="N72" s="305">
        <f>SUM(N66:N71)</f>
        <v>10794.684872288159</v>
      </c>
    </row>
    <row r="73" spans="1:15" ht="15.75" thickBot="1">
      <c r="B73" s="36"/>
      <c r="C73" s="37"/>
      <c r="D73" s="37"/>
      <c r="E73" s="37"/>
      <c r="F73" s="37"/>
      <c r="G73" s="37"/>
      <c r="H73" s="37"/>
      <c r="I73" s="37"/>
      <c r="J73" s="37"/>
      <c r="K73" s="37"/>
      <c r="L73" s="37"/>
      <c r="M73" s="37"/>
      <c r="N73" s="38"/>
    </row>
    <row r="74" spans="1:15" ht="15.75" thickBot="1">
      <c r="B74" s="823" t="s">
        <v>967</v>
      </c>
      <c r="C74" s="824"/>
      <c r="D74" s="824"/>
      <c r="E74" s="824"/>
      <c r="F74" s="824"/>
      <c r="G74" s="824"/>
      <c r="H74" s="824"/>
      <c r="I74" s="824"/>
      <c r="J74" s="824"/>
      <c r="K74" s="824"/>
      <c r="L74" s="824"/>
      <c r="M74" s="825"/>
      <c r="N74" s="102">
        <f>N40+N50+N61+N72</f>
        <v>41057.644352620322</v>
      </c>
    </row>
    <row r="75" spans="1:15">
      <c r="B75" s="36"/>
      <c r="C75" s="37"/>
      <c r="D75" s="37"/>
      <c r="E75" s="37"/>
      <c r="F75" s="37"/>
      <c r="G75" s="37"/>
      <c r="H75" s="37"/>
      <c r="I75" s="37"/>
      <c r="J75" s="37"/>
      <c r="K75" s="37"/>
      <c r="L75" s="37"/>
      <c r="M75" s="37"/>
      <c r="N75" s="38"/>
    </row>
    <row r="76" spans="1:15">
      <c r="B76" s="67" t="s">
        <v>968</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c r="B78" s="814" t="s">
        <v>969</v>
      </c>
      <c r="C78" s="815"/>
      <c r="D78" s="815"/>
      <c r="E78" s="815"/>
      <c r="F78" s="815"/>
      <c r="G78" s="815"/>
      <c r="H78" s="815"/>
      <c r="I78" s="318"/>
      <c r="J78" s="338"/>
      <c r="K78" s="306" t="s">
        <v>970</v>
      </c>
      <c r="L78" s="853" t="s">
        <v>971</v>
      </c>
      <c r="M78" s="854"/>
      <c r="N78" s="307"/>
    </row>
    <row r="79" spans="1:15">
      <c r="B79" s="855" t="s">
        <v>972</v>
      </c>
      <c r="C79" s="856"/>
      <c r="D79" s="856"/>
      <c r="E79" s="856"/>
      <c r="F79" s="856"/>
      <c r="G79" s="856"/>
      <c r="H79" s="856"/>
      <c r="I79" s="90"/>
      <c r="J79" s="91"/>
      <c r="K79" s="308">
        <v>0.2</v>
      </c>
      <c r="L79" s="857">
        <f>N74*K79</f>
        <v>8211.5288705240655</v>
      </c>
      <c r="M79" s="858"/>
      <c r="N79" s="54"/>
    </row>
    <row r="80" spans="1:15">
      <c r="B80" s="92" t="s">
        <v>973</v>
      </c>
      <c r="C80" s="93"/>
      <c r="D80" s="93"/>
      <c r="E80" s="93"/>
      <c r="F80" s="93"/>
      <c r="G80" s="93"/>
      <c r="H80" s="93"/>
      <c r="I80" s="90"/>
      <c r="J80" s="91"/>
      <c r="K80" s="308">
        <v>0.05</v>
      </c>
      <c r="L80" s="857">
        <f>N74*K80</f>
        <v>2052.8822176310164</v>
      </c>
      <c r="M80" s="858"/>
      <c r="N80" s="54"/>
    </row>
    <row r="81" spans="1:14" ht="15.75" thickBot="1">
      <c r="B81" s="94" t="s">
        <v>974</v>
      </c>
      <c r="C81" s="95"/>
      <c r="D81" s="95"/>
      <c r="E81" s="95"/>
      <c r="F81" s="95"/>
      <c r="G81" s="95"/>
      <c r="H81" s="95"/>
      <c r="I81" s="96"/>
      <c r="J81" s="97"/>
      <c r="K81" s="309">
        <v>0.05</v>
      </c>
      <c r="L81" s="859">
        <f>N74*K81</f>
        <v>2052.8822176310164</v>
      </c>
      <c r="M81" s="860"/>
      <c r="N81" s="54"/>
    </row>
    <row r="82" spans="1:14" ht="15.75" thickBot="1">
      <c r="B82" s="823" t="s">
        <v>953</v>
      </c>
      <c r="C82" s="824"/>
      <c r="D82" s="824"/>
      <c r="E82" s="824"/>
      <c r="F82" s="824"/>
      <c r="G82" s="824"/>
      <c r="H82" s="824"/>
      <c r="I82" s="824"/>
      <c r="J82" s="824"/>
      <c r="K82" s="824"/>
      <c r="L82" s="824"/>
      <c r="M82" s="825"/>
      <c r="N82" s="55">
        <f>L79+L80+L81</f>
        <v>12317.293305786099</v>
      </c>
    </row>
    <row r="83" spans="1:14" ht="15.75" thickBot="1">
      <c r="B83" s="36"/>
      <c r="C83" s="37"/>
      <c r="D83" s="37"/>
      <c r="E83" s="37"/>
      <c r="F83" s="37"/>
      <c r="G83" s="37"/>
      <c r="H83" s="37"/>
      <c r="I83" s="37"/>
      <c r="J83" s="37"/>
      <c r="K83" s="37"/>
      <c r="L83" s="37"/>
      <c r="M83" s="37"/>
      <c r="N83" s="38"/>
    </row>
    <row r="84" spans="1:14" ht="15.75" thickBot="1">
      <c r="A84" t="s">
        <v>2016</v>
      </c>
      <c r="B84" s="823" t="s">
        <v>975</v>
      </c>
      <c r="C84" s="824"/>
      <c r="D84" s="824"/>
      <c r="E84" s="824"/>
      <c r="F84" s="824"/>
      <c r="G84" s="824"/>
      <c r="H84" s="824"/>
      <c r="I84" s="824"/>
      <c r="J84" s="824"/>
      <c r="K84" s="824"/>
      <c r="L84" s="824"/>
      <c r="M84" s="825"/>
      <c r="N84" s="192">
        <f>N74+N82</f>
        <v>53374.937658406423</v>
      </c>
    </row>
    <row r="85" spans="1:14">
      <c r="B85" s="243"/>
      <c r="C85" s="244"/>
      <c r="D85" s="244"/>
      <c r="E85" s="244"/>
      <c r="F85" s="244"/>
      <c r="G85" s="244"/>
      <c r="H85" s="244"/>
      <c r="I85" s="244"/>
      <c r="J85" s="244"/>
      <c r="K85" s="244"/>
      <c r="L85" s="244"/>
      <c r="M85" s="244"/>
      <c r="N85" s="245"/>
    </row>
    <row r="86" spans="1:14">
      <c r="B86" s="246"/>
      <c r="C86" s="247"/>
      <c r="D86" s="247"/>
      <c r="E86" s="247"/>
      <c r="F86" s="247"/>
      <c r="G86" s="247"/>
      <c r="H86" s="247"/>
      <c r="I86" s="247"/>
      <c r="J86" s="247"/>
      <c r="K86" s="247"/>
      <c r="L86" s="247"/>
      <c r="M86" s="247"/>
      <c r="N86" s="248"/>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421" t="s">
        <v>976</v>
      </c>
      <c r="F89" s="421"/>
      <c r="G89" s="421"/>
      <c r="H89" s="421"/>
      <c r="I89" s="421"/>
      <c r="J89" s="421"/>
      <c r="K89" s="247"/>
      <c r="L89" s="247"/>
      <c r="M89" s="247"/>
      <c r="N89" s="248"/>
    </row>
    <row r="90" spans="1:14">
      <c r="B90" s="246"/>
      <c r="C90" s="247"/>
      <c r="D90" s="247"/>
      <c r="E90" s="247" t="s">
        <v>977</v>
      </c>
      <c r="F90" s="247"/>
      <c r="G90" s="247"/>
      <c r="H90" s="247"/>
      <c r="I90" s="247"/>
      <c r="J90" s="247"/>
      <c r="K90" s="247"/>
      <c r="L90" s="247"/>
      <c r="M90" s="247"/>
      <c r="N90" s="248"/>
    </row>
    <row r="91" spans="1:14">
      <c r="B91" s="246"/>
      <c r="C91" s="247"/>
      <c r="D91" s="247"/>
      <c r="E91" s="247" t="s">
        <v>978</v>
      </c>
      <c r="F91" s="247"/>
      <c r="G91" s="247"/>
      <c r="H91" s="247"/>
      <c r="I91" s="247"/>
      <c r="J91" s="247"/>
      <c r="K91" s="247"/>
      <c r="L91" s="247"/>
      <c r="M91" s="247"/>
      <c r="N91" s="248"/>
    </row>
    <row r="92" spans="1:14">
      <c r="B92" s="246"/>
      <c r="C92" s="247"/>
      <c r="D92" s="247"/>
      <c r="E92" s="247" t="s">
        <v>979</v>
      </c>
      <c r="F92" s="247"/>
      <c r="G92" s="247"/>
      <c r="H92" s="247"/>
      <c r="I92" s="247"/>
      <c r="J92" s="247"/>
      <c r="K92" s="247"/>
      <c r="L92" s="247"/>
      <c r="M92" s="247"/>
      <c r="N92" s="248"/>
    </row>
    <row r="93" spans="1:14" ht="15.75" thickBot="1">
      <c r="B93" s="246"/>
      <c r="C93" s="247"/>
      <c r="D93" s="247"/>
      <c r="E93" s="247"/>
      <c r="F93" s="247" t="s">
        <v>980</v>
      </c>
      <c r="G93" s="247"/>
      <c r="H93" s="247"/>
      <c r="I93" s="247"/>
      <c r="J93" s="247"/>
      <c r="K93" s="247"/>
      <c r="L93" s="247"/>
      <c r="M93" s="247"/>
      <c r="N93" s="248"/>
    </row>
    <row r="94" spans="1:14">
      <c r="B94" s="231" t="s">
        <v>2216</v>
      </c>
      <c r="C94" s="232"/>
      <c r="D94" s="232"/>
      <c r="E94" s="232"/>
      <c r="F94" s="232"/>
      <c r="G94" s="232"/>
      <c r="H94" s="232"/>
      <c r="I94" s="232"/>
      <c r="J94" s="232"/>
      <c r="K94" s="232"/>
      <c r="L94" s="232"/>
      <c r="M94" s="232"/>
      <c r="N94" s="233"/>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ht="15.75" thickBot="1">
      <c r="B98" s="252"/>
      <c r="C98" s="253"/>
      <c r="D98" s="253"/>
      <c r="E98" s="253"/>
      <c r="F98" s="253"/>
      <c r="G98" s="253"/>
      <c r="H98" s="253"/>
      <c r="I98" s="253"/>
      <c r="J98" s="253"/>
      <c r="K98" s="253"/>
      <c r="L98" s="253"/>
      <c r="M98" s="253"/>
      <c r="N98" s="254"/>
    </row>
    <row r="99" spans="2:14">
      <c r="B99" s="255"/>
      <c r="C99" s="256"/>
      <c r="D99" s="256"/>
      <c r="E99" s="256"/>
      <c r="F99" s="256"/>
      <c r="G99" s="256"/>
      <c r="H99" s="256"/>
      <c r="I99" s="256"/>
      <c r="J99" s="256"/>
      <c r="K99" s="256"/>
      <c r="L99" s="256"/>
      <c r="M99" s="256"/>
      <c r="N99" s="257"/>
    </row>
    <row r="100" spans="2:14">
      <c r="B100" s="258" t="s">
        <v>2217</v>
      </c>
      <c r="C100" s="259"/>
      <c r="D100" s="259"/>
      <c r="E100" s="259"/>
      <c r="F100" s="259"/>
      <c r="G100" s="259"/>
      <c r="H100" s="259"/>
      <c r="I100" s="259"/>
      <c r="J100" s="259"/>
      <c r="K100" s="259"/>
      <c r="L100" s="259"/>
      <c r="M100" s="259"/>
      <c r="N100" s="260"/>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3"/>
      <c r="C105" s="344"/>
      <c r="D105" s="344"/>
      <c r="E105" s="344"/>
      <c r="F105" s="344"/>
      <c r="G105" s="344"/>
      <c r="H105" s="344"/>
      <c r="I105" s="344"/>
      <c r="J105" s="344"/>
      <c r="K105" s="344"/>
      <c r="L105" s="344"/>
      <c r="M105" s="344"/>
      <c r="N105" s="345"/>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258"/>
      <c r="C108" s="259"/>
      <c r="D108" s="259"/>
      <c r="E108" s="259"/>
      <c r="F108" s="259"/>
      <c r="G108" s="259"/>
      <c r="H108" s="259"/>
      <c r="I108" s="259"/>
      <c r="J108" s="259"/>
      <c r="K108" s="259"/>
      <c r="L108" s="259"/>
      <c r="M108" s="259"/>
      <c r="N108" s="260"/>
    </row>
    <row r="109" spans="2:14">
      <c r="B109" s="246"/>
      <c r="C109" s="247"/>
      <c r="D109" s="247"/>
      <c r="E109" s="247" t="s">
        <v>976</v>
      </c>
      <c r="F109" s="421"/>
      <c r="G109" s="421"/>
      <c r="H109" s="247"/>
      <c r="I109" s="247"/>
      <c r="J109" s="247"/>
      <c r="K109" s="247"/>
      <c r="L109" s="247"/>
      <c r="M109" s="247"/>
      <c r="N109" s="248"/>
    </row>
    <row r="110" spans="2:14">
      <c r="B110" s="246"/>
      <c r="C110" s="247"/>
      <c r="D110" s="247"/>
      <c r="E110" s="422" t="s">
        <v>977</v>
      </c>
      <c r="F110" s="247"/>
      <c r="G110" s="247"/>
      <c r="H110" s="422"/>
      <c r="I110" s="422"/>
      <c r="J110" s="422"/>
      <c r="K110" s="247"/>
      <c r="L110" s="247"/>
      <c r="M110" s="247"/>
      <c r="N110" s="248"/>
    </row>
    <row r="111" spans="2:14">
      <c r="B111" s="246"/>
      <c r="C111" s="247"/>
      <c r="D111" s="247"/>
      <c r="E111" s="261" t="s">
        <v>981</v>
      </c>
      <c r="F111" s="247"/>
      <c r="G111" s="247"/>
      <c r="H111" s="261"/>
      <c r="I111" s="261"/>
      <c r="J111" s="261"/>
      <c r="K111" s="247"/>
      <c r="L111" s="247"/>
      <c r="M111" s="247"/>
      <c r="N111" s="248"/>
    </row>
    <row r="112" spans="2:14">
      <c r="B112" s="262"/>
      <c r="C112" s="259"/>
      <c r="D112" s="259"/>
      <c r="E112" s="247" t="s">
        <v>979</v>
      </c>
      <c r="F112" s="247"/>
      <c r="G112" s="247"/>
      <c r="H112" s="247"/>
      <c r="I112" s="247"/>
      <c r="J112" s="247"/>
      <c r="K112" s="259"/>
      <c r="L112" s="259"/>
      <c r="M112" s="259"/>
      <c r="N112" s="260"/>
    </row>
    <row r="113" spans="2:14">
      <c r="B113" s="262"/>
      <c r="C113" s="259"/>
      <c r="D113" s="259"/>
      <c r="E113" s="259"/>
      <c r="F113" s="247"/>
      <c r="G113" s="247"/>
      <c r="H113" s="247"/>
      <c r="I113" s="247"/>
      <c r="J113" s="247"/>
      <c r="K113" s="259"/>
      <c r="L113" s="259"/>
      <c r="M113" s="259"/>
      <c r="N113" s="260"/>
    </row>
    <row r="114" spans="2:14">
      <c r="B114" s="262" t="s">
        <v>2220</v>
      </c>
      <c r="C114" s="261"/>
      <c r="D114" s="261"/>
      <c r="E114" s="247"/>
      <c r="F114" s="247"/>
      <c r="G114" s="247"/>
      <c r="H114" s="247"/>
      <c r="I114" s="247"/>
      <c r="J114" s="971"/>
      <c r="K114" s="971"/>
      <c r="L114" s="971"/>
      <c r="M114" s="971"/>
      <c r="N114" s="972"/>
    </row>
    <row r="115" spans="2:14" ht="15.75" thickBot="1">
      <c r="B115" s="423" t="s">
        <v>2221</v>
      </c>
      <c r="C115" s="424"/>
      <c r="D115" s="424"/>
      <c r="E115" s="263"/>
      <c r="F115" s="263"/>
      <c r="G115" s="263"/>
      <c r="H115" s="263"/>
      <c r="I115" s="263"/>
      <c r="J115" s="973"/>
      <c r="K115" s="973"/>
      <c r="L115" s="973"/>
      <c r="M115" s="973"/>
      <c r="N115" s="974"/>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1632</v>
      </c>
      <c r="C31" s="84" t="s">
        <v>2088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76669.722566768789</v>
      </c>
      <c r="L36" s="274"/>
      <c r="M36" s="275">
        <v>35</v>
      </c>
      <c r="N36" s="276">
        <f>K36/M36</f>
        <v>2190.5635019076799</v>
      </c>
    </row>
    <row r="37" spans="1:14">
      <c r="A37" s="116" t="s">
        <v>312</v>
      </c>
      <c r="B37" s="836" t="str">
        <f>VLOOKUP(A37,EQUIPOS!A7:D154,3,FALSE)</f>
        <v>Retroexcavadora sobre oruga, potencia 138 HP, balde de 1,5 m3.</v>
      </c>
      <c r="C37" s="837"/>
      <c r="D37" s="837"/>
      <c r="E37" s="837"/>
      <c r="F37" s="837"/>
      <c r="G37" s="837"/>
      <c r="H37" s="838"/>
      <c r="I37" s="425"/>
      <c r="J37" s="426"/>
      <c r="K37" s="273">
        <f>VLOOKUP(A37,EQUIPOS!A7:D164,4,FALSE)</f>
        <v>138005.50062018383</v>
      </c>
      <c r="L37" s="339"/>
      <c r="M37" s="340">
        <v>35</v>
      </c>
      <c r="N37" s="276">
        <f>K37/M37</f>
        <v>3943.0143034338234</v>
      </c>
    </row>
    <row r="38" spans="1:14">
      <c r="A38" s="116"/>
      <c r="B38" s="324"/>
      <c r="C38" s="325"/>
      <c r="D38" s="325"/>
      <c r="E38" s="327"/>
      <c r="F38" s="325"/>
      <c r="G38" s="325"/>
      <c r="H38" s="326"/>
      <c r="I38" s="332"/>
      <c r="J38" s="334"/>
      <c r="K38" s="273"/>
      <c r="L38" s="427"/>
      <c r="M38" s="428"/>
      <c r="N38" s="276"/>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0.01</v>
      </c>
      <c r="N40" s="348">
        <f>N73*M40</f>
        <v>7.6767229862288557</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6141.2545283277323</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47" t="s">
        <v>442</v>
      </c>
      <c r="B47" s="46" t="str">
        <f>VLOOKUP(A47,MATERIALES!A5:D373,3,FALSE)</f>
        <v>Derechos de explotación y/o disposición de materiales</v>
      </c>
      <c r="C47" s="285"/>
      <c r="D47" s="285"/>
      <c r="E47" s="285"/>
      <c r="F47" s="285"/>
      <c r="G47" s="285"/>
      <c r="H47" s="285"/>
      <c r="I47" s="272"/>
      <c r="J47" s="228" t="str">
        <f>VLOOKUP(A47,MATERIALES!A3:D639,2,FALSE)</f>
        <v>m3</v>
      </c>
      <c r="K47" s="286">
        <v>1.3</v>
      </c>
      <c r="L47" s="271"/>
      <c r="M47" s="406">
        <f>VLOOKUP(A47,MATERIALES!A5:D396,4,FALSE)</f>
        <v>4728.506884528274</v>
      </c>
      <c r="N47" s="276">
        <f>K47*M47</f>
        <v>6147.0589498867566</v>
      </c>
    </row>
    <row r="48" spans="1:14">
      <c r="A48" s="209"/>
      <c r="B48" s="324"/>
      <c r="C48" s="429"/>
      <c r="D48" s="429"/>
      <c r="E48" s="429"/>
      <c r="F48" s="429"/>
      <c r="G48" s="429"/>
      <c r="H48" s="429"/>
      <c r="I48" s="426"/>
      <c r="J48" s="315"/>
      <c r="K48" s="401"/>
      <c r="L48" s="425"/>
      <c r="M48" s="430"/>
      <c r="N48" s="277"/>
    </row>
    <row r="49" spans="1:14">
      <c r="A49" s="209"/>
      <c r="B49" s="171"/>
      <c r="C49" s="333"/>
      <c r="D49" s="333"/>
      <c r="E49" s="333"/>
      <c r="F49" s="333"/>
      <c r="G49" s="333"/>
      <c r="H49" s="333"/>
      <c r="I49" s="426"/>
      <c r="J49" s="431"/>
      <c r="K49" s="432"/>
      <c r="L49" s="332"/>
      <c r="M49" s="433"/>
      <c r="N49" s="434"/>
    </row>
    <row r="50" spans="1:14" ht="15.75" thickBot="1">
      <c r="B50" s="313"/>
      <c r="C50" s="314"/>
      <c r="D50" s="314"/>
      <c r="E50" s="314"/>
      <c r="F50" s="314"/>
      <c r="G50" s="314"/>
      <c r="H50" s="314"/>
      <c r="I50" s="314"/>
      <c r="J50" s="129"/>
      <c r="K50" s="129"/>
      <c r="L50" s="329"/>
      <c r="M50" s="328"/>
      <c r="N50" s="130"/>
    </row>
    <row r="51" spans="1:14" ht="15.75" thickBot="1">
      <c r="B51" s="823" t="s">
        <v>953</v>
      </c>
      <c r="C51" s="824"/>
      <c r="D51" s="824"/>
      <c r="E51" s="824"/>
      <c r="F51" s="824"/>
      <c r="G51" s="824"/>
      <c r="H51" s="824"/>
      <c r="I51" s="824"/>
      <c r="J51" s="824"/>
      <c r="K51" s="824"/>
      <c r="L51" s="824"/>
      <c r="M51" s="825"/>
      <c r="N51" s="398">
        <f>SUM(N47:N50)</f>
        <v>6147.0589498867566</v>
      </c>
    </row>
    <row r="52" spans="1:14">
      <c r="B52" s="36"/>
      <c r="C52" s="37"/>
      <c r="D52" s="37"/>
      <c r="E52" s="37"/>
      <c r="F52" s="37"/>
      <c r="G52" s="37"/>
      <c r="H52" s="37"/>
      <c r="I52" s="37"/>
      <c r="J52" s="37"/>
      <c r="K52" s="37"/>
      <c r="L52" s="37"/>
      <c r="M52" s="37"/>
      <c r="N52" s="38"/>
    </row>
    <row r="53" spans="1:14">
      <c r="B53" s="67" t="s">
        <v>956</v>
      </c>
      <c r="C53" s="68"/>
      <c r="D53" s="68"/>
      <c r="E53" s="68"/>
      <c r="F53" s="68"/>
      <c r="G53" s="68"/>
      <c r="H53" s="68"/>
      <c r="I53" s="68"/>
      <c r="J53" s="68"/>
      <c r="K53" s="68"/>
      <c r="L53" s="68"/>
      <c r="M53" s="68"/>
      <c r="N53" s="69"/>
    </row>
    <row r="54" spans="1:14" ht="15.75" thickBot="1">
      <c r="B54" s="71"/>
      <c r="C54" s="64"/>
      <c r="D54" s="64"/>
      <c r="E54" s="64"/>
      <c r="F54" s="64"/>
      <c r="G54" s="64"/>
      <c r="H54" s="64"/>
      <c r="I54" s="64"/>
      <c r="J54" s="64"/>
      <c r="K54" s="64"/>
      <c r="L54" s="64"/>
      <c r="M54" s="64"/>
      <c r="N54" s="66"/>
    </row>
    <row r="55" spans="1:14" ht="25.5">
      <c r="B55" s="317" t="s">
        <v>957</v>
      </c>
      <c r="C55" s="318"/>
      <c r="D55" s="318"/>
      <c r="E55" s="318"/>
      <c r="F55" s="318"/>
      <c r="G55" s="318"/>
      <c r="H55" s="76" t="s">
        <v>945</v>
      </c>
      <c r="I55" s="77" t="s">
        <v>958</v>
      </c>
      <c r="J55" s="78" t="s">
        <v>959</v>
      </c>
      <c r="K55" s="76" t="s">
        <v>960</v>
      </c>
      <c r="L55" s="826" t="s">
        <v>961</v>
      </c>
      <c r="M55" s="799"/>
      <c r="N55" s="79" t="s">
        <v>951</v>
      </c>
    </row>
    <row r="56" spans="1:14">
      <c r="A56" t="s">
        <v>1256</v>
      </c>
      <c r="B56" s="49" t="str">
        <f>VLOOKUP(A56,TRANSPORTE!A5:D117,3,FALSE)</f>
        <v>Transporte de material de excavación</v>
      </c>
      <c r="C56" s="321"/>
      <c r="D56" s="321"/>
      <c r="E56" s="321"/>
      <c r="F56" s="321"/>
      <c r="G56" s="321"/>
      <c r="H56" s="315" t="s">
        <v>1468</v>
      </c>
      <c r="I56" s="283">
        <v>1.3</v>
      </c>
      <c r="J56" s="290">
        <v>1</v>
      </c>
      <c r="K56" s="283">
        <f>I56*J56</f>
        <v>1.3</v>
      </c>
      <c r="L56" s="827">
        <f>VLOOKUP(A56,TRANSPORTE!A5:D117,4,FALSE)</f>
        <v>875.44489458797614</v>
      </c>
      <c r="M56" s="828"/>
      <c r="N56" s="291">
        <f>K56*L56</f>
        <v>1138.078362964369</v>
      </c>
    </row>
    <row r="57" spans="1:14">
      <c r="B57" s="49"/>
      <c r="C57" s="50"/>
      <c r="D57" s="50"/>
      <c r="E57" s="50"/>
      <c r="F57" s="50"/>
      <c r="G57" s="50"/>
      <c r="H57" s="315"/>
      <c r="I57" s="283"/>
      <c r="J57" s="290"/>
      <c r="K57" s="283"/>
      <c r="L57" s="827"/>
      <c r="M57" s="828"/>
      <c r="N57" s="291"/>
    </row>
    <row r="58" spans="1:14">
      <c r="B58" s="49"/>
      <c r="C58" s="50"/>
      <c r="D58" s="50"/>
      <c r="E58" s="50"/>
      <c r="F58" s="50"/>
      <c r="G58" s="50"/>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292"/>
      <c r="I60" s="283"/>
      <c r="J60" s="283"/>
      <c r="K60" s="283"/>
      <c r="L60" s="293"/>
      <c r="M60" s="294"/>
      <c r="N60" s="295"/>
    </row>
    <row r="61" spans="1:14" ht="15.75" thickBot="1">
      <c r="B61" s="451"/>
      <c r="C61" s="452"/>
      <c r="D61" s="452"/>
      <c r="E61" s="452"/>
      <c r="F61" s="452"/>
      <c r="G61" s="452"/>
      <c r="H61" s="51"/>
      <c r="I61" s="129"/>
      <c r="J61" s="129"/>
      <c r="K61" s="129"/>
      <c r="L61" s="812"/>
      <c r="M61" s="813"/>
      <c r="N61" s="130"/>
    </row>
    <row r="62" spans="1:14" ht="15.75" thickBot="1">
      <c r="B62" s="829" t="s">
        <v>953</v>
      </c>
      <c r="C62" s="830"/>
      <c r="D62" s="830"/>
      <c r="E62" s="830"/>
      <c r="F62" s="830"/>
      <c r="G62" s="830"/>
      <c r="H62" s="830"/>
      <c r="I62" s="830"/>
      <c r="J62" s="830"/>
      <c r="K62" s="830"/>
      <c r="L62" s="830"/>
      <c r="M62" s="831"/>
      <c r="N62" s="107">
        <f>N56+N57+N58+N59+N60</f>
        <v>1138.078362964369</v>
      </c>
    </row>
    <row r="63" spans="1:14">
      <c r="B63" s="36"/>
      <c r="C63" s="37"/>
      <c r="D63" s="37"/>
      <c r="E63" s="37"/>
      <c r="F63" s="37"/>
      <c r="G63" s="37"/>
      <c r="H63" s="37"/>
      <c r="I63" s="37"/>
      <c r="J63" s="37"/>
      <c r="K63" s="37"/>
      <c r="L63" s="37"/>
      <c r="M63" s="37"/>
      <c r="N63" s="38"/>
    </row>
    <row r="64" spans="1:14">
      <c r="B64" s="67" t="s">
        <v>962</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849" t="s">
        <v>963</v>
      </c>
      <c r="C66" s="850"/>
      <c r="D66" s="850"/>
      <c r="E66" s="850"/>
      <c r="F66" s="850"/>
      <c r="G66" s="850"/>
      <c r="H66" s="850"/>
      <c r="I66" s="76" t="s">
        <v>964</v>
      </c>
      <c r="J66" s="78" t="s">
        <v>1410</v>
      </c>
      <c r="K66" s="77" t="s">
        <v>966</v>
      </c>
      <c r="L66" s="851" t="s">
        <v>950</v>
      </c>
      <c r="M66" s="852"/>
      <c r="N66" s="101" t="s">
        <v>951</v>
      </c>
    </row>
    <row r="67" spans="1:15">
      <c r="A67" s="148" t="s">
        <v>7</v>
      </c>
      <c r="B67" s="52" t="str">
        <f>VLOOKUP(A67,'MANO DE OBRA'!A8:D68,3,FALSE)</f>
        <v>Obrero (2)</v>
      </c>
      <c r="C67" s="50"/>
      <c r="D67" s="50"/>
      <c r="E67" s="50"/>
      <c r="F67" s="50"/>
      <c r="G67" s="50"/>
      <c r="H67" s="50"/>
      <c r="I67" s="296">
        <f>K67/J67*100</f>
        <v>58520.000000000007</v>
      </c>
      <c r="J67" s="297">
        <v>185</v>
      </c>
      <c r="K67" s="298">
        <f>VLOOKUP(A67,'MANO DE OBRA'!A8:D99,4,FALSE)</f>
        <v>108262</v>
      </c>
      <c r="L67" s="53"/>
      <c r="M67" s="435">
        <v>280</v>
      </c>
      <c r="N67" s="399">
        <f>K67/M67</f>
        <v>386.65</v>
      </c>
      <c r="O67" s="109"/>
    </row>
    <row r="68" spans="1:15">
      <c r="A68" s="148" t="s">
        <v>30</v>
      </c>
      <c r="B68" s="52" t="str">
        <f>VLOOKUP(A68,'MANO DE OBRA'!A8:D69,3,FALSE)</f>
        <v>Oficial</v>
      </c>
      <c r="C68" s="50"/>
      <c r="D68" s="50"/>
      <c r="E68" s="50"/>
      <c r="F68" s="50"/>
      <c r="G68" s="50"/>
      <c r="H68" s="50"/>
      <c r="I68" s="296">
        <f>K68/J68*100</f>
        <v>57668.23979157189</v>
      </c>
      <c r="J68" s="297">
        <v>185</v>
      </c>
      <c r="K68" s="298">
        <f>VLOOKUP(A68,'MANO DE OBRA'!A8:D100,4,FALSE)</f>
        <v>106686.24361440798</v>
      </c>
      <c r="L68" s="53"/>
      <c r="M68" s="436">
        <v>280</v>
      </c>
      <c r="N68" s="399">
        <f>K68/M68</f>
        <v>381.02229862288567</v>
      </c>
    </row>
    <row r="69" spans="1:15">
      <c r="B69" s="52"/>
      <c r="C69" s="50"/>
      <c r="D69" s="50"/>
      <c r="E69" s="50"/>
      <c r="F69" s="50"/>
      <c r="G69" s="50"/>
      <c r="H69" s="50"/>
      <c r="I69" s="283"/>
      <c r="J69" s="301"/>
      <c r="K69" s="302"/>
      <c r="L69" s="53"/>
      <c r="M69" s="304"/>
      <c r="N69" s="300"/>
    </row>
    <row r="70" spans="1:15">
      <c r="B70" s="52"/>
      <c r="C70" s="50"/>
      <c r="D70" s="50"/>
      <c r="E70" s="50"/>
      <c r="F70" s="50"/>
      <c r="G70" s="50"/>
      <c r="H70" s="50"/>
      <c r="I70" s="283"/>
      <c r="J70" s="301"/>
      <c r="K70" s="302"/>
      <c r="L70" s="322"/>
      <c r="M70" s="304"/>
      <c r="N70" s="300"/>
    </row>
    <row r="71" spans="1:15">
      <c r="B71" s="52"/>
      <c r="C71" s="50"/>
      <c r="D71" s="50"/>
      <c r="E71" s="50"/>
      <c r="F71" s="50"/>
      <c r="G71" s="50"/>
      <c r="H71" s="50"/>
      <c r="I71" s="283"/>
      <c r="J71" s="301"/>
      <c r="K71" s="302"/>
      <c r="L71" s="322"/>
      <c r="M71" s="304"/>
      <c r="N71" s="300"/>
    </row>
    <row r="72" spans="1:15" ht="15.75" thickBot="1">
      <c r="B72" s="810"/>
      <c r="C72" s="811"/>
      <c r="D72" s="811"/>
      <c r="E72" s="811"/>
      <c r="F72" s="811"/>
      <c r="G72" s="811"/>
      <c r="H72" s="811"/>
      <c r="I72" s="129"/>
      <c r="J72" s="129"/>
      <c r="K72" s="129"/>
      <c r="L72" s="911"/>
      <c r="M72" s="911"/>
      <c r="N72" s="48"/>
    </row>
    <row r="73" spans="1:15" ht="15.75" thickBot="1">
      <c r="B73" s="829" t="s">
        <v>953</v>
      </c>
      <c r="C73" s="830"/>
      <c r="D73" s="830"/>
      <c r="E73" s="830"/>
      <c r="F73" s="830"/>
      <c r="G73" s="830"/>
      <c r="H73" s="830"/>
      <c r="I73" s="830"/>
      <c r="J73" s="830"/>
      <c r="K73" s="830"/>
      <c r="L73" s="830"/>
      <c r="M73" s="831"/>
      <c r="N73" s="305">
        <f>SUM(N67:N72)</f>
        <v>767.67229862288559</v>
      </c>
    </row>
    <row r="74" spans="1:15" ht="15.75" thickBot="1">
      <c r="B74" s="36"/>
      <c r="C74" s="37"/>
      <c r="D74" s="37"/>
      <c r="E74" s="37"/>
      <c r="F74" s="37"/>
      <c r="G74" s="37"/>
      <c r="H74" s="37"/>
      <c r="I74" s="37"/>
      <c r="J74" s="37"/>
      <c r="K74" s="37"/>
      <c r="L74" s="37"/>
      <c r="M74" s="37"/>
      <c r="N74" s="38"/>
    </row>
    <row r="75" spans="1:15" ht="15.75" thickBot="1">
      <c r="B75" s="823" t="s">
        <v>967</v>
      </c>
      <c r="C75" s="824"/>
      <c r="D75" s="824"/>
      <c r="E75" s="824"/>
      <c r="F75" s="824"/>
      <c r="G75" s="824"/>
      <c r="H75" s="824"/>
      <c r="I75" s="824"/>
      <c r="J75" s="824"/>
      <c r="K75" s="824"/>
      <c r="L75" s="824"/>
      <c r="M75" s="825"/>
      <c r="N75" s="102">
        <f>N42+N51+N62+N73</f>
        <v>14194.064139801741</v>
      </c>
    </row>
    <row r="76" spans="1:15">
      <c r="B76" s="36"/>
      <c r="C76" s="37"/>
      <c r="D76" s="37"/>
      <c r="E76" s="37"/>
      <c r="F76" s="37"/>
      <c r="G76" s="37"/>
      <c r="H76" s="37"/>
      <c r="I76" s="37"/>
      <c r="J76" s="37"/>
      <c r="K76" s="37"/>
      <c r="L76" s="37"/>
      <c r="M76" s="37"/>
      <c r="N76" s="38"/>
    </row>
    <row r="77" spans="1:15">
      <c r="B77" s="67" t="s">
        <v>968</v>
      </c>
      <c r="C77" s="68"/>
      <c r="D77" s="68"/>
      <c r="E77" s="68"/>
      <c r="F77" s="68"/>
      <c r="G77" s="68"/>
      <c r="H77" s="68"/>
      <c r="I77" s="68"/>
      <c r="J77" s="68"/>
      <c r="K77" s="68"/>
      <c r="L77" s="68"/>
      <c r="M77" s="68"/>
      <c r="N77" s="69"/>
    </row>
    <row r="78" spans="1:15" ht="15.75" thickBot="1">
      <c r="B78" s="71"/>
      <c r="C78" s="64"/>
      <c r="D78" s="64"/>
      <c r="E78" s="64"/>
      <c r="F78" s="64"/>
      <c r="G78" s="64"/>
      <c r="H78" s="64"/>
      <c r="I78" s="64"/>
      <c r="J78" s="64"/>
      <c r="K78" s="64"/>
      <c r="L78" s="64"/>
      <c r="M78" s="64"/>
      <c r="N78" s="66"/>
    </row>
    <row r="79" spans="1:15">
      <c r="B79" s="814" t="s">
        <v>969</v>
      </c>
      <c r="C79" s="815"/>
      <c r="D79" s="815"/>
      <c r="E79" s="815"/>
      <c r="F79" s="815"/>
      <c r="G79" s="815"/>
      <c r="H79" s="815"/>
      <c r="I79" s="318"/>
      <c r="J79" s="338"/>
      <c r="K79" s="306" t="s">
        <v>970</v>
      </c>
      <c r="L79" s="853" t="s">
        <v>971</v>
      </c>
      <c r="M79" s="854"/>
      <c r="N79" s="307"/>
    </row>
    <row r="80" spans="1:15">
      <c r="B80" s="855" t="s">
        <v>972</v>
      </c>
      <c r="C80" s="856"/>
      <c r="D80" s="856"/>
      <c r="E80" s="856"/>
      <c r="F80" s="856"/>
      <c r="G80" s="856"/>
      <c r="H80" s="856"/>
      <c r="I80" s="90"/>
      <c r="J80" s="91"/>
      <c r="K80" s="308">
        <v>0.2</v>
      </c>
      <c r="L80" s="857">
        <f>N75*K80</f>
        <v>2838.8128279603484</v>
      </c>
      <c r="M80" s="858"/>
      <c r="N80" s="54"/>
    </row>
    <row r="81" spans="1:14">
      <c r="B81" s="92" t="s">
        <v>973</v>
      </c>
      <c r="C81" s="93"/>
      <c r="D81" s="93"/>
      <c r="E81" s="93"/>
      <c r="F81" s="93"/>
      <c r="G81" s="93"/>
      <c r="H81" s="93"/>
      <c r="I81" s="90"/>
      <c r="J81" s="91"/>
      <c r="K81" s="308">
        <v>0.05</v>
      </c>
      <c r="L81" s="857">
        <f>N75*K81</f>
        <v>709.7032069900871</v>
      </c>
      <c r="M81" s="858"/>
      <c r="N81" s="54"/>
    </row>
    <row r="82" spans="1:14" ht="15.75" thickBot="1">
      <c r="B82" s="94" t="s">
        <v>974</v>
      </c>
      <c r="C82" s="95"/>
      <c r="D82" s="95"/>
      <c r="E82" s="95"/>
      <c r="F82" s="95"/>
      <c r="G82" s="95"/>
      <c r="H82" s="95"/>
      <c r="I82" s="96"/>
      <c r="J82" s="97"/>
      <c r="K82" s="309">
        <v>0.05</v>
      </c>
      <c r="L82" s="859">
        <f>N75*K82</f>
        <v>709.7032069900871</v>
      </c>
      <c r="M82" s="860"/>
      <c r="N82" s="54"/>
    </row>
    <row r="83" spans="1:14" ht="15.75" thickBot="1">
      <c r="B83" s="823" t="s">
        <v>953</v>
      </c>
      <c r="C83" s="824"/>
      <c r="D83" s="824"/>
      <c r="E83" s="824"/>
      <c r="F83" s="824"/>
      <c r="G83" s="824"/>
      <c r="H83" s="824"/>
      <c r="I83" s="824"/>
      <c r="J83" s="824"/>
      <c r="K83" s="824"/>
      <c r="L83" s="824"/>
      <c r="M83" s="825"/>
      <c r="N83" s="55">
        <f>L80+L81+L82</f>
        <v>4258.2192419405228</v>
      </c>
    </row>
    <row r="84" spans="1:14" ht="15.75" thickBot="1">
      <c r="B84" s="36"/>
      <c r="C84" s="37"/>
      <c r="D84" s="37"/>
      <c r="E84" s="37"/>
      <c r="F84" s="37"/>
      <c r="G84" s="37"/>
      <c r="H84" s="37"/>
      <c r="I84" s="37"/>
      <c r="J84" s="37"/>
      <c r="K84" s="37"/>
      <c r="L84" s="37"/>
      <c r="M84" s="37"/>
      <c r="N84" s="38"/>
    </row>
    <row r="85" spans="1:14" ht="15.75" thickBot="1">
      <c r="A85" t="s">
        <v>2016</v>
      </c>
      <c r="B85" s="823" t="s">
        <v>975</v>
      </c>
      <c r="C85" s="824"/>
      <c r="D85" s="824"/>
      <c r="E85" s="824"/>
      <c r="F85" s="824"/>
      <c r="G85" s="824"/>
      <c r="H85" s="824"/>
      <c r="I85" s="824"/>
      <c r="J85" s="824"/>
      <c r="K85" s="824"/>
      <c r="L85" s="824"/>
      <c r="M85" s="825"/>
      <c r="N85" s="192">
        <f>N75+N83</f>
        <v>18452.283381742265</v>
      </c>
    </row>
    <row r="86" spans="1:14">
      <c r="B86" s="243"/>
      <c r="C86" s="244"/>
      <c r="D86" s="244"/>
      <c r="E86" s="244"/>
      <c r="F86" s="244"/>
      <c r="G86" s="244"/>
      <c r="H86" s="244"/>
      <c r="I86" s="244"/>
      <c r="J86" s="244"/>
      <c r="K86" s="244"/>
      <c r="L86" s="244"/>
      <c r="M86" s="244"/>
      <c r="N86" s="245"/>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247"/>
      <c r="F89" s="247"/>
      <c r="G89" s="247"/>
      <c r="H89" s="247"/>
      <c r="I89" s="247"/>
      <c r="J89" s="247"/>
      <c r="K89" s="247"/>
      <c r="L89" s="247"/>
      <c r="M89" s="247"/>
      <c r="N89" s="248"/>
    </row>
    <row r="90" spans="1:14">
      <c r="B90" s="246"/>
      <c r="C90" s="247"/>
      <c r="D90" s="247"/>
      <c r="E90" s="421" t="s">
        <v>976</v>
      </c>
      <c r="F90" s="421"/>
      <c r="G90" s="421"/>
      <c r="H90" s="421"/>
      <c r="I90" s="421"/>
      <c r="J90" s="421"/>
      <c r="K90" s="247"/>
      <c r="L90" s="247"/>
      <c r="M90" s="247"/>
      <c r="N90" s="248"/>
    </row>
    <row r="91" spans="1:14">
      <c r="B91" s="246"/>
      <c r="C91" s="247"/>
      <c r="D91" s="247"/>
      <c r="E91" s="247" t="s">
        <v>977</v>
      </c>
      <c r="F91" s="247"/>
      <c r="G91" s="247"/>
      <c r="H91" s="247"/>
      <c r="I91" s="247"/>
      <c r="J91" s="247"/>
      <c r="K91" s="247"/>
      <c r="L91" s="247"/>
      <c r="M91" s="247"/>
      <c r="N91" s="248"/>
    </row>
    <row r="92" spans="1:14">
      <c r="B92" s="246"/>
      <c r="C92" s="247"/>
      <c r="D92" s="247"/>
      <c r="E92" s="247" t="s">
        <v>978</v>
      </c>
      <c r="F92" s="247"/>
      <c r="G92" s="247"/>
      <c r="H92" s="247"/>
      <c r="I92" s="247"/>
      <c r="J92" s="247"/>
      <c r="K92" s="247"/>
      <c r="L92" s="247"/>
      <c r="M92" s="247"/>
      <c r="N92" s="248"/>
    </row>
    <row r="93" spans="1:14">
      <c r="B93" s="246"/>
      <c r="C93" s="247"/>
      <c r="D93" s="247"/>
      <c r="E93" s="247" t="s">
        <v>979</v>
      </c>
      <c r="F93" s="247"/>
      <c r="G93" s="247"/>
      <c r="H93" s="247"/>
      <c r="I93" s="247"/>
      <c r="J93" s="247"/>
      <c r="K93" s="247"/>
      <c r="L93" s="247"/>
      <c r="M93" s="247"/>
      <c r="N93" s="248"/>
    </row>
    <row r="94" spans="1:14" ht="15.75" thickBot="1">
      <c r="B94" s="246"/>
      <c r="C94" s="247"/>
      <c r="D94" s="247"/>
      <c r="E94" s="247"/>
      <c r="F94" s="247" t="s">
        <v>980</v>
      </c>
      <c r="G94" s="247"/>
      <c r="H94" s="247"/>
      <c r="I94" s="247"/>
      <c r="J94" s="247"/>
      <c r="K94" s="247"/>
      <c r="L94" s="247"/>
      <c r="M94" s="247"/>
      <c r="N94" s="248"/>
    </row>
    <row r="95" spans="1:14">
      <c r="B95" s="231" t="s">
        <v>2216</v>
      </c>
      <c r="C95" s="232"/>
      <c r="D95" s="232"/>
      <c r="E95" s="232"/>
      <c r="F95" s="232"/>
      <c r="G95" s="232"/>
      <c r="H95" s="232"/>
      <c r="I95" s="232"/>
      <c r="J95" s="232"/>
      <c r="K95" s="232"/>
      <c r="L95" s="232"/>
      <c r="M95" s="232"/>
      <c r="N95" s="233"/>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ht="15.75" thickBot="1">
      <c r="B99" s="252"/>
      <c r="C99" s="253"/>
      <c r="D99" s="253"/>
      <c r="E99" s="253"/>
      <c r="F99" s="253"/>
      <c r="G99" s="253"/>
      <c r="H99" s="253"/>
      <c r="I99" s="253"/>
      <c r="J99" s="253"/>
      <c r="K99" s="253"/>
      <c r="L99" s="253"/>
      <c r="M99" s="253"/>
      <c r="N99" s="254"/>
    </row>
    <row r="100" spans="2:14">
      <c r="B100" s="255"/>
      <c r="C100" s="256"/>
      <c r="D100" s="256"/>
      <c r="E100" s="256"/>
      <c r="F100" s="256"/>
      <c r="G100" s="256"/>
      <c r="H100" s="256"/>
      <c r="I100" s="256"/>
      <c r="J100" s="256"/>
      <c r="K100" s="256"/>
      <c r="L100" s="256"/>
      <c r="M100" s="256"/>
      <c r="N100" s="257"/>
    </row>
    <row r="101" spans="2:14">
      <c r="B101" s="258" t="s">
        <v>2217</v>
      </c>
      <c r="C101" s="259"/>
      <c r="D101" s="259"/>
      <c r="E101" s="259"/>
      <c r="F101" s="259"/>
      <c r="G101" s="259"/>
      <c r="H101" s="259"/>
      <c r="I101" s="259"/>
      <c r="J101" s="259"/>
      <c r="K101" s="259"/>
      <c r="L101" s="259"/>
      <c r="M101" s="259"/>
      <c r="N101" s="260"/>
    </row>
    <row r="102" spans="2:14" ht="15" customHeight="1">
      <c r="B102" s="965" t="s">
        <v>2218</v>
      </c>
      <c r="C102" s="966"/>
      <c r="D102" s="966"/>
      <c r="E102" s="966"/>
      <c r="F102" s="966"/>
      <c r="G102" s="966"/>
      <c r="H102" s="966"/>
      <c r="I102" s="966"/>
      <c r="J102" s="966"/>
      <c r="K102" s="966"/>
      <c r="L102" s="966"/>
      <c r="M102" s="966"/>
      <c r="N102" s="967"/>
    </row>
    <row r="103" spans="2:14" ht="15" customHeight="1">
      <c r="B103" s="965"/>
      <c r="C103" s="966"/>
      <c r="D103" s="966"/>
      <c r="E103" s="966"/>
      <c r="F103" s="966"/>
      <c r="G103" s="966"/>
      <c r="H103" s="966"/>
      <c r="I103" s="966"/>
      <c r="J103" s="966"/>
      <c r="K103" s="966"/>
      <c r="L103" s="966"/>
      <c r="M103" s="966"/>
      <c r="N103" s="967"/>
    </row>
    <row r="104" spans="2:14" ht="30" customHeight="1">
      <c r="B104" s="968" t="s">
        <v>2219</v>
      </c>
      <c r="C104" s="969"/>
      <c r="D104" s="969"/>
      <c r="E104" s="969"/>
      <c r="F104" s="969"/>
      <c r="G104" s="969"/>
      <c r="H104" s="969"/>
      <c r="I104" s="969"/>
      <c r="J104" s="969"/>
      <c r="K104" s="969"/>
      <c r="L104" s="969"/>
      <c r="M104" s="969"/>
      <c r="N104" s="970"/>
    </row>
    <row r="105" spans="2:14">
      <c r="B105" s="968"/>
      <c r="C105" s="969"/>
      <c r="D105" s="969"/>
      <c r="E105" s="969"/>
      <c r="F105" s="969"/>
      <c r="G105" s="969"/>
      <c r="H105" s="969"/>
      <c r="I105" s="969"/>
      <c r="J105" s="969"/>
      <c r="K105" s="969"/>
      <c r="L105" s="969"/>
      <c r="M105" s="969"/>
      <c r="N105" s="970"/>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343"/>
      <c r="C108" s="344"/>
      <c r="D108" s="344"/>
      <c r="E108" s="344"/>
      <c r="F108" s="344"/>
      <c r="G108" s="344"/>
      <c r="H108" s="344"/>
      <c r="I108" s="344"/>
      <c r="J108" s="344"/>
      <c r="K108" s="344"/>
      <c r="L108" s="344"/>
      <c r="M108" s="344"/>
      <c r="N108" s="345"/>
    </row>
    <row r="109" spans="2:14">
      <c r="B109" s="258"/>
      <c r="C109" s="259"/>
      <c r="D109" s="259"/>
      <c r="E109" s="259"/>
      <c r="F109" s="259"/>
      <c r="G109" s="259"/>
      <c r="H109" s="259"/>
      <c r="I109" s="259"/>
      <c r="J109" s="259"/>
      <c r="K109" s="259"/>
      <c r="L109" s="259"/>
      <c r="M109" s="259"/>
      <c r="N109" s="260"/>
    </row>
    <row r="110" spans="2:14">
      <c r="B110" s="246"/>
      <c r="C110" s="247"/>
      <c r="D110" s="247"/>
      <c r="E110" s="247" t="s">
        <v>976</v>
      </c>
      <c r="F110" s="421"/>
      <c r="G110" s="421"/>
      <c r="H110" s="247"/>
      <c r="I110" s="247"/>
      <c r="J110" s="247"/>
      <c r="K110" s="247"/>
      <c r="L110" s="247"/>
      <c r="M110" s="247"/>
      <c r="N110" s="248"/>
    </row>
    <row r="111" spans="2:14">
      <c r="B111" s="246"/>
      <c r="C111" s="247"/>
      <c r="D111" s="247"/>
      <c r="E111" s="422" t="s">
        <v>977</v>
      </c>
      <c r="F111" s="247"/>
      <c r="G111" s="247"/>
      <c r="H111" s="422"/>
      <c r="I111" s="422"/>
      <c r="J111" s="422"/>
      <c r="K111" s="247"/>
      <c r="L111" s="247"/>
      <c r="M111" s="247"/>
      <c r="N111" s="248"/>
    </row>
    <row r="112" spans="2:14">
      <c r="B112" s="246"/>
      <c r="C112" s="247"/>
      <c r="D112" s="247"/>
      <c r="E112" s="261" t="s">
        <v>981</v>
      </c>
      <c r="F112" s="247"/>
      <c r="G112" s="247"/>
      <c r="H112" s="261"/>
      <c r="I112" s="261"/>
      <c r="J112" s="261"/>
      <c r="K112" s="247"/>
      <c r="L112" s="247"/>
      <c r="M112" s="247"/>
      <c r="N112" s="248"/>
    </row>
    <row r="113" spans="2:14">
      <c r="B113" s="262"/>
      <c r="C113" s="259"/>
      <c r="D113" s="259"/>
      <c r="E113" s="247" t="s">
        <v>979</v>
      </c>
      <c r="F113" s="247"/>
      <c r="G113" s="247"/>
      <c r="H113" s="247"/>
      <c r="I113" s="247"/>
      <c r="J113" s="247"/>
      <c r="K113" s="259"/>
      <c r="L113" s="259"/>
      <c r="M113" s="259"/>
      <c r="N113" s="260"/>
    </row>
    <row r="114" spans="2:14">
      <c r="B114" s="262"/>
      <c r="C114" s="259"/>
      <c r="D114" s="259"/>
      <c r="E114" s="259"/>
      <c r="F114" s="247"/>
      <c r="G114" s="247"/>
      <c r="H114" s="247"/>
      <c r="I114" s="247"/>
      <c r="J114" s="247"/>
      <c r="K114" s="259"/>
      <c r="L114" s="259"/>
      <c r="M114" s="259"/>
      <c r="N114" s="260"/>
    </row>
    <row r="115" spans="2:14">
      <c r="B115" s="262" t="s">
        <v>2220</v>
      </c>
      <c r="C115" s="261"/>
      <c r="D115" s="261"/>
      <c r="E115" s="247"/>
      <c r="F115" s="247"/>
      <c r="G115" s="247"/>
      <c r="H115" s="247"/>
      <c r="I115" s="247"/>
      <c r="J115" s="971"/>
      <c r="K115" s="971"/>
      <c r="L115" s="971"/>
      <c r="M115" s="971"/>
      <c r="N115" s="972"/>
    </row>
    <row r="116" spans="2:14" ht="15.75" thickBot="1">
      <c r="B116" s="423" t="s">
        <v>2221</v>
      </c>
      <c r="C116" s="424"/>
      <c r="D116" s="424"/>
      <c r="E116" s="263"/>
      <c r="F116" s="263"/>
      <c r="G116" s="263"/>
      <c r="H116" s="263"/>
      <c r="I116" s="263"/>
      <c r="J116" s="973"/>
      <c r="K116" s="973"/>
      <c r="L116" s="973"/>
      <c r="M116" s="973"/>
      <c r="N116" s="974"/>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1633</v>
      </c>
      <c r="C31" s="84" t="s">
        <v>2089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76669.722566768789</v>
      </c>
      <c r="L36" s="274"/>
      <c r="M36" s="275">
        <v>2.5</v>
      </c>
      <c r="N36" s="276">
        <f>K36/M36</f>
        <v>30667.889026707515</v>
      </c>
    </row>
    <row r="37" spans="1:14">
      <c r="A37" s="116" t="s">
        <v>129</v>
      </c>
      <c r="B37" s="836" t="str">
        <f>VLOOKUP(A37,EQUIPOS!A7:D154,3,FALSE)</f>
        <v xml:space="preserve">Buldozer, Potencia al volante de 140 HP, motor de 2200 RPM, longitud de hoja 4,80m. </v>
      </c>
      <c r="C37" s="837"/>
      <c r="D37" s="837"/>
      <c r="E37" s="837"/>
      <c r="F37" s="837"/>
      <c r="G37" s="837"/>
      <c r="H37" s="838"/>
      <c r="I37" s="425"/>
      <c r="J37" s="426"/>
      <c r="K37" s="273">
        <f>VLOOKUP(A37,EQUIPOS!A7:D164,4,FALSE)</f>
        <v>135449.84320129151</v>
      </c>
      <c r="L37" s="339"/>
      <c r="M37" s="340">
        <v>100</v>
      </c>
      <c r="N37" s="276">
        <f>K37/M37</f>
        <v>1354.4984320129151</v>
      </c>
    </row>
    <row r="38" spans="1:14">
      <c r="A38" s="116" t="s">
        <v>312</v>
      </c>
      <c r="B38" s="836" t="str">
        <f>VLOOKUP(A38,EQUIPOS!A8:D154,3,FALSE)</f>
        <v>Retroexcavadora sobre oruga, potencia 138 HP, balde de 1,5 m3.</v>
      </c>
      <c r="C38" s="837"/>
      <c r="D38" s="837"/>
      <c r="E38" s="837"/>
      <c r="F38" s="837"/>
      <c r="G38" s="837"/>
      <c r="H38" s="838"/>
      <c r="I38" s="332"/>
      <c r="J38" s="334"/>
      <c r="K38" s="273">
        <f>VLOOKUP(A38,EQUIPOS!A8:D165,4,FALSE)</f>
        <v>138005.50062018383</v>
      </c>
      <c r="L38" s="427"/>
      <c r="M38" s="428">
        <v>16</v>
      </c>
      <c r="N38" s="276">
        <f>K38/M38</f>
        <v>8625.3437887614891</v>
      </c>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0.01</v>
      </c>
      <c r="N40" s="348">
        <f>N76*M40</f>
        <v>25.250800282375621</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40672.982047764293</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49" t="s">
        <v>376</v>
      </c>
      <c r="B47" s="46" t="str">
        <f>VLOOKUP(A47,MATERIALES!A5:D373,3,FALSE)</f>
        <v>Anfo</v>
      </c>
      <c r="C47" s="285"/>
      <c r="D47" s="285"/>
      <c r="E47" s="285"/>
      <c r="F47" s="285"/>
      <c r="G47" s="285"/>
      <c r="H47" s="285"/>
      <c r="I47" s="272"/>
      <c r="J47" s="228" t="str">
        <f>VLOOKUP(A47,MATERIALES!A3:D639,2,FALSE)</f>
        <v>kg</v>
      </c>
      <c r="K47" s="286">
        <v>0.3</v>
      </c>
      <c r="L47" s="271"/>
      <c r="M47" s="406">
        <f>VLOOKUP(A47,MATERIALES!A5:D396,4,FALSE)</f>
        <v>6752.5761453902987</v>
      </c>
      <c r="N47" s="276">
        <f>K47*M47</f>
        <v>2025.7728436170896</v>
      </c>
    </row>
    <row r="48" spans="1:14">
      <c r="A48" s="149" t="s">
        <v>424</v>
      </c>
      <c r="B48" s="46" t="str">
        <f>VLOOKUP(A48,MATERIALES!A6:D373,3,FALSE)</f>
        <v>Cordón detonante</v>
      </c>
      <c r="C48" s="429"/>
      <c r="D48" s="429"/>
      <c r="E48" s="429"/>
      <c r="F48" s="429"/>
      <c r="G48" s="429"/>
      <c r="H48" s="429"/>
      <c r="I48" s="429"/>
      <c r="J48" s="315" t="str">
        <f>VLOOKUP(A48,MATERIALES!A4:D640,2,FALSE)</f>
        <v>m</v>
      </c>
      <c r="K48" s="401">
        <v>3</v>
      </c>
      <c r="L48" s="425"/>
      <c r="M48" s="406">
        <f>VLOOKUP(A48,MATERIALES!A6:D397,4,FALSE)</f>
        <v>3492.3446478839764</v>
      </c>
      <c r="N48" s="276">
        <f t="shared" ref="N48:N53" si="0">K48*M48</f>
        <v>10477.03394365193</v>
      </c>
    </row>
    <row r="49" spans="1:14">
      <c r="A49" s="149" t="s">
        <v>453</v>
      </c>
      <c r="B49" s="46" t="str">
        <f>VLOOKUP(A49,MATERIALES!A6:D373,3,FALSE)</f>
        <v>Explosivos  75% (INDUGEL)</v>
      </c>
      <c r="C49" s="429"/>
      <c r="D49" s="429"/>
      <c r="E49" s="429"/>
      <c r="F49" s="429"/>
      <c r="G49" s="429"/>
      <c r="H49" s="429"/>
      <c r="I49" s="429"/>
      <c r="J49" s="316" t="str">
        <f>VLOOKUP(A49,MATERIALES!A5:D641,2,FALSE)</f>
        <v>lb</v>
      </c>
      <c r="K49" s="401">
        <v>0.25</v>
      </c>
      <c r="L49" s="425"/>
      <c r="M49" s="406">
        <f>VLOOKUP(A49,MATERIALES!A6:D398,4,FALSE)</f>
        <v>12977.041636710337</v>
      </c>
      <c r="N49" s="276">
        <f t="shared" si="0"/>
        <v>3244.2604091775843</v>
      </c>
    </row>
    <row r="50" spans="1:14">
      <c r="A50" s="149" t="s">
        <v>458</v>
      </c>
      <c r="B50" s="46" t="str">
        <f>VLOOKUP(A50,MATERIALES!A6:D373,3,FALSE)</f>
        <v>Fulminantes</v>
      </c>
      <c r="C50" s="429"/>
      <c r="D50" s="429"/>
      <c r="E50" s="429"/>
      <c r="F50" s="429"/>
      <c r="G50" s="429"/>
      <c r="H50" s="429"/>
      <c r="I50" s="429"/>
      <c r="J50" s="316" t="str">
        <f>VLOOKUP(A50,MATERIALES!A6:D642,2,FALSE)</f>
        <v>u</v>
      </c>
      <c r="K50" s="401">
        <v>1</v>
      </c>
      <c r="L50" s="425"/>
      <c r="M50" s="406">
        <f>VLOOKUP(A50,MATERIALES!A6:D399,4,FALSE)</f>
        <v>1139.2709674499556</v>
      </c>
      <c r="N50" s="276">
        <f t="shared" si="0"/>
        <v>1139.2709674499556</v>
      </c>
    </row>
    <row r="51" spans="1:14">
      <c r="A51" s="149" t="s">
        <v>552</v>
      </c>
      <c r="B51" s="46" t="str">
        <f>VLOOKUP(A51,MATERIALES!A7:D373,3,FALSE)</f>
        <v>Mecha Lenta</v>
      </c>
      <c r="C51" s="429"/>
      <c r="D51" s="429"/>
      <c r="E51" s="429"/>
      <c r="F51" s="429"/>
      <c r="G51" s="429"/>
      <c r="H51" s="429"/>
      <c r="I51" s="429"/>
      <c r="J51" s="316" t="str">
        <f>VLOOKUP(A51,MATERIALES!A6:D643,2,FALSE)</f>
        <v>m</v>
      </c>
      <c r="K51" s="401">
        <v>1</v>
      </c>
      <c r="L51" s="425"/>
      <c r="M51" s="406">
        <f>VLOOKUP(A51,MATERIALES!A7:D400,4,FALSE)</f>
        <v>1079.6455710226683</v>
      </c>
      <c r="N51" s="276">
        <f t="shared" si="0"/>
        <v>1079.6455710226683</v>
      </c>
    </row>
    <row r="52" spans="1:14">
      <c r="A52" s="149" t="s">
        <v>845</v>
      </c>
      <c r="B52" s="46" t="str">
        <f>VLOOKUP(A52,MATERIALES!A8:D373,3,FALSE)</f>
        <v>Escolta y transporte (una tarifa por cada m3 escoltado y transportado)</v>
      </c>
      <c r="C52" s="429"/>
      <c r="D52" s="429"/>
      <c r="E52" s="429"/>
      <c r="F52" s="429"/>
      <c r="G52" s="429"/>
      <c r="H52" s="429"/>
      <c r="I52" s="429"/>
      <c r="J52" s="316" t="str">
        <f>VLOOKUP(A52,MATERIALES!A6:D644,2,FALSE)</f>
        <v>kg</v>
      </c>
      <c r="K52" s="401">
        <v>0.45800000000000002</v>
      </c>
      <c r="L52" s="425"/>
      <c r="M52" s="406">
        <f>VLOOKUP(A52,MATERIALES!A8:D401,4,FALSE)</f>
        <v>651685.3529050349</v>
      </c>
      <c r="N52" s="276">
        <f t="shared" si="0"/>
        <v>298471.89163050597</v>
      </c>
    </row>
    <row r="53" spans="1:14" ht="15.75" thickBot="1">
      <c r="A53" t="s">
        <v>442</v>
      </c>
      <c r="B53" s="46" t="str">
        <f>VLOOKUP(A53,MATERIALES!A9:D373,3,FALSE)</f>
        <v>Derechos de explotación y/o disposición de materiales</v>
      </c>
      <c r="C53" s="314"/>
      <c r="D53" s="314"/>
      <c r="E53" s="314"/>
      <c r="F53" s="314"/>
      <c r="G53" s="314"/>
      <c r="H53" s="314"/>
      <c r="I53" s="314"/>
      <c r="J53" s="437" t="str">
        <f>VLOOKUP(A53,MATERIALES!A7:D645,2,FALSE)</f>
        <v>m3</v>
      </c>
      <c r="K53" s="129">
        <v>1.3</v>
      </c>
      <c r="L53" s="329"/>
      <c r="M53" s="406">
        <f>VLOOKUP(A53,MATERIALES!A9:D402,4,FALSE)</f>
        <v>4728.506884528274</v>
      </c>
      <c r="N53" s="276">
        <f t="shared" si="0"/>
        <v>6147.0589498867566</v>
      </c>
    </row>
    <row r="54" spans="1:14" ht="15.75" thickBot="1">
      <c r="B54" s="823" t="s">
        <v>953</v>
      </c>
      <c r="C54" s="824"/>
      <c r="D54" s="824"/>
      <c r="E54" s="824"/>
      <c r="F54" s="824"/>
      <c r="G54" s="824"/>
      <c r="H54" s="824"/>
      <c r="I54" s="824"/>
      <c r="J54" s="824"/>
      <c r="K54" s="824"/>
      <c r="L54" s="824"/>
      <c r="M54" s="825"/>
      <c r="N54" s="398">
        <f>SUM(N47:N53)</f>
        <v>322584.93431531196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1256</v>
      </c>
      <c r="B59" s="49" t="str">
        <f>VLOOKUP(A59,TRANSPORTE!A5:D117,3,FALSE)</f>
        <v>Transporte de material de excavación</v>
      </c>
      <c r="C59" s="321"/>
      <c r="D59" s="321"/>
      <c r="E59" s="321"/>
      <c r="F59" s="321"/>
      <c r="G59" s="321"/>
      <c r="H59" s="315" t="s">
        <v>1468</v>
      </c>
      <c r="I59" s="283">
        <v>1.3</v>
      </c>
      <c r="J59" s="290">
        <v>1</v>
      </c>
      <c r="K59" s="283">
        <f>I59*J59</f>
        <v>1.3</v>
      </c>
      <c r="L59" s="827">
        <f>VLOOKUP(A59,TRANSPORTE!A5:D117,4,FALSE)</f>
        <v>875.44489458797614</v>
      </c>
      <c r="M59" s="828"/>
      <c r="N59" s="291">
        <f>K59*L59</f>
        <v>1138.078362964369</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1138.078362964369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s="15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438">
        <v>128</v>
      </c>
      <c r="N70" s="399">
        <f>K70/M70</f>
        <v>1691.59375</v>
      </c>
      <c r="O70" s="109"/>
    </row>
    <row r="71" spans="1:15">
      <c r="A71" s="150"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436">
        <v>128</v>
      </c>
      <c r="N71" s="399">
        <f>K71/M71</f>
        <v>833.48627823756237</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2525.0800282375621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366921.07475427818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73384.214950855632</v>
      </c>
      <c r="M83" s="858"/>
      <c r="N83" s="54"/>
    </row>
    <row r="84" spans="1:14">
      <c r="B84" s="92" t="s">
        <v>973</v>
      </c>
      <c r="C84" s="93"/>
      <c r="D84" s="93"/>
      <c r="E84" s="93"/>
      <c r="F84" s="93"/>
      <c r="G84" s="93"/>
      <c r="H84" s="93"/>
      <c r="I84" s="90"/>
      <c r="J84" s="91"/>
      <c r="K84" s="308">
        <v>0.05</v>
      </c>
      <c r="L84" s="857">
        <f>N78*K84</f>
        <v>18346.053737713908</v>
      </c>
      <c r="M84" s="858"/>
      <c r="N84" s="54"/>
    </row>
    <row r="85" spans="1:14" ht="15.75" thickBot="1">
      <c r="B85" s="94" t="s">
        <v>974</v>
      </c>
      <c r="C85" s="95"/>
      <c r="D85" s="95"/>
      <c r="E85" s="95"/>
      <c r="F85" s="95"/>
      <c r="G85" s="95"/>
      <c r="H85" s="95"/>
      <c r="I85" s="96"/>
      <c r="J85" s="97"/>
      <c r="K85" s="309">
        <v>0.05</v>
      </c>
      <c r="L85" s="859">
        <f>N78*K85</f>
        <v>18346.053737713908</v>
      </c>
      <c r="M85" s="860"/>
      <c r="N85" s="54"/>
    </row>
    <row r="86" spans="1:14" ht="15.75" thickBot="1">
      <c r="B86" s="823" t="s">
        <v>953</v>
      </c>
      <c r="C86" s="824"/>
      <c r="D86" s="824"/>
      <c r="E86" s="824"/>
      <c r="F86" s="824"/>
      <c r="G86" s="824"/>
      <c r="H86" s="824"/>
      <c r="I86" s="824"/>
      <c r="J86" s="824"/>
      <c r="K86" s="824"/>
      <c r="L86" s="824"/>
      <c r="M86" s="825"/>
      <c r="N86" s="55">
        <f>L83+L84+L85</f>
        <v>110076.32242628346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476997.39718056162</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1634</v>
      </c>
      <c r="C31" s="84" t="s">
        <v>2090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76669.722566768789</v>
      </c>
      <c r="L36" s="274"/>
      <c r="M36" s="340">
        <v>2.5</v>
      </c>
      <c r="N36" s="276">
        <f>K36/M36</f>
        <v>30667.889026707515</v>
      </c>
    </row>
    <row r="37" spans="1:14">
      <c r="A37" s="116" t="s">
        <v>129</v>
      </c>
      <c r="B37" s="836" t="str">
        <f>VLOOKUP(A37,EQUIPOS!A7:D154,3,FALSE)</f>
        <v xml:space="preserve">Buldozer, Potencia al volante de 140 HP, motor de 2200 RPM, longitud de hoja 4,80m. </v>
      </c>
      <c r="C37" s="837"/>
      <c r="D37" s="837"/>
      <c r="E37" s="837"/>
      <c r="F37" s="837"/>
      <c r="G37" s="837"/>
      <c r="H37" s="838"/>
      <c r="I37" s="425"/>
      <c r="J37" s="426"/>
      <c r="K37" s="273">
        <f>VLOOKUP(A37,EQUIPOS!A7:D164,4,FALSE)</f>
        <v>135449.84320129151</v>
      </c>
      <c r="L37" s="339"/>
      <c r="M37" s="340">
        <v>100</v>
      </c>
      <c r="N37" s="276">
        <f>K37/M37</f>
        <v>1354.4984320129151</v>
      </c>
    </row>
    <row r="38" spans="1:14">
      <c r="A38" s="116" t="s">
        <v>261</v>
      </c>
      <c r="B38" s="836" t="str">
        <f>VLOOKUP(A38,EQUIPOS!A8:D154,3,FALSE)</f>
        <v xml:space="preserve">Motobomba 3 PULGADAS (incluye operario)
</v>
      </c>
      <c r="C38" s="837"/>
      <c r="D38" s="837"/>
      <c r="E38" s="837"/>
      <c r="F38" s="837"/>
      <c r="G38" s="837"/>
      <c r="H38" s="838"/>
      <c r="I38" s="332"/>
      <c r="J38" s="334"/>
      <c r="K38" s="273">
        <f>VLOOKUP(A38,EQUIPOS!A8:D165,4,FALSE)</f>
        <v>7506.4769707704427</v>
      </c>
      <c r="L38" s="427"/>
      <c r="M38" s="428">
        <v>8</v>
      </c>
      <c r="N38" s="276">
        <f>K38/M38</f>
        <v>938.30962134630533</v>
      </c>
    </row>
    <row r="39" spans="1:14">
      <c r="A39" t="s">
        <v>312</v>
      </c>
      <c r="B39" s="836" t="str">
        <f>VLOOKUP(A39,EQUIPOS!A9:D154,3,FALSE)</f>
        <v>Retroexcavadora sobre oruga, potencia 138 HP, balde de 1,5 m3.</v>
      </c>
      <c r="C39" s="837"/>
      <c r="D39" s="837"/>
      <c r="E39" s="837"/>
      <c r="F39" s="837"/>
      <c r="G39" s="837"/>
      <c r="H39" s="838"/>
      <c r="I39" s="39"/>
      <c r="J39" s="40"/>
      <c r="K39" s="273">
        <f>VLOOKUP(A39,EQUIPOS!A9:D166,4,FALSE)</f>
        <v>138005.50062018383</v>
      </c>
      <c r="L39" s="280"/>
      <c r="M39" s="340">
        <v>8</v>
      </c>
      <c r="N39" s="276">
        <f>K39/M39</f>
        <v>17250.687577522978</v>
      </c>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N78*M41</f>
        <v>215.73612180720397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50427.120779396915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49" t="s">
        <v>376</v>
      </c>
      <c r="B48" s="46" t="str">
        <f>VLOOKUP(A48,MATERIALES!A5:D373,3,FALSE)</f>
        <v>Anfo</v>
      </c>
      <c r="C48" s="285"/>
      <c r="D48" s="285"/>
      <c r="E48" s="285"/>
      <c r="F48" s="285"/>
      <c r="G48" s="285"/>
      <c r="H48" s="285"/>
      <c r="I48" s="272"/>
      <c r="J48" s="228" t="str">
        <f>VLOOKUP(A48,MATERIALES!A4:D640,2,FALSE)</f>
        <v>kg</v>
      </c>
      <c r="K48" s="286">
        <v>0.3</v>
      </c>
      <c r="L48" s="271"/>
      <c r="M48" s="406">
        <f>VLOOKUP(A48,MATERIALES!A5:D396,4,FALSE)</f>
        <v>6752.5761453902987</v>
      </c>
      <c r="N48" s="276">
        <f>K48*M48</f>
        <v>2025.7728436170896</v>
      </c>
    </row>
    <row r="49" spans="1:14">
      <c r="A49" s="149" t="s">
        <v>424</v>
      </c>
      <c r="B49" s="46" t="str">
        <f>VLOOKUP(A49,MATERIALES!A6:D373,3,FALSE)</f>
        <v>Cordón detonante</v>
      </c>
      <c r="C49" s="429"/>
      <c r="D49" s="429"/>
      <c r="E49" s="429"/>
      <c r="F49" s="429"/>
      <c r="G49" s="429"/>
      <c r="H49" s="429"/>
      <c r="I49" s="429"/>
      <c r="J49" s="315" t="str">
        <f>VLOOKUP(A49,MATERIALES!A5:D641,2,FALSE)</f>
        <v>m</v>
      </c>
      <c r="K49" s="401">
        <v>3</v>
      </c>
      <c r="L49" s="425"/>
      <c r="M49" s="406">
        <f>VLOOKUP(A49,MATERIALES!A6:D397,4,FALSE)</f>
        <v>3492.3446478839764</v>
      </c>
      <c r="N49" s="276">
        <f t="shared" ref="N49:N54" si="0">K49*M49</f>
        <v>10477.03394365193</v>
      </c>
    </row>
    <row r="50" spans="1:14">
      <c r="A50" s="149" t="s">
        <v>453</v>
      </c>
      <c r="B50" s="46" t="str">
        <f>VLOOKUP(A50,MATERIALES!A6:D373,3,FALSE)</f>
        <v>Explosivos  75% (INDUGEL)</v>
      </c>
      <c r="C50" s="429"/>
      <c r="D50" s="429"/>
      <c r="E50" s="429"/>
      <c r="F50" s="429"/>
      <c r="G50" s="429"/>
      <c r="H50" s="429"/>
      <c r="I50" s="429"/>
      <c r="J50" s="316" t="str">
        <f>VLOOKUP(A50,MATERIALES!A6:D642,2,FALSE)</f>
        <v>lb</v>
      </c>
      <c r="K50" s="401">
        <v>0.25</v>
      </c>
      <c r="L50" s="425"/>
      <c r="M50" s="406">
        <f>VLOOKUP(A50,MATERIALES!A6:D398,4,FALSE)</f>
        <v>12977.041636710337</v>
      </c>
      <c r="N50" s="276">
        <f t="shared" si="0"/>
        <v>3244.2604091775843</v>
      </c>
    </row>
    <row r="51" spans="1:14">
      <c r="A51" s="149" t="s">
        <v>458</v>
      </c>
      <c r="B51" s="46" t="str">
        <f>VLOOKUP(A51,MATERIALES!A6:D373,3,FALSE)</f>
        <v>Fulminantes</v>
      </c>
      <c r="C51" s="429"/>
      <c r="D51" s="429"/>
      <c r="E51" s="429"/>
      <c r="F51" s="429"/>
      <c r="G51" s="429"/>
      <c r="H51" s="429"/>
      <c r="I51" s="429"/>
      <c r="J51" s="316" t="str">
        <f>VLOOKUP(A51,MATERIALES!A6:D643,2,FALSE)</f>
        <v>u</v>
      </c>
      <c r="K51" s="401">
        <v>1</v>
      </c>
      <c r="L51" s="425"/>
      <c r="M51" s="406">
        <f>VLOOKUP(A51,MATERIALES!A6:D399,4,FALSE)</f>
        <v>1139.2709674499556</v>
      </c>
      <c r="N51" s="276">
        <f t="shared" si="0"/>
        <v>1139.2709674499556</v>
      </c>
    </row>
    <row r="52" spans="1:14">
      <c r="A52" s="149" t="s">
        <v>552</v>
      </c>
      <c r="B52" s="46" t="str">
        <f>VLOOKUP(A52,MATERIALES!A7:D373,3,FALSE)</f>
        <v>Mecha Lenta</v>
      </c>
      <c r="C52" s="429"/>
      <c r="D52" s="429"/>
      <c r="E52" s="429"/>
      <c r="F52" s="429"/>
      <c r="G52" s="429"/>
      <c r="H52" s="429"/>
      <c r="I52" s="429"/>
      <c r="J52" s="316" t="str">
        <f>VLOOKUP(A52,MATERIALES!A6:D644,2,FALSE)</f>
        <v>m</v>
      </c>
      <c r="K52" s="401">
        <v>1</v>
      </c>
      <c r="L52" s="425"/>
      <c r="M52" s="406">
        <f>VLOOKUP(A52,MATERIALES!A7:D400,4,FALSE)</f>
        <v>1079.6455710226683</v>
      </c>
      <c r="N52" s="276">
        <f t="shared" si="0"/>
        <v>1079.6455710226683</v>
      </c>
    </row>
    <row r="53" spans="1:14">
      <c r="A53" s="209" t="s">
        <v>845</v>
      </c>
      <c r="B53" s="46" t="str">
        <f>VLOOKUP(A53,MATERIALES!A7:D373,3,FALSE)</f>
        <v>Escolta y transporte (una tarifa por cada m3 escoltado y transportado)</v>
      </c>
      <c r="C53" s="429"/>
      <c r="D53" s="429"/>
      <c r="E53" s="429"/>
      <c r="F53" s="429"/>
      <c r="G53" s="429"/>
      <c r="H53" s="429"/>
      <c r="I53" s="429"/>
      <c r="J53" s="316" t="str">
        <f>VLOOKUP(A53,MATERIALES!A6:D644,2,FALSE)</f>
        <v>kg</v>
      </c>
      <c r="K53" s="401">
        <v>0.45800000000000002</v>
      </c>
      <c r="L53" s="425"/>
      <c r="M53" s="406">
        <f>VLOOKUP(A53,MATERIALES!A7:D400,4,FALSE)</f>
        <v>651685.3529050349</v>
      </c>
      <c r="N53" s="276">
        <f>K53*M53</f>
        <v>298471.89163050597</v>
      </c>
    </row>
    <row r="54" spans="1:14">
      <c r="A54" s="149" t="s">
        <v>442</v>
      </c>
      <c r="B54" s="46" t="str">
        <f>VLOOKUP(A54,MATERIALES!A8:D373,3,FALSE)</f>
        <v>Derechos de explotación y/o disposición de materiales</v>
      </c>
      <c r="C54" s="429"/>
      <c r="D54" s="429"/>
      <c r="E54" s="429"/>
      <c r="F54" s="429"/>
      <c r="G54" s="429"/>
      <c r="H54" s="429"/>
      <c r="I54" s="429"/>
      <c r="J54" s="316" t="str">
        <f>VLOOKUP(A54,MATERIALES!A7:D645,2,FALSE)</f>
        <v>m3</v>
      </c>
      <c r="K54" s="401">
        <v>1.3</v>
      </c>
      <c r="L54" s="425"/>
      <c r="M54" s="406">
        <f>VLOOKUP(A54,MATERIALES!A8:D401,4,FALSE)</f>
        <v>4728.506884528274</v>
      </c>
      <c r="N54" s="276">
        <f t="shared" si="0"/>
        <v>6147.0589498867566</v>
      </c>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322584.93431531196</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1256</v>
      </c>
      <c r="B61" s="49" t="str">
        <f>VLOOKUP(A61,TRANSPORTE!A5:D117,3,FALSE)</f>
        <v>Transporte de material de excavación</v>
      </c>
      <c r="C61" s="321"/>
      <c r="D61" s="321"/>
      <c r="E61" s="321"/>
      <c r="F61" s="321"/>
      <c r="G61" s="321"/>
      <c r="H61" s="315" t="s">
        <v>1468</v>
      </c>
      <c r="I61" s="283">
        <v>1.3</v>
      </c>
      <c r="J61" s="290">
        <v>1</v>
      </c>
      <c r="K61" s="283">
        <f>I61*J61</f>
        <v>1.3</v>
      </c>
      <c r="L61" s="827">
        <f>VLOOKUP(A61,TRANSPORTE!A5:D117,4,FALSE)</f>
        <v>875.44489458797614</v>
      </c>
      <c r="M61" s="828"/>
      <c r="N61" s="291">
        <f>K61*L61</f>
        <v>1138.078362964369</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1138.078362964369</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852"/>
      <c r="N71" s="101" t="s">
        <v>951</v>
      </c>
    </row>
    <row r="72" spans="1:15">
      <c r="A72" s="150" t="s">
        <v>15</v>
      </c>
      <c r="B72" s="52" t="str">
        <f>VLOOKUP(A72,'MANO DE OBRA'!A8:D68,3,FALSE)</f>
        <v>Obrero (6)</v>
      </c>
      <c r="C72" s="50"/>
      <c r="D72" s="50"/>
      <c r="E72" s="50"/>
      <c r="F72" s="50"/>
      <c r="G72" s="50"/>
      <c r="H72" s="50"/>
      <c r="I72" s="296">
        <f>K72/J72*100</f>
        <v>175560</v>
      </c>
      <c r="J72" s="297">
        <v>185</v>
      </c>
      <c r="K72" s="298">
        <f>VLOOKUP(A72,'MANO DE OBRA'!A8:D99,4,FALSE)</f>
        <v>324786</v>
      </c>
      <c r="L72" s="53"/>
      <c r="M72" s="438">
        <v>20</v>
      </c>
      <c r="N72" s="399">
        <f>K72/M72</f>
        <v>16239.3</v>
      </c>
      <c r="O72" s="109"/>
    </row>
    <row r="73" spans="1:15">
      <c r="A73" s="150"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6">
        <v>20</v>
      </c>
      <c r="N73" s="399">
        <f>K73/M73</f>
        <v>5334.3121807203988</v>
      </c>
    </row>
    <row r="74" spans="1:15">
      <c r="B74" s="52"/>
      <c r="C74" s="50"/>
      <c r="D74" s="50"/>
      <c r="E74" s="50"/>
      <c r="F74" s="50"/>
      <c r="G74" s="50"/>
      <c r="H74" s="50"/>
      <c r="I74" s="283"/>
      <c r="J74" s="301"/>
      <c r="K74" s="302"/>
      <c r="L74" s="53"/>
      <c r="M74" s="304"/>
      <c r="N74" s="300"/>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21573.612180720396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395723.74563839362</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79144.749127678733</v>
      </c>
      <c r="M85" s="858"/>
      <c r="N85" s="54"/>
    </row>
    <row r="86" spans="1:14">
      <c r="B86" s="92" t="s">
        <v>973</v>
      </c>
      <c r="C86" s="93"/>
      <c r="D86" s="93"/>
      <c r="E86" s="93"/>
      <c r="F86" s="93"/>
      <c r="G86" s="93"/>
      <c r="H86" s="93"/>
      <c r="I86" s="90"/>
      <c r="J86" s="91"/>
      <c r="K86" s="308">
        <v>0.05</v>
      </c>
      <c r="L86" s="857">
        <f>N80*K86</f>
        <v>19786.187281919683</v>
      </c>
      <c r="M86" s="858"/>
      <c r="N86" s="54"/>
    </row>
    <row r="87" spans="1:14" ht="15.75" thickBot="1">
      <c r="B87" s="94" t="s">
        <v>974</v>
      </c>
      <c r="C87" s="95"/>
      <c r="D87" s="95"/>
      <c r="E87" s="95"/>
      <c r="F87" s="95"/>
      <c r="G87" s="95"/>
      <c r="H87" s="95"/>
      <c r="I87" s="96"/>
      <c r="J87" s="97"/>
      <c r="K87" s="309">
        <v>0.05</v>
      </c>
      <c r="L87" s="859">
        <f>N80*K87</f>
        <v>19786.187281919683</v>
      </c>
      <c r="M87" s="860"/>
      <c r="N87" s="54"/>
    </row>
    <row r="88" spans="1:14" ht="15.75" thickBot="1">
      <c r="B88" s="823" t="s">
        <v>953</v>
      </c>
      <c r="C88" s="824"/>
      <c r="D88" s="824"/>
      <c r="E88" s="824"/>
      <c r="F88" s="824"/>
      <c r="G88" s="824"/>
      <c r="H88" s="824"/>
      <c r="I88" s="824"/>
      <c r="J88" s="824"/>
      <c r="K88" s="824"/>
      <c r="L88" s="824"/>
      <c r="M88" s="825"/>
      <c r="N88" s="55">
        <f>L85+L86+L87</f>
        <v>118717.12369151811</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514440.86932991171</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2.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1635</v>
      </c>
      <c r="C31" s="84" t="s">
        <v>2091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135449.84320129151</v>
      </c>
      <c r="L36" s="274"/>
      <c r="M36" s="340">
        <v>100</v>
      </c>
      <c r="N36" s="276">
        <f>K36/M36</f>
        <v>1354.4984320129151</v>
      </c>
    </row>
    <row r="37" spans="1:14">
      <c r="A37" s="116" t="s">
        <v>312</v>
      </c>
      <c r="B37" s="836" t="str">
        <f>VLOOKUP(A37,EQUIPOS!A7:D154,3,FALSE)</f>
        <v>Retroexcavadora sobre oruga, potencia 138 HP, balde de 1,5 m3.</v>
      </c>
      <c r="C37" s="837"/>
      <c r="D37" s="837"/>
      <c r="E37" s="837"/>
      <c r="F37" s="837"/>
      <c r="G37" s="837"/>
      <c r="H37" s="838"/>
      <c r="I37" s="425"/>
      <c r="J37" s="426"/>
      <c r="K37" s="273">
        <f>VLOOKUP(A37,EQUIPOS!A7:D164,4,FALSE)</f>
        <v>138005.50062018383</v>
      </c>
      <c r="L37" s="339"/>
      <c r="M37" s="340">
        <v>35</v>
      </c>
      <c r="N37" s="276">
        <f>K37/M37</f>
        <v>3943.0143034338234</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7.6767229862288557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5305.1894584329675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49" t="s">
        <v>442</v>
      </c>
      <c r="B48" s="46" t="str">
        <f>VLOOKUP(A48,MATERIALES!A5:D373,3,FALSE)</f>
        <v>Derechos de explotación y/o disposición de materiales</v>
      </c>
      <c r="C48" s="285"/>
      <c r="D48" s="285"/>
      <c r="E48" s="285"/>
      <c r="F48" s="285"/>
      <c r="G48" s="285"/>
      <c r="H48" s="285"/>
      <c r="I48" s="272"/>
      <c r="J48" s="228" t="str">
        <f>VLOOKUP(A48,MATERIALES!A4:D640,2,FALSE)</f>
        <v>m3</v>
      </c>
      <c r="K48" s="286">
        <v>1.3</v>
      </c>
      <c r="L48" s="271"/>
      <c r="M48" s="406">
        <f>VLOOKUP(A48,MATERIALES!A5:D396,4,FALSE)</f>
        <v>4728.506884528274</v>
      </c>
      <c r="N48" s="276">
        <f>K48*M48</f>
        <v>6147.0589498867566</v>
      </c>
    </row>
    <row r="49" spans="1:14">
      <c r="A49" s="149"/>
      <c r="B49" s="46"/>
      <c r="C49" s="429"/>
      <c r="D49" s="429"/>
      <c r="E49" s="429"/>
      <c r="F49" s="429"/>
      <c r="G49" s="429"/>
      <c r="H49" s="429"/>
      <c r="I49" s="429"/>
      <c r="J49" s="315"/>
      <c r="K49" s="401"/>
      <c r="L49" s="425"/>
      <c r="M49" s="406"/>
      <c r="N49" s="276"/>
    </row>
    <row r="50" spans="1:14">
      <c r="A50" s="149"/>
      <c r="B50" s="46"/>
      <c r="C50" s="429"/>
      <c r="D50" s="429"/>
      <c r="E50" s="429"/>
      <c r="F50" s="429"/>
      <c r="G50" s="429"/>
      <c r="H50" s="429"/>
      <c r="I50" s="429"/>
      <c r="J50" s="315"/>
      <c r="K50" s="401"/>
      <c r="L50" s="425"/>
      <c r="M50" s="406"/>
      <c r="N50" s="276"/>
    </row>
    <row r="51" spans="1:14">
      <c r="A51" s="149"/>
      <c r="B51" s="46"/>
      <c r="C51" s="429"/>
      <c r="D51" s="429"/>
      <c r="E51" s="429"/>
      <c r="F51" s="429"/>
      <c r="G51" s="429"/>
      <c r="H51" s="429"/>
      <c r="I51" s="429"/>
      <c r="J51" s="315"/>
      <c r="K51" s="401"/>
      <c r="L51" s="425"/>
      <c r="M51" s="406"/>
      <c r="N51" s="276"/>
    </row>
    <row r="52" spans="1:14">
      <c r="A52" s="149"/>
      <c r="B52" s="46"/>
      <c r="C52" s="429"/>
      <c r="D52" s="429"/>
      <c r="E52" s="429"/>
      <c r="F52" s="429"/>
      <c r="G52" s="429"/>
      <c r="H52" s="429"/>
      <c r="I52" s="429"/>
      <c r="J52" s="315"/>
      <c r="K52" s="401"/>
      <c r="L52" s="425"/>
      <c r="M52" s="406"/>
      <c r="N52" s="276"/>
    </row>
    <row r="53" spans="1:14">
      <c r="A53" s="149"/>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f>K54*M54</f>
        <v>0</v>
      </c>
    </row>
    <row r="55" spans="1:14" ht="15.75" thickBot="1">
      <c r="B55" s="823" t="s">
        <v>953</v>
      </c>
      <c r="C55" s="824"/>
      <c r="D55" s="824"/>
      <c r="E55" s="824"/>
      <c r="F55" s="824"/>
      <c r="G55" s="824"/>
      <c r="H55" s="824"/>
      <c r="I55" s="824"/>
      <c r="J55" s="824"/>
      <c r="K55" s="824"/>
      <c r="L55" s="824"/>
      <c r="M55" s="825"/>
      <c r="N55" s="398">
        <f>SUM(N48:N54)</f>
        <v>6147.0589498867566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1256</v>
      </c>
      <c r="B60" s="49" t="str">
        <f>VLOOKUP(A60,TRANSPORTE!A5:D117,3,FALSE)</f>
        <v>Transporte de material de excavación</v>
      </c>
      <c r="C60" s="321"/>
      <c r="D60" s="321"/>
      <c r="E60" s="321"/>
      <c r="F60" s="321"/>
      <c r="G60" s="321"/>
      <c r="H60" s="315" t="s">
        <v>1468</v>
      </c>
      <c r="I60" s="283">
        <v>1.3</v>
      </c>
      <c r="J60" s="290">
        <v>1</v>
      </c>
      <c r="K60" s="283">
        <f>I60*J60</f>
        <v>1.3</v>
      </c>
      <c r="L60" s="827">
        <f>VLOOKUP(A60,TRANSPORTE!A5:D117,4,FALSE)</f>
        <v>875.44489458797614</v>
      </c>
      <c r="M60" s="828"/>
      <c r="N60" s="291">
        <f>K60*L60</f>
        <v>1138.078362964369</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1138.078362964369</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5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280</v>
      </c>
      <c r="N71" s="399">
        <f>K71/M71</f>
        <v>381.02229862288567</v>
      </c>
      <c r="O71" s="109"/>
    </row>
    <row r="72" spans="1:15">
      <c r="A72" s="150"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6">
        <v>280</v>
      </c>
      <c r="N72" s="399">
        <f>K72/M72</f>
        <v>386.65</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767.67229862288559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13357.999069906977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2671.5998139813955</v>
      </c>
      <c r="M84" s="858"/>
      <c r="N84" s="54"/>
    </row>
    <row r="85" spans="1:14">
      <c r="B85" s="92" t="s">
        <v>973</v>
      </c>
      <c r="C85" s="93"/>
      <c r="D85" s="93"/>
      <c r="E85" s="93"/>
      <c r="F85" s="93"/>
      <c r="G85" s="93"/>
      <c r="H85" s="93"/>
      <c r="I85" s="90"/>
      <c r="J85" s="91"/>
      <c r="K85" s="308">
        <v>0.05</v>
      </c>
      <c r="L85" s="857">
        <f>N79*K85</f>
        <v>667.89995349534888</v>
      </c>
      <c r="M85" s="858"/>
      <c r="N85" s="54"/>
    </row>
    <row r="86" spans="1:14" ht="15.75" thickBot="1">
      <c r="B86" s="94" t="s">
        <v>974</v>
      </c>
      <c r="C86" s="95"/>
      <c r="D86" s="95"/>
      <c r="E86" s="95"/>
      <c r="F86" s="95"/>
      <c r="G86" s="95"/>
      <c r="H86" s="95"/>
      <c r="I86" s="96"/>
      <c r="J86" s="97"/>
      <c r="K86" s="309">
        <v>0.05</v>
      </c>
      <c r="L86" s="859">
        <f>N79*K86</f>
        <v>667.89995349534888</v>
      </c>
      <c r="M86" s="860"/>
      <c r="N86" s="54"/>
    </row>
    <row r="87" spans="1:14" ht="15.75" thickBot="1">
      <c r="B87" s="823" t="s">
        <v>953</v>
      </c>
      <c r="C87" s="824"/>
      <c r="D87" s="824"/>
      <c r="E87" s="824"/>
      <c r="F87" s="824"/>
      <c r="G87" s="824"/>
      <c r="H87" s="824"/>
      <c r="I87" s="824"/>
      <c r="J87" s="824"/>
      <c r="K87" s="824"/>
      <c r="L87" s="824"/>
      <c r="M87" s="825"/>
      <c r="N87" s="55">
        <f>L84+L85+L86</f>
        <v>4007.3997209720937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17365.39879087907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7.75" customHeight="1" thickBot="1">
      <c r="B29" s="74" t="s">
        <v>943</v>
      </c>
      <c r="C29" s="832" t="s">
        <v>944</v>
      </c>
      <c r="D29" s="833"/>
      <c r="E29" s="833"/>
      <c r="F29" s="833"/>
      <c r="G29" s="833"/>
      <c r="H29" s="833"/>
      <c r="I29" s="833"/>
      <c r="J29" s="75"/>
      <c r="K29" s="346" t="s">
        <v>2215</v>
      </c>
      <c r="L29" s="834" t="s">
        <v>945</v>
      </c>
      <c r="M29" s="835"/>
      <c r="N29" s="74" t="s">
        <v>946</v>
      </c>
    </row>
    <row r="30" spans="1:14" ht="15.75" customHeight="1" thickBot="1">
      <c r="A30" t="s">
        <v>1845</v>
      </c>
      <c r="B30" s="83" t="s">
        <v>1636</v>
      </c>
      <c r="C30" s="84" t="s">
        <v>2092</v>
      </c>
      <c r="D30" s="85"/>
      <c r="E30" s="85"/>
      <c r="F30" s="85"/>
      <c r="G30" s="85"/>
      <c r="H30" s="85"/>
      <c r="I30" s="85"/>
      <c r="J30" s="85"/>
      <c r="K30" s="457"/>
      <c r="L30" s="310" t="s">
        <v>387</v>
      </c>
      <c r="M30" s="207"/>
      <c r="N30" s="87"/>
    </row>
    <row r="31" spans="1:14" ht="6" customHeight="1">
      <c r="B31" s="98"/>
      <c r="C31" s="99"/>
      <c r="D31" s="99"/>
      <c r="E31" s="99"/>
      <c r="F31" s="99"/>
      <c r="G31" s="99"/>
      <c r="H31" s="99"/>
      <c r="I31" s="99"/>
      <c r="J31" s="99"/>
      <c r="K31" s="99"/>
      <c r="L31" s="99"/>
      <c r="M31" s="99"/>
      <c r="N31" s="100"/>
    </row>
    <row r="32" spans="1:14">
      <c r="B32" s="61" t="s">
        <v>947</v>
      </c>
      <c r="C32" s="62"/>
      <c r="D32" s="62"/>
      <c r="E32" s="62"/>
      <c r="F32" s="62"/>
      <c r="G32" s="62"/>
      <c r="H32" s="62"/>
      <c r="I32" s="62"/>
      <c r="J32" s="62"/>
      <c r="K32" s="62"/>
      <c r="L32" s="62"/>
      <c r="M32" s="62"/>
      <c r="N32" s="63"/>
    </row>
    <row r="33" spans="1:14" ht="15.75" thickBot="1">
      <c r="B33" s="270"/>
      <c r="C33" s="64"/>
      <c r="D33" s="64"/>
      <c r="E33" s="64"/>
      <c r="F33" s="64"/>
      <c r="G33" s="64"/>
      <c r="H33" s="64"/>
      <c r="I33" s="65"/>
      <c r="J33" s="65"/>
      <c r="K33" s="64"/>
      <c r="L33" s="64"/>
      <c r="M33" s="64"/>
      <c r="N33" s="66"/>
    </row>
    <row r="34" spans="1:14">
      <c r="B34" s="804" t="s">
        <v>944</v>
      </c>
      <c r="C34" s="805"/>
      <c r="D34" s="805"/>
      <c r="E34" s="805"/>
      <c r="F34" s="805"/>
      <c r="G34" s="805"/>
      <c r="H34" s="806"/>
      <c r="I34" s="807" t="s">
        <v>948</v>
      </c>
      <c r="J34" s="808"/>
      <c r="K34" s="72" t="s">
        <v>949</v>
      </c>
      <c r="L34" s="809" t="s">
        <v>950</v>
      </c>
      <c r="M34" s="806"/>
      <c r="N34" s="73" t="s">
        <v>951</v>
      </c>
    </row>
    <row r="35" spans="1:14">
      <c r="A35" s="116" t="s">
        <v>263</v>
      </c>
      <c r="B35" s="836" t="str">
        <f>VLOOKUP(A35,EQUIPOS!A6:D154,3,FALSE)</f>
        <v xml:space="preserve">Motobomba 4 pulgadas
</v>
      </c>
      <c r="C35" s="837"/>
      <c r="D35" s="837"/>
      <c r="E35" s="837"/>
      <c r="F35" s="837"/>
      <c r="G35" s="837"/>
      <c r="H35" s="838"/>
      <c r="I35" s="271"/>
      <c r="J35" s="272"/>
      <c r="K35" s="273">
        <f>VLOOKUP(A35,EQUIPOS!A6:D163,4,FALSE)</f>
        <v>7475.809081743736</v>
      </c>
      <c r="L35" s="274"/>
      <c r="M35" s="340">
        <v>21</v>
      </c>
      <c r="N35" s="276">
        <f>K35/M35</f>
        <v>355.99090865446362</v>
      </c>
    </row>
    <row r="36" spans="1:14">
      <c r="A36" s="116" t="s">
        <v>129</v>
      </c>
      <c r="B36" s="836" t="str">
        <f>VLOOKUP(A36,EQUIPOS!A7:D154,3,FALSE)</f>
        <v xml:space="preserve">Buldozer, Potencia al volante de 140 HP, motor de 2200 RPM, longitud de hoja 4,80m. </v>
      </c>
      <c r="C36" s="837"/>
      <c r="D36" s="837"/>
      <c r="E36" s="837"/>
      <c r="F36" s="837"/>
      <c r="G36" s="837"/>
      <c r="H36" s="838"/>
      <c r="I36" s="425"/>
      <c r="J36" s="426"/>
      <c r="K36" s="273">
        <f>VLOOKUP(A36,EQUIPOS!A7:D164,4,FALSE)</f>
        <v>135449.84320129151</v>
      </c>
      <c r="L36" s="339"/>
      <c r="M36" s="340">
        <v>100</v>
      </c>
      <c r="N36" s="276">
        <f>K36/M36</f>
        <v>1354.4984320129151</v>
      </c>
    </row>
    <row r="37" spans="1:14">
      <c r="A37" s="116" t="s">
        <v>312</v>
      </c>
      <c r="B37" s="836" t="str">
        <f>VLOOKUP(A37,EQUIPOS!A8:D154,3,FALSE)</f>
        <v>Retroexcavadora sobre oruga, potencia 138 HP, balde de 1,5 m3.</v>
      </c>
      <c r="C37" s="837"/>
      <c r="D37" s="837"/>
      <c r="E37" s="837"/>
      <c r="F37" s="837"/>
      <c r="G37" s="837"/>
      <c r="H37" s="838"/>
      <c r="I37" s="332"/>
      <c r="J37" s="334"/>
      <c r="K37" s="273">
        <f>VLOOKUP(A37,EQUIPOS!A8:D165,4,FALSE)</f>
        <v>138005.50062018383</v>
      </c>
      <c r="L37" s="427"/>
      <c r="M37" s="428">
        <v>21</v>
      </c>
      <c r="N37" s="276">
        <f>K37/M37</f>
        <v>6571.6905057230397</v>
      </c>
    </row>
    <row r="38" spans="1:14">
      <c r="B38" s="836"/>
      <c r="C38" s="837"/>
      <c r="D38" s="837"/>
      <c r="E38" s="837"/>
      <c r="F38" s="837"/>
      <c r="G38" s="837"/>
      <c r="H38" s="838"/>
      <c r="I38" s="39"/>
      <c r="J38" s="40"/>
      <c r="K38" s="273"/>
      <c r="L38" s="280"/>
      <c r="M38" s="340"/>
      <c r="N38" s="276"/>
    </row>
    <row r="39" spans="1:14">
      <c r="B39" s="324"/>
      <c r="C39" s="325"/>
      <c r="D39" s="325"/>
      <c r="E39" s="325"/>
      <c r="F39" s="327"/>
      <c r="G39" s="327"/>
      <c r="H39" s="128"/>
      <c r="I39" s="39"/>
      <c r="J39" s="40"/>
      <c r="K39" s="273"/>
      <c r="L39" s="280"/>
      <c r="M39" s="281"/>
      <c r="N39" s="277"/>
    </row>
    <row r="40" spans="1:14">
      <c r="B40" s="843" t="s">
        <v>952</v>
      </c>
      <c r="C40" s="844"/>
      <c r="D40" s="844"/>
      <c r="E40" s="41"/>
      <c r="F40" s="42"/>
      <c r="G40" s="42"/>
      <c r="H40" s="43"/>
      <c r="I40" s="39"/>
      <c r="J40" s="40"/>
      <c r="K40" s="283"/>
      <c r="L40" s="280"/>
      <c r="M40" s="405">
        <v>0.01</v>
      </c>
      <c r="N40" s="348">
        <f>N76*M40</f>
        <v>12.794538310381427</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SUM(N35:N41)</f>
        <v>8294.9743847007994</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49" t="s">
        <v>442</v>
      </c>
      <c r="B47" s="46" t="str">
        <f>VLOOKUP(A47,MATERIALES!A5:D373,3,FALSE)</f>
        <v>Derechos de explotación y/o disposición de materiales</v>
      </c>
      <c r="C47" s="285"/>
      <c r="D47" s="285"/>
      <c r="E47" s="285"/>
      <c r="F47" s="285"/>
      <c r="G47" s="285"/>
      <c r="H47" s="285"/>
      <c r="I47" s="272"/>
      <c r="J47" s="228" t="str">
        <f>VLOOKUP(A47,MATERIALES!A4:D640,2,FALSE)</f>
        <v>m3</v>
      </c>
      <c r="K47" s="286">
        <v>1.3</v>
      </c>
      <c r="L47" s="271"/>
      <c r="M47" s="406">
        <f>VLOOKUP(A47,MATERIALES!A5:D396,4,FALSE)</f>
        <v>4728.506884528274</v>
      </c>
      <c r="N47" s="276">
        <f>K47*M47</f>
        <v>6147.0589498867566</v>
      </c>
    </row>
    <row r="48" spans="1:14">
      <c r="A48" s="149"/>
      <c r="B48" s="46"/>
      <c r="C48" s="429"/>
      <c r="D48" s="429"/>
      <c r="E48" s="429"/>
      <c r="F48" s="429"/>
      <c r="G48" s="429"/>
      <c r="H48" s="429"/>
      <c r="I48" s="429"/>
      <c r="J48" s="315"/>
      <c r="K48" s="401"/>
      <c r="L48" s="425"/>
      <c r="M48" s="406"/>
      <c r="N48" s="276"/>
    </row>
    <row r="49" spans="1:14">
      <c r="A49" s="149"/>
      <c r="B49" s="46"/>
      <c r="C49" s="429"/>
      <c r="D49" s="429"/>
      <c r="E49" s="429"/>
      <c r="F49" s="429"/>
      <c r="G49" s="429"/>
      <c r="H49" s="429"/>
      <c r="I49" s="429"/>
      <c r="J49" s="315"/>
      <c r="K49" s="401"/>
      <c r="L49" s="425"/>
      <c r="M49" s="406"/>
      <c r="N49" s="276"/>
    </row>
    <row r="50" spans="1:14">
      <c r="A50" s="149"/>
      <c r="B50" s="46"/>
      <c r="C50" s="429"/>
      <c r="D50" s="429"/>
      <c r="E50" s="429"/>
      <c r="F50" s="429"/>
      <c r="G50" s="429"/>
      <c r="H50" s="429"/>
      <c r="I50" s="429"/>
      <c r="J50" s="315"/>
      <c r="K50" s="401"/>
      <c r="L50" s="425"/>
      <c r="M50" s="406"/>
      <c r="N50" s="276"/>
    </row>
    <row r="51" spans="1:14">
      <c r="A51" s="149"/>
      <c r="B51" s="46"/>
      <c r="C51" s="429"/>
      <c r="D51" s="429"/>
      <c r="E51" s="429"/>
      <c r="F51" s="429"/>
      <c r="G51" s="429"/>
      <c r="H51" s="429"/>
      <c r="I51" s="429"/>
      <c r="J51" s="315"/>
      <c r="K51" s="401"/>
      <c r="L51" s="425"/>
      <c r="M51" s="406"/>
      <c r="N51" s="276"/>
    </row>
    <row r="52" spans="1:14">
      <c r="A52" s="149"/>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23" t="s">
        <v>953</v>
      </c>
      <c r="C54" s="824"/>
      <c r="D54" s="824"/>
      <c r="E54" s="824"/>
      <c r="F54" s="824"/>
      <c r="G54" s="824"/>
      <c r="H54" s="824"/>
      <c r="I54" s="824"/>
      <c r="J54" s="824"/>
      <c r="K54" s="824"/>
      <c r="L54" s="824"/>
      <c r="M54" s="825"/>
      <c r="N54" s="398">
        <f>SUM(N47:N53)</f>
        <v>6147.0589498867566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1256</v>
      </c>
      <c r="B59" s="49" t="str">
        <f>VLOOKUP(A59,TRANSPORTE!A5:D117,3,FALSE)</f>
        <v>Transporte de material de excavación</v>
      </c>
      <c r="C59" s="321"/>
      <c r="D59" s="321"/>
      <c r="E59" s="321"/>
      <c r="F59" s="321"/>
      <c r="G59" s="321"/>
      <c r="H59" s="315" t="s">
        <v>1468</v>
      </c>
      <c r="I59" s="283">
        <v>1.3</v>
      </c>
      <c r="J59" s="290">
        <v>1</v>
      </c>
      <c r="K59" s="283">
        <f>I59*J59</f>
        <v>1.3</v>
      </c>
      <c r="L59" s="827">
        <f>VLOOKUP(A59,TRANSPORTE!A5:D117,4,FALSE)</f>
        <v>875.44489458797614</v>
      </c>
      <c r="M59" s="828"/>
      <c r="N59" s="291">
        <f>K59*L59</f>
        <v>1138.078362964369</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1138.078362964369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s="15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438">
        <v>168</v>
      </c>
      <c r="N70" s="399">
        <f>K70/M70</f>
        <v>644.41666666666663</v>
      </c>
      <c r="O70" s="109"/>
    </row>
    <row r="71" spans="1:15">
      <c r="A71" s="150"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436">
        <v>168</v>
      </c>
      <c r="N71" s="399">
        <f>K71/M71</f>
        <v>635.03716437147614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1279.4538310381427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16859.565528590065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3371.913105718013</v>
      </c>
      <c r="M83" s="858"/>
      <c r="N83" s="54"/>
    </row>
    <row r="84" spans="1:14">
      <c r="B84" s="92" t="s">
        <v>973</v>
      </c>
      <c r="C84" s="93"/>
      <c r="D84" s="93"/>
      <c r="E84" s="93"/>
      <c r="F84" s="93"/>
      <c r="G84" s="93"/>
      <c r="H84" s="93"/>
      <c r="I84" s="90"/>
      <c r="J84" s="91"/>
      <c r="K84" s="308">
        <v>0.05</v>
      </c>
      <c r="L84" s="857">
        <f>N78*K84</f>
        <v>842.97827642950324</v>
      </c>
      <c r="M84" s="858"/>
      <c r="N84" s="54"/>
    </row>
    <row r="85" spans="1:14" ht="15.75" thickBot="1">
      <c r="B85" s="94" t="s">
        <v>974</v>
      </c>
      <c r="C85" s="95"/>
      <c r="D85" s="95"/>
      <c r="E85" s="95"/>
      <c r="F85" s="95"/>
      <c r="G85" s="95"/>
      <c r="H85" s="95"/>
      <c r="I85" s="96"/>
      <c r="J85" s="97"/>
      <c r="K85" s="309">
        <v>0.05</v>
      </c>
      <c r="L85" s="859">
        <f>N78*K85</f>
        <v>842.97827642950324</v>
      </c>
      <c r="M85" s="860"/>
      <c r="N85" s="54"/>
    </row>
    <row r="86" spans="1:14" ht="15.75" thickBot="1">
      <c r="B86" s="823" t="s">
        <v>953</v>
      </c>
      <c r="C86" s="824"/>
      <c r="D86" s="824"/>
      <c r="E86" s="824"/>
      <c r="F86" s="824"/>
      <c r="G86" s="824"/>
      <c r="H86" s="824"/>
      <c r="I86" s="824"/>
      <c r="J86" s="824"/>
      <c r="K86" s="824"/>
      <c r="L86" s="824"/>
      <c r="M86" s="825"/>
      <c r="N86" s="55">
        <f>L83+L84+L85</f>
        <v>5057.8696585770194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21917.435187167084</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1095</v>
      </c>
      <c r="C31" s="84" t="s">
        <v>2093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10982.171060463963</v>
      </c>
      <c r="L36" s="274"/>
      <c r="M36" s="340">
        <v>2.5</v>
      </c>
      <c r="N36" s="276">
        <f>K36/M36</f>
        <v>4392.8684241855854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405.98250000000002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4798.8509241855854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550</v>
      </c>
      <c r="B48" s="46" t="str">
        <f>VLOOKUP(A48,MATERIALES!A5:D373,3,FALSE)</f>
        <v>Material seleccionado para Relleno</v>
      </c>
      <c r="C48" s="285"/>
      <c r="D48" s="285"/>
      <c r="E48" s="285"/>
      <c r="F48" s="285"/>
      <c r="G48" s="285"/>
      <c r="H48" s="285"/>
      <c r="I48" s="272"/>
      <c r="J48" s="228" t="str">
        <f>VLOOKUP(A48,MATERIALES!A4:D640,2,FALSE)</f>
        <v>m3</v>
      </c>
      <c r="K48" s="286">
        <v>1.3</v>
      </c>
      <c r="L48" s="271"/>
      <c r="M48" s="406">
        <f>VLOOKUP(A48,MATERIALES!A5:D396,4,FALSE)</f>
        <v>24710.467862222966</v>
      </c>
      <c r="N48" s="276">
        <f>K48*M48</f>
        <v>32123.608220889855</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12.776870662990158</v>
      </c>
      <c r="N49" s="276">
        <f>K49*M49</f>
        <v>383.30611988970475</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32506.91434077956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827">
        <f>VLOOKUP(A60,TRANSPORTE!A5:D117,4,FALSE)</f>
        <v>875.44489458797614</v>
      </c>
      <c r="M60" s="828"/>
      <c r="N60" s="291">
        <f>K60*L60</f>
        <v>1138.078362964369</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1138.078362964369</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46563.493627929514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9312.698725585904</v>
      </c>
      <c r="M84" s="858"/>
      <c r="N84" s="54"/>
    </row>
    <row r="85" spans="1:14">
      <c r="B85" s="92" t="s">
        <v>973</v>
      </c>
      <c r="C85" s="93"/>
      <c r="D85" s="93"/>
      <c r="E85" s="93"/>
      <c r="F85" s="93"/>
      <c r="G85" s="93"/>
      <c r="H85" s="93"/>
      <c r="I85" s="90"/>
      <c r="J85" s="91"/>
      <c r="K85" s="308">
        <v>0.05</v>
      </c>
      <c r="L85" s="857">
        <f>N79*K85</f>
        <v>2328.174681396476</v>
      </c>
      <c r="M85" s="858"/>
      <c r="N85" s="54"/>
    </row>
    <row r="86" spans="1:14" ht="15.75" thickBot="1">
      <c r="B86" s="94" t="s">
        <v>974</v>
      </c>
      <c r="C86" s="95"/>
      <c r="D86" s="95"/>
      <c r="E86" s="95"/>
      <c r="F86" s="95"/>
      <c r="G86" s="95"/>
      <c r="H86" s="95"/>
      <c r="I86" s="96"/>
      <c r="J86" s="97"/>
      <c r="K86" s="309">
        <v>0.05</v>
      </c>
      <c r="L86" s="859">
        <f>N79*K86</f>
        <v>2328.174681396476</v>
      </c>
      <c r="M86" s="860"/>
      <c r="N86" s="54"/>
    </row>
    <row r="87" spans="1:14" ht="15.75" thickBot="1">
      <c r="B87" s="823" t="s">
        <v>953</v>
      </c>
      <c r="C87" s="824"/>
      <c r="D87" s="824"/>
      <c r="E87" s="824"/>
      <c r="F87" s="824"/>
      <c r="G87" s="824"/>
      <c r="H87" s="824"/>
      <c r="I87" s="824"/>
      <c r="J87" s="824"/>
      <c r="K87" s="824"/>
      <c r="L87" s="824"/>
      <c r="M87" s="825"/>
      <c r="N87" s="55">
        <f>L84+L85+L86</f>
        <v>13969.048088378857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60532.541716308369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1096</v>
      </c>
      <c r="C31" s="84" t="s">
        <v>1637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10982.171060463963</v>
      </c>
      <c r="L36" s="274"/>
      <c r="M36" s="340">
        <v>2.5</v>
      </c>
      <c r="N36" s="276">
        <f>K36/M36</f>
        <v>4392.8684241855854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405.98250000000002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4798.8509241855854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540</v>
      </c>
      <c r="B48" s="46" t="str">
        <f>VLOOKUP(A48,MATERIALES!A5:D373,3,FALSE)</f>
        <v>Material de Recebo Para Relleno</v>
      </c>
      <c r="C48" s="285"/>
      <c r="D48" s="285"/>
      <c r="E48" s="285"/>
      <c r="F48" s="285"/>
      <c r="G48" s="285"/>
      <c r="H48" s="285"/>
      <c r="I48" s="272"/>
      <c r="J48" s="228" t="str">
        <f>VLOOKUP(A48,MATERIALES!A4:D640,2,FALSE)</f>
        <v>m3</v>
      </c>
      <c r="K48" s="286">
        <v>1.3</v>
      </c>
      <c r="L48" s="271"/>
      <c r="M48" s="406">
        <f>VLOOKUP(A48,MATERIALES!A5:D396,4,FALSE)</f>
        <v>50515.48764457542</v>
      </c>
      <c r="N48" s="276">
        <f>K48*M48</f>
        <v>65670.133937948049</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12.776870662990158</v>
      </c>
      <c r="N49" s="276">
        <f>K49*M49</f>
        <v>383.30611988970475</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66053.440057837754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827">
        <f>VLOOKUP(A60,TRANSPORTE!A5:D117,4,FALSE)</f>
        <v>875.44489458797614</v>
      </c>
      <c r="M60" s="828"/>
      <c r="N60" s="291">
        <f>K60*L60</f>
        <v>1138.078362964369</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48"/>
    </row>
    <row r="66" spans="1:15" ht="15.75" thickBot="1">
      <c r="B66" s="829" t="s">
        <v>953</v>
      </c>
      <c r="C66" s="830"/>
      <c r="D66" s="830"/>
      <c r="E66" s="830"/>
      <c r="F66" s="830"/>
      <c r="G66" s="830"/>
      <c r="H66" s="830"/>
      <c r="I66" s="830"/>
      <c r="J66" s="830"/>
      <c r="K66" s="830"/>
      <c r="L66" s="830"/>
      <c r="M66" s="831"/>
      <c r="N66" s="107">
        <f>N60+N61+N62+N63+N64</f>
        <v>1138.078362964369</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80110.019344987697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16022.003868997541</v>
      </c>
      <c r="M84" s="858"/>
      <c r="N84" s="54"/>
    </row>
    <row r="85" spans="1:14">
      <c r="B85" s="92" t="s">
        <v>973</v>
      </c>
      <c r="C85" s="93"/>
      <c r="D85" s="93"/>
      <c r="E85" s="93"/>
      <c r="F85" s="93"/>
      <c r="G85" s="93"/>
      <c r="H85" s="93"/>
      <c r="I85" s="90"/>
      <c r="J85" s="91"/>
      <c r="K85" s="308">
        <v>0.05</v>
      </c>
      <c r="L85" s="857">
        <f>N79*K85</f>
        <v>4005.5009672493852</v>
      </c>
      <c r="M85" s="858"/>
      <c r="N85" s="54"/>
    </row>
    <row r="86" spans="1:14" ht="15.75" thickBot="1">
      <c r="B86" s="94" t="s">
        <v>974</v>
      </c>
      <c r="C86" s="95"/>
      <c r="D86" s="95"/>
      <c r="E86" s="95"/>
      <c r="F86" s="95"/>
      <c r="G86" s="95"/>
      <c r="H86" s="95"/>
      <c r="I86" s="96"/>
      <c r="J86" s="97"/>
      <c r="K86" s="309">
        <v>0.05</v>
      </c>
      <c r="L86" s="859">
        <f>N79*K86</f>
        <v>4005.5009672493852</v>
      </c>
      <c r="M86" s="860"/>
      <c r="N86" s="54"/>
    </row>
    <row r="87" spans="1:14" ht="15.75" thickBot="1">
      <c r="B87" s="823" t="s">
        <v>953</v>
      </c>
      <c r="C87" s="824"/>
      <c r="D87" s="824"/>
      <c r="E87" s="824"/>
      <c r="F87" s="824"/>
      <c r="G87" s="824"/>
      <c r="H87" s="824"/>
      <c r="I87" s="824"/>
      <c r="J87" s="824"/>
      <c r="K87" s="824"/>
      <c r="L87" s="824"/>
      <c r="M87" s="825"/>
      <c r="N87" s="55">
        <f>L84+L85+L86</f>
        <v>24033.005803496308</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104143.02514848401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1638</v>
      </c>
      <c r="C31" s="84" t="s">
        <v>1639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10982.171060463963</v>
      </c>
      <c r="L36" s="274"/>
      <c r="M36" s="340">
        <v>2.5</v>
      </c>
      <c r="N36" s="276">
        <f>K36/M36</f>
        <v>4392.8684241855854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405.98250000000002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4798.8509241855854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515</v>
      </c>
      <c r="B48" s="46" t="str">
        <f>VLOOKUP(A48,MATERIALES!A5:D373,3,FALSE)</f>
        <v>Material  Granular Tipo SBG</v>
      </c>
      <c r="C48" s="285"/>
      <c r="D48" s="285"/>
      <c r="E48" s="285"/>
      <c r="F48" s="285"/>
      <c r="G48" s="285"/>
      <c r="H48" s="285"/>
      <c r="I48" s="272"/>
      <c r="J48" s="228" t="str">
        <f>VLOOKUP(A48,MATERIALES!A4:D640,2,FALSE)</f>
        <v>m3</v>
      </c>
      <c r="K48" s="286">
        <v>1.3</v>
      </c>
      <c r="L48" s="271"/>
      <c r="M48" s="406">
        <f>VLOOKUP(A48,MATERIALES!A5:D396,4,FALSE)</f>
        <v>87958.107122468078</v>
      </c>
      <c r="N48" s="276">
        <f>K48*M48</f>
        <v>114345.53925920851</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12.776870662990158</v>
      </c>
      <c r="N49" s="276">
        <f>K49*M49</f>
        <v>383.30611988970475</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114728.84537909822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827">
        <f>VLOOKUP(A60,TRANSPORTE!A5:D117,4,FALSE)</f>
        <v>875.44489458797614</v>
      </c>
      <c r="M60" s="828"/>
      <c r="N60" s="291">
        <f>K60*L60</f>
        <v>1138.078362964369</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1138.078362964369</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128785.42466624816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25757.084933249633</v>
      </c>
      <c r="M84" s="858"/>
      <c r="N84" s="54"/>
    </row>
    <row r="85" spans="1:14">
      <c r="B85" s="92" t="s">
        <v>973</v>
      </c>
      <c r="C85" s="93"/>
      <c r="D85" s="93"/>
      <c r="E85" s="93"/>
      <c r="F85" s="93"/>
      <c r="G85" s="93"/>
      <c r="H85" s="93"/>
      <c r="I85" s="90"/>
      <c r="J85" s="91"/>
      <c r="K85" s="308">
        <v>0.05</v>
      </c>
      <c r="L85" s="857">
        <f>N79*K85</f>
        <v>6439.2712333124082</v>
      </c>
      <c r="M85" s="858"/>
      <c r="N85" s="54"/>
    </row>
    <row r="86" spans="1:14" ht="15.75" thickBot="1">
      <c r="B86" s="94" t="s">
        <v>974</v>
      </c>
      <c r="C86" s="95"/>
      <c r="D86" s="95"/>
      <c r="E86" s="95"/>
      <c r="F86" s="95"/>
      <c r="G86" s="95"/>
      <c r="H86" s="95"/>
      <c r="I86" s="96"/>
      <c r="J86" s="97"/>
      <c r="K86" s="309">
        <v>0.05</v>
      </c>
      <c r="L86" s="859">
        <f>N79*K86</f>
        <v>6439.2712333124082</v>
      </c>
      <c r="M86" s="860"/>
      <c r="N86" s="54"/>
    </row>
    <row r="87" spans="1:14" ht="15.75" thickBot="1">
      <c r="B87" s="823" t="s">
        <v>953</v>
      </c>
      <c r="C87" s="824"/>
      <c r="D87" s="824"/>
      <c r="E87" s="824"/>
      <c r="F87" s="824"/>
      <c r="G87" s="824"/>
      <c r="H87" s="824"/>
      <c r="I87" s="824"/>
      <c r="J87" s="824"/>
      <c r="K87" s="824"/>
      <c r="L87" s="824"/>
      <c r="M87" s="825"/>
      <c r="N87" s="55">
        <f>L84+L85+L86</f>
        <v>38635.627399874451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167421.05206612262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8.75" customHeight="1" thickBot="1">
      <c r="A31" t="s">
        <v>1845</v>
      </c>
      <c r="B31" s="83" t="s">
        <v>1640</v>
      </c>
      <c r="C31" s="84" t="s">
        <v>1641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10982.171060463963</v>
      </c>
      <c r="L36" s="274"/>
      <c r="M36" s="340">
        <v>2.5</v>
      </c>
      <c r="N36" s="276">
        <f>K36/M36</f>
        <v>4392.8684241855854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405.98250000000002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4798.8509241855854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517</v>
      </c>
      <c r="B48" s="46" t="str">
        <f>VLOOKUP(A48,MATERIALES!A5:D373,3,FALSE)</f>
        <v>Material Granular Tipo  BG</v>
      </c>
      <c r="C48" s="285"/>
      <c r="D48" s="285"/>
      <c r="E48" s="285"/>
      <c r="F48" s="285"/>
      <c r="G48" s="285"/>
      <c r="H48" s="285"/>
      <c r="I48" s="272"/>
      <c r="J48" s="228" t="str">
        <f>VLOOKUP(A48,MATERIALES!A4:D640,2,FALSE)</f>
        <v>m3</v>
      </c>
      <c r="K48" s="286">
        <v>1.3</v>
      </c>
      <c r="L48" s="271"/>
      <c r="M48" s="406">
        <f>VLOOKUP(A48,MATERIALES!A5:D396,4,FALSE)</f>
        <v>196996.986099648</v>
      </c>
      <c r="N48" s="276">
        <f>K48*M48</f>
        <v>256096.08192954242</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12.776870662990158</v>
      </c>
      <c r="N49" s="276">
        <f>K49*M49</f>
        <v>383.30611988970475</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256479.38804943211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827">
        <f>VLOOKUP(A60,TRANSPORTE!A5:D117,4,FALSE)</f>
        <v>875.44489458797614</v>
      </c>
      <c r="M60" s="828"/>
      <c r="N60" s="291">
        <f>K60*L60</f>
        <v>1138.078362964369</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1138.078362964369</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270535.96733658208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54107.193467316421</v>
      </c>
      <c r="M84" s="858"/>
      <c r="N84" s="54"/>
    </row>
    <row r="85" spans="1:14">
      <c r="B85" s="92" t="s">
        <v>973</v>
      </c>
      <c r="C85" s="93"/>
      <c r="D85" s="93"/>
      <c r="E85" s="93"/>
      <c r="F85" s="93"/>
      <c r="G85" s="93"/>
      <c r="H85" s="93"/>
      <c r="I85" s="90"/>
      <c r="J85" s="91"/>
      <c r="K85" s="308">
        <v>0.05</v>
      </c>
      <c r="L85" s="857">
        <f>N79*K85</f>
        <v>13526.798366829105</v>
      </c>
      <c r="M85" s="858"/>
      <c r="N85" s="54"/>
    </row>
    <row r="86" spans="1:14" ht="15.75" thickBot="1">
      <c r="B86" s="94" t="s">
        <v>974</v>
      </c>
      <c r="C86" s="95"/>
      <c r="D86" s="95"/>
      <c r="E86" s="95"/>
      <c r="F86" s="95"/>
      <c r="G86" s="95"/>
      <c r="H86" s="95"/>
      <c r="I86" s="96"/>
      <c r="J86" s="97"/>
      <c r="K86" s="309">
        <v>0.05</v>
      </c>
      <c r="L86" s="859">
        <f>N79*K86</f>
        <v>13526.798366829105</v>
      </c>
      <c r="M86" s="860"/>
      <c r="N86" s="54"/>
    </row>
    <row r="87" spans="1:14" ht="15.75" thickBot="1">
      <c r="B87" s="823" t="s">
        <v>953</v>
      </c>
      <c r="C87" s="824"/>
      <c r="D87" s="824"/>
      <c r="E87" s="824"/>
      <c r="F87" s="824"/>
      <c r="G87" s="824"/>
      <c r="H87" s="824"/>
      <c r="I87" s="824"/>
      <c r="J87" s="824"/>
      <c r="K87" s="824"/>
      <c r="L87" s="824"/>
      <c r="M87" s="825"/>
      <c r="N87" s="55">
        <f>L84+L85+L86</f>
        <v>81160.790200974647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351696.7575375567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8.75" customHeight="1" thickBot="1">
      <c r="A31" t="s">
        <v>1845</v>
      </c>
      <c r="B31" s="83" t="s">
        <v>1642</v>
      </c>
      <c r="C31" s="84" t="s">
        <v>1643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c r="B36" s="836"/>
      <c r="C36" s="837"/>
      <c r="D36" s="837"/>
      <c r="E36" s="837"/>
      <c r="F36" s="837"/>
      <c r="G36" s="837"/>
      <c r="H36" s="838"/>
      <c r="I36" s="271"/>
      <c r="J36" s="272"/>
      <c r="K36" s="273"/>
      <c r="L36" s="274"/>
      <c r="M36" s="340"/>
      <c r="N36" s="276"/>
      <c r="P36" s="109"/>
    </row>
    <row r="37" spans="1:16">
      <c r="A37" s="116"/>
      <c r="B37" s="836"/>
      <c r="C37" s="837"/>
      <c r="D37" s="837"/>
      <c r="E37" s="837"/>
      <c r="F37" s="837"/>
      <c r="G37" s="837"/>
      <c r="H37" s="838"/>
      <c r="I37" s="425"/>
      <c r="J37" s="426"/>
      <c r="K37" s="273"/>
      <c r="L37" s="339"/>
      <c r="M37" s="340"/>
      <c r="N37" s="276"/>
      <c r="P37" s="106"/>
    </row>
    <row r="38" spans="1:16">
      <c r="A38" s="116"/>
      <c r="B38" s="836"/>
      <c r="C38" s="837"/>
      <c r="D38" s="837"/>
      <c r="E38" s="837"/>
      <c r="F38" s="837"/>
      <c r="G38" s="837"/>
      <c r="H38" s="838"/>
      <c r="I38" s="332"/>
      <c r="J38" s="334"/>
      <c r="K38" s="273"/>
      <c r="L38" s="427"/>
      <c r="M38" s="428"/>
      <c r="N38" s="276"/>
      <c r="P38" s="109"/>
    </row>
    <row r="39" spans="1:16">
      <c r="B39" s="836"/>
      <c r="C39" s="837"/>
      <c r="D39" s="837"/>
      <c r="E39" s="837"/>
      <c r="F39" s="837"/>
      <c r="G39" s="837"/>
      <c r="H39" s="838"/>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43" t="s">
        <v>952</v>
      </c>
      <c r="C41" s="844"/>
      <c r="D41" s="844"/>
      <c r="E41" s="41"/>
      <c r="F41" s="42"/>
      <c r="G41" s="42"/>
      <c r="H41" s="43"/>
      <c r="I41" s="39"/>
      <c r="J41" s="40"/>
      <c r="K41" s="283"/>
      <c r="L41" s="280"/>
      <c r="M41" s="405">
        <v>0.05</v>
      </c>
      <c r="N41" s="348">
        <f>N77*M41</f>
        <v>405.98250000000002</v>
      </c>
      <c r="P41" s="109"/>
    </row>
    <row r="42" spans="1:16" ht="15.75" thickBot="1">
      <c r="B42" s="836"/>
      <c r="C42" s="837"/>
      <c r="D42" s="837"/>
      <c r="E42" s="837"/>
      <c r="F42" s="837"/>
      <c r="G42" s="837"/>
      <c r="H42" s="838"/>
      <c r="I42" s="845"/>
      <c r="J42" s="846"/>
      <c r="K42" s="44"/>
      <c r="L42" s="847"/>
      <c r="M42" s="848"/>
      <c r="N42" s="108"/>
    </row>
    <row r="43" spans="1:16" ht="15.75" thickBot="1">
      <c r="B43" s="823" t="s">
        <v>953</v>
      </c>
      <c r="C43" s="824"/>
      <c r="D43" s="824"/>
      <c r="E43" s="824"/>
      <c r="F43" s="824"/>
      <c r="G43" s="824"/>
      <c r="H43" s="824"/>
      <c r="I43" s="824"/>
      <c r="J43" s="824"/>
      <c r="K43" s="824"/>
      <c r="L43" s="824"/>
      <c r="M43" s="825"/>
      <c r="N43" s="398">
        <f>SUM(N36:N42)</f>
        <v>405.98250000000002</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14" t="s">
        <v>944</v>
      </c>
      <c r="C47" s="815"/>
      <c r="D47" s="815"/>
      <c r="E47" s="815"/>
      <c r="F47" s="815"/>
      <c r="G47" s="815"/>
      <c r="H47" s="815"/>
      <c r="I47" s="816"/>
      <c r="J47" s="319" t="s">
        <v>945</v>
      </c>
      <c r="K47" s="88" t="s">
        <v>946</v>
      </c>
      <c r="L47" s="817" t="s">
        <v>955</v>
      </c>
      <c r="M47" s="816"/>
      <c r="N47" s="89" t="s">
        <v>951</v>
      </c>
    </row>
    <row r="48" spans="1:16">
      <c r="A48" s="161" t="s">
        <v>544</v>
      </c>
      <c r="B48" s="46" t="str">
        <f>VLOOKUP(A48,MATERIALES!A5:D373,3,FALSE)</f>
        <v>Material filtrante (6´´)</v>
      </c>
      <c r="C48" s="285"/>
      <c r="D48" s="285"/>
      <c r="E48" s="285"/>
      <c r="F48" s="285"/>
      <c r="G48" s="285"/>
      <c r="H48" s="285"/>
      <c r="I48" s="272"/>
      <c r="J48" s="228" t="str">
        <f>VLOOKUP(A48,MATERIALES!A4:D640,2,FALSE)</f>
        <v>m3</v>
      </c>
      <c r="K48" s="286">
        <v>1.3</v>
      </c>
      <c r="L48" s="271"/>
      <c r="M48" s="406">
        <f>VLOOKUP(A48,MATERIALES!A5:D396,4,FALSE)</f>
        <v>85179.137753267714</v>
      </c>
      <c r="N48" s="276">
        <f>K48*M48</f>
        <v>110732.87907924803</v>
      </c>
    </row>
    <row r="49" spans="1:14">
      <c r="A49" s="161"/>
      <c r="B49" s="46"/>
      <c r="C49" s="429"/>
      <c r="D49" s="429"/>
      <c r="E49" s="429"/>
      <c r="F49" s="429"/>
      <c r="G49" s="429"/>
      <c r="H49" s="429"/>
      <c r="I49" s="429"/>
      <c r="J49" s="315"/>
      <c r="K49" s="401"/>
      <c r="L49" s="425"/>
      <c r="M49" s="406"/>
      <c r="N49" s="276"/>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110732.87907924803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827">
        <f>VLOOKUP(A60,TRANSPORTE!A5:D117,4,FALSE)</f>
        <v>875.44489458797614</v>
      </c>
      <c r="M60" s="828"/>
      <c r="N60" s="291">
        <f>K60*L60</f>
        <v>1138.078362964369</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1138.078362964369</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120396.58994221239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24079.317988442479</v>
      </c>
      <c r="M84" s="858"/>
      <c r="N84" s="54"/>
    </row>
    <row r="85" spans="1:14">
      <c r="B85" s="92" t="s">
        <v>973</v>
      </c>
      <c r="C85" s="93"/>
      <c r="D85" s="93"/>
      <c r="E85" s="93"/>
      <c r="F85" s="93"/>
      <c r="G85" s="93"/>
      <c r="H85" s="93"/>
      <c r="I85" s="90"/>
      <c r="J85" s="91"/>
      <c r="K85" s="308">
        <v>0.05</v>
      </c>
      <c r="L85" s="857">
        <f>N79*K85</f>
        <v>6019.8294971106197</v>
      </c>
      <c r="M85" s="858"/>
      <c r="N85" s="54"/>
    </row>
    <row r="86" spans="1:14" ht="15.75" thickBot="1">
      <c r="B86" s="94" t="s">
        <v>974</v>
      </c>
      <c r="C86" s="95"/>
      <c r="D86" s="95"/>
      <c r="E86" s="95"/>
      <c r="F86" s="95"/>
      <c r="G86" s="95"/>
      <c r="H86" s="95"/>
      <c r="I86" s="96"/>
      <c r="J86" s="97"/>
      <c r="K86" s="309">
        <v>0.05</v>
      </c>
      <c r="L86" s="859">
        <f>N79*K86</f>
        <v>6019.8294971106197</v>
      </c>
      <c r="M86" s="860"/>
      <c r="N86" s="54"/>
    </row>
    <row r="87" spans="1:14" ht="15.75" thickBot="1">
      <c r="B87" s="823" t="s">
        <v>953</v>
      </c>
      <c r="C87" s="824"/>
      <c r="D87" s="824"/>
      <c r="E87" s="824"/>
      <c r="F87" s="824"/>
      <c r="G87" s="824"/>
      <c r="H87" s="824"/>
      <c r="I87" s="824"/>
      <c r="J87" s="824"/>
      <c r="K87" s="824"/>
      <c r="L87" s="824"/>
      <c r="M87" s="825"/>
      <c r="N87" s="55">
        <f>L84+L85+L86</f>
        <v>36118.97698266372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156515.56692487613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1644</v>
      </c>
      <c r="C31" s="84" t="s">
        <v>1645</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c r="B36" s="836"/>
      <c r="C36" s="837"/>
      <c r="D36" s="837"/>
      <c r="E36" s="837"/>
      <c r="F36" s="837"/>
      <c r="G36" s="837"/>
      <c r="H36" s="838"/>
      <c r="I36" s="271"/>
      <c r="J36" s="272"/>
      <c r="K36" s="273"/>
      <c r="L36" s="274"/>
      <c r="M36" s="340"/>
      <c r="N36" s="276"/>
      <c r="P36" s="109"/>
    </row>
    <row r="37" spans="1:16">
      <c r="A37" s="116"/>
      <c r="B37" s="836"/>
      <c r="C37" s="837"/>
      <c r="D37" s="837"/>
      <c r="E37" s="837"/>
      <c r="F37" s="837"/>
      <c r="G37" s="837"/>
      <c r="H37" s="838"/>
      <c r="I37" s="425"/>
      <c r="J37" s="426"/>
      <c r="K37" s="273"/>
      <c r="L37" s="339"/>
      <c r="M37" s="340"/>
      <c r="N37" s="276"/>
      <c r="P37" s="106"/>
    </row>
    <row r="38" spans="1:16">
      <c r="A38" s="116"/>
      <c r="B38" s="836"/>
      <c r="C38" s="837"/>
      <c r="D38" s="837"/>
      <c r="E38" s="837"/>
      <c r="F38" s="837"/>
      <c r="G38" s="837"/>
      <c r="H38" s="838"/>
      <c r="I38" s="332"/>
      <c r="J38" s="334"/>
      <c r="K38" s="273"/>
      <c r="L38" s="427"/>
      <c r="M38" s="428"/>
      <c r="N38" s="276"/>
      <c r="P38" s="109"/>
    </row>
    <row r="39" spans="1:16">
      <c r="B39" s="836"/>
      <c r="C39" s="837"/>
      <c r="D39" s="837"/>
      <c r="E39" s="837"/>
      <c r="F39" s="837"/>
      <c r="G39" s="837"/>
      <c r="H39" s="838"/>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43" t="s">
        <v>952</v>
      </c>
      <c r="C41" s="844"/>
      <c r="D41" s="844"/>
      <c r="E41" s="41"/>
      <c r="F41" s="42"/>
      <c r="G41" s="42"/>
      <c r="H41" s="43"/>
      <c r="I41" s="39"/>
      <c r="J41" s="40"/>
      <c r="K41" s="283"/>
      <c r="L41" s="280"/>
      <c r="M41" s="405">
        <v>0.05</v>
      </c>
      <c r="N41" s="348">
        <f>N77*M41</f>
        <v>405.98250000000002</v>
      </c>
      <c r="P41" s="109"/>
    </row>
    <row r="42" spans="1:16" ht="15.75" thickBot="1">
      <c r="B42" s="836"/>
      <c r="C42" s="837"/>
      <c r="D42" s="837"/>
      <c r="E42" s="837"/>
      <c r="F42" s="837"/>
      <c r="G42" s="837"/>
      <c r="H42" s="838"/>
      <c r="I42" s="845"/>
      <c r="J42" s="846"/>
      <c r="K42" s="44"/>
      <c r="L42" s="847"/>
      <c r="M42" s="848"/>
      <c r="N42" s="108"/>
    </row>
    <row r="43" spans="1:16" ht="15.75" thickBot="1">
      <c r="B43" s="823" t="s">
        <v>953</v>
      </c>
      <c r="C43" s="824"/>
      <c r="D43" s="824"/>
      <c r="E43" s="824"/>
      <c r="F43" s="824"/>
      <c r="G43" s="824"/>
      <c r="H43" s="824"/>
      <c r="I43" s="824"/>
      <c r="J43" s="824"/>
      <c r="K43" s="824"/>
      <c r="L43" s="824"/>
      <c r="M43" s="825"/>
      <c r="N43" s="398">
        <f>SUM(N36:N42)</f>
        <v>405.98250000000002</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14" t="s">
        <v>944</v>
      </c>
      <c r="C47" s="815"/>
      <c r="D47" s="815"/>
      <c r="E47" s="815"/>
      <c r="F47" s="815"/>
      <c r="G47" s="815"/>
      <c r="H47" s="815"/>
      <c r="I47" s="816"/>
      <c r="J47" s="319" t="s">
        <v>945</v>
      </c>
      <c r="K47" s="88" t="s">
        <v>946</v>
      </c>
      <c r="L47" s="817" t="s">
        <v>955</v>
      </c>
      <c r="M47" s="816"/>
      <c r="N47" s="89" t="s">
        <v>951</v>
      </c>
    </row>
    <row r="48" spans="1:16">
      <c r="A48" s="161" t="s">
        <v>474</v>
      </c>
      <c r="B48" s="46" t="str">
        <f>VLOOKUP(A48,MATERIALES!A5:D373,3,FALSE)</f>
        <v>Gravilla</v>
      </c>
      <c r="C48" s="285"/>
      <c r="D48" s="285"/>
      <c r="E48" s="285"/>
      <c r="F48" s="285"/>
      <c r="G48" s="285"/>
      <c r="H48" s="285"/>
      <c r="I48" s="272"/>
      <c r="J48" s="228" t="str">
        <f>VLOOKUP(A48,MATERIALES!A4:D640,2,FALSE)</f>
        <v>m3</v>
      </c>
      <c r="K48" s="286">
        <v>1.3</v>
      </c>
      <c r="L48" s="271"/>
      <c r="M48" s="406">
        <f>VLOOKUP(A48,MATERIALES!A5:D396,4,FALSE)</f>
        <v>93890.834066983181</v>
      </c>
      <c r="N48" s="276">
        <f>K48*M48</f>
        <v>122058.08428707813</v>
      </c>
    </row>
    <row r="49" spans="1:14">
      <c r="A49" s="161"/>
      <c r="B49" s="46"/>
      <c r="C49" s="429"/>
      <c r="D49" s="429"/>
      <c r="E49" s="429"/>
      <c r="F49" s="429"/>
      <c r="G49" s="429"/>
      <c r="H49" s="429"/>
      <c r="I49" s="429"/>
      <c r="J49" s="315"/>
      <c r="K49" s="401"/>
      <c r="L49" s="425"/>
      <c r="M49" s="406"/>
      <c r="N49" s="276"/>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122058.08428707813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827">
        <f>VLOOKUP(A60,TRANSPORTE!A5:D117,4,FALSE)</f>
        <v>875.44489458797614</v>
      </c>
      <c r="M60" s="828"/>
      <c r="N60" s="291">
        <f>K60*L60</f>
        <v>1138.078362964369</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1138.078362964369</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131721.79515004251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26344.359030008505</v>
      </c>
      <c r="M84" s="858"/>
      <c r="N84" s="54"/>
    </row>
    <row r="85" spans="1:14">
      <c r="B85" s="92" t="s">
        <v>973</v>
      </c>
      <c r="C85" s="93"/>
      <c r="D85" s="93"/>
      <c r="E85" s="93"/>
      <c r="F85" s="93"/>
      <c r="G85" s="93"/>
      <c r="H85" s="93"/>
      <c r="I85" s="90"/>
      <c r="J85" s="91"/>
      <c r="K85" s="308">
        <v>0.05</v>
      </c>
      <c r="L85" s="857">
        <f>N79*K85</f>
        <v>6586.0897575021263</v>
      </c>
      <c r="M85" s="858"/>
      <c r="N85" s="54"/>
    </row>
    <row r="86" spans="1:14" ht="15.75" thickBot="1">
      <c r="B86" s="94" t="s">
        <v>974</v>
      </c>
      <c r="C86" s="95"/>
      <c r="D86" s="95"/>
      <c r="E86" s="95"/>
      <c r="F86" s="95"/>
      <c r="G86" s="95"/>
      <c r="H86" s="95"/>
      <c r="I86" s="96"/>
      <c r="J86" s="97"/>
      <c r="K86" s="309">
        <v>0.05</v>
      </c>
      <c r="L86" s="859">
        <f>N79*K86</f>
        <v>6586.0897575021263</v>
      </c>
      <c r="M86" s="860"/>
      <c r="N86" s="54"/>
    </row>
    <row r="87" spans="1:14" ht="15.75" thickBot="1">
      <c r="B87" s="823" t="s">
        <v>953</v>
      </c>
      <c r="C87" s="824"/>
      <c r="D87" s="824"/>
      <c r="E87" s="824"/>
      <c r="F87" s="824"/>
      <c r="G87" s="824"/>
      <c r="H87" s="824"/>
      <c r="I87" s="824"/>
      <c r="J87" s="824"/>
      <c r="K87" s="824"/>
      <c r="L87" s="824"/>
      <c r="M87" s="825"/>
      <c r="N87" s="55">
        <f>L84+L85+L86</f>
        <v>39516.538545012751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171238.33369505528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1646</v>
      </c>
      <c r="C31" s="84" t="s">
        <v>1647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c r="B36" s="836"/>
      <c r="C36" s="837"/>
      <c r="D36" s="837"/>
      <c r="E36" s="837"/>
      <c r="F36" s="837"/>
      <c r="G36" s="837"/>
      <c r="H36" s="838"/>
      <c r="I36" s="271"/>
      <c r="J36" s="272"/>
      <c r="K36" s="273"/>
      <c r="L36" s="274"/>
      <c r="M36" s="340"/>
      <c r="N36" s="276"/>
      <c r="P36" s="109"/>
    </row>
    <row r="37" spans="1:16">
      <c r="A37" s="116"/>
      <c r="B37" s="836"/>
      <c r="C37" s="837"/>
      <c r="D37" s="837"/>
      <c r="E37" s="837"/>
      <c r="F37" s="837"/>
      <c r="G37" s="837"/>
      <c r="H37" s="838"/>
      <c r="I37" s="425"/>
      <c r="J37" s="426"/>
      <c r="K37" s="273"/>
      <c r="L37" s="339"/>
      <c r="M37" s="340"/>
      <c r="N37" s="276"/>
      <c r="P37" s="106"/>
    </row>
    <row r="38" spans="1:16">
      <c r="A38" s="116"/>
      <c r="B38" s="836"/>
      <c r="C38" s="837"/>
      <c r="D38" s="837"/>
      <c r="E38" s="837"/>
      <c r="F38" s="837"/>
      <c r="G38" s="837"/>
      <c r="H38" s="838"/>
      <c r="I38" s="332"/>
      <c r="J38" s="334"/>
      <c r="K38" s="273"/>
      <c r="L38" s="427"/>
      <c r="M38" s="428"/>
      <c r="N38" s="276"/>
      <c r="P38" s="109"/>
    </row>
    <row r="39" spans="1:16">
      <c r="B39" s="836"/>
      <c r="C39" s="837"/>
      <c r="D39" s="837"/>
      <c r="E39" s="837"/>
      <c r="F39" s="837"/>
      <c r="G39" s="837"/>
      <c r="H39" s="838"/>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43" t="s">
        <v>952</v>
      </c>
      <c r="C41" s="844"/>
      <c r="D41" s="844"/>
      <c r="E41" s="41"/>
      <c r="F41" s="42"/>
      <c r="G41" s="42"/>
      <c r="H41" s="43"/>
      <c r="I41" s="39"/>
      <c r="J41" s="40"/>
      <c r="K41" s="283"/>
      <c r="L41" s="280"/>
      <c r="M41" s="405">
        <v>0.05</v>
      </c>
      <c r="N41" s="348">
        <f>N77*M41</f>
        <v>270.65500000000003</v>
      </c>
      <c r="P41" s="109"/>
    </row>
    <row r="42" spans="1:16" ht="15.75" thickBot="1">
      <c r="B42" s="836"/>
      <c r="C42" s="837"/>
      <c r="D42" s="837"/>
      <c r="E42" s="837"/>
      <c r="F42" s="837"/>
      <c r="G42" s="837"/>
      <c r="H42" s="838"/>
      <c r="I42" s="845"/>
      <c r="J42" s="846"/>
      <c r="K42" s="44"/>
      <c r="L42" s="847"/>
      <c r="M42" s="848"/>
      <c r="N42" s="108"/>
    </row>
    <row r="43" spans="1:16" ht="15.75" thickBot="1">
      <c r="B43" s="823" t="s">
        <v>953</v>
      </c>
      <c r="C43" s="824"/>
      <c r="D43" s="824"/>
      <c r="E43" s="824"/>
      <c r="F43" s="824"/>
      <c r="G43" s="824"/>
      <c r="H43" s="824"/>
      <c r="I43" s="824"/>
      <c r="J43" s="824"/>
      <c r="K43" s="824"/>
      <c r="L43" s="824"/>
      <c r="M43" s="825"/>
      <c r="N43" s="398">
        <f>SUM(N36:N42)</f>
        <v>270.65500000000003</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14" t="s">
        <v>944</v>
      </c>
      <c r="C47" s="815"/>
      <c r="D47" s="815"/>
      <c r="E47" s="815"/>
      <c r="F47" s="815"/>
      <c r="G47" s="815"/>
      <c r="H47" s="815"/>
      <c r="I47" s="816"/>
      <c r="J47" s="319" t="s">
        <v>945</v>
      </c>
      <c r="K47" s="88" t="s">
        <v>946</v>
      </c>
      <c r="L47" s="817" t="s">
        <v>955</v>
      </c>
      <c r="M47" s="816"/>
      <c r="N47" s="89" t="s">
        <v>951</v>
      </c>
    </row>
    <row r="48" spans="1:16">
      <c r="A48" s="164" t="s">
        <v>802</v>
      </c>
      <c r="B48" s="46" t="str">
        <f>VLOOKUP(A48,MATERIALES!A5:D373,3,FALSE)</f>
        <v>Arena lavada</v>
      </c>
      <c r="C48" s="285"/>
      <c r="D48" s="285"/>
      <c r="E48" s="285"/>
      <c r="F48" s="285"/>
      <c r="G48" s="285"/>
      <c r="H48" s="285"/>
      <c r="I48" s="272"/>
      <c r="J48" s="228" t="str">
        <f>VLOOKUP(A48,MATERIALES!A4:D640,2,FALSE)</f>
        <v>m3</v>
      </c>
      <c r="K48" s="286">
        <v>1.3</v>
      </c>
      <c r="L48" s="271"/>
      <c r="M48" s="406">
        <f>VLOOKUP(A48,MATERIALES!A5:D396,4,FALSE)</f>
        <v>78045.384966431549</v>
      </c>
      <c r="N48" s="276">
        <f>K48*M48</f>
        <v>101459.00045636101</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101459.00045636101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827">
        <f>VLOOKUP(A60,TRANSPORTE!A5:D117,4,FALSE)</f>
        <v>875.44489458797614</v>
      </c>
      <c r="M60" s="828"/>
      <c r="N60" s="291">
        <f>K60*L60</f>
        <v>1138.078362964369</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1138.078362964369</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20</v>
      </c>
      <c r="N71" s="399">
        <f>K71/M71</f>
        <v>5413.1</v>
      </c>
      <c r="O71" s="109"/>
    </row>
    <row r="72" spans="1:15">
      <c r="A72" s="16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5413.1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108280.83381932539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21656.16676386508</v>
      </c>
      <c r="M84" s="858"/>
      <c r="N84" s="54"/>
    </row>
    <row r="85" spans="1:14">
      <c r="B85" s="92" t="s">
        <v>973</v>
      </c>
      <c r="C85" s="93"/>
      <c r="D85" s="93"/>
      <c r="E85" s="93"/>
      <c r="F85" s="93"/>
      <c r="G85" s="93"/>
      <c r="H85" s="93"/>
      <c r="I85" s="90"/>
      <c r="J85" s="91"/>
      <c r="K85" s="308">
        <v>0.05</v>
      </c>
      <c r="L85" s="857">
        <f>N79*K85</f>
        <v>5414.0416909662699</v>
      </c>
      <c r="M85" s="858"/>
      <c r="N85" s="54"/>
    </row>
    <row r="86" spans="1:14" ht="15.75" thickBot="1">
      <c r="B86" s="94" t="s">
        <v>974</v>
      </c>
      <c r="C86" s="95"/>
      <c r="D86" s="95"/>
      <c r="E86" s="95"/>
      <c r="F86" s="95"/>
      <c r="G86" s="95"/>
      <c r="H86" s="95"/>
      <c r="I86" s="96"/>
      <c r="J86" s="97"/>
      <c r="K86" s="309">
        <v>0.05</v>
      </c>
      <c r="L86" s="859">
        <f>N79*K86</f>
        <v>5414.0416909662699</v>
      </c>
      <c r="M86" s="860"/>
      <c r="N86" s="54"/>
    </row>
    <row r="87" spans="1:14" ht="15.75" thickBot="1">
      <c r="B87" s="823" t="s">
        <v>953</v>
      </c>
      <c r="C87" s="824"/>
      <c r="D87" s="824"/>
      <c r="E87" s="824"/>
      <c r="F87" s="824"/>
      <c r="G87" s="824"/>
      <c r="H87" s="824"/>
      <c r="I87" s="824"/>
      <c r="J87" s="824"/>
      <c r="K87" s="824"/>
      <c r="L87" s="824"/>
      <c r="M87" s="825"/>
      <c r="N87" s="55">
        <f>L84+L85+L86</f>
        <v>32484.250145797621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140765.08396512302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1097</v>
      </c>
      <c r="C31" s="84" t="s">
        <v>2095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228</v>
      </c>
      <c r="B36" s="836" t="str">
        <f>VLOOKUP(A36,EQUIPOS!A6:D154,3,FALSE)</f>
        <v xml:space="preserve">Formaleta metálica (concreto hidráulico)
</v>
      </c>
      <c r="C36" s="837"/>
      <c r="D36" s="837"/>
      <c r="E36" s="837"/>
      <c r="F36" s="837"/>
      <c r="G36" s="837"/>
      <c r="H36" s="838"/>
      <c r="I36" s="271"/>
      <c r="J36" s="272"/>
      <c r="K36" s="273">
        <f>VLOOKUP(A36,EQUIPOS!A6:D163,4,FALSE)</f>
        <v>2456.4979110392719</v>
      </c>
      <c r="L36" s="274"/>
      <c r="M36" s="275">
        <v>2</v>
      </c>
      <c r="N36" s="276">
        <f>K36/M36</f>
        <v>1228.248955519636</v>
      </c>
    </row>
    <row r="37" spans="1:14">
      <c r="A37" s="116" t="s">
        <v>282</v>
      </c>
      <c r="B37" s="836" t="str">
        <f>VLOOKUP(A37,EQUIPOS!A7:D154,3,FALSE)</f>
        <v>Piloteadora potencia 250KW, RPM 1800, fuerza elevadora 200KN</v>
      </c>
      <c r="C37" s="837"/>
      <c r="D37" s="837"/>
      <c r="E37" s="837"/>
      <c r="F37" s="837"/>
      <c r="G37" s="837"/>
      <c r="H37" s="838"/>
      <c r="I37" s="425"/>
      <c r="J37" s="426"/>
      <c r="K37" s="273">
        <f>VLOOKUP(A37,EQUIPOS!A7:D164,4,FALSE)</f>
        <v>558133.09050079051</v>
      </c>
      <c r="L37" s="339"/>
      <c r="M37" s="340">
        <v>4</v>
      </c>
      <c r="N37" s="276">
        <f>K37/M37</f>
        <v>139533.27262519763</v>
      </c>
    </row>
    <row r="38" spans="1:14">
      <c r="A38" s="116" t="s">
        <v>363</v>
      </c>
      <c r="B38" s="836" t="str">
        <f>VLOOKUP(A38,EQUIPOS!A8:D154,3,FALSE)</f>
        <v>Vibrador de concreto, Motor de 3 hp a 18.000 rpm Mangueras de 4 mt</v>
      </c>
      <c r="C38" s="837"/>
      <c r="D38" s="837"/>
      <c r="E38" s="837"/>
      <c r="F38" s="837"/>
      <c r="G38" s="837"/>
      <c r="H38" s="838"/>
      <c r="I38" s="332"/>
      <c r="J38" s="334"/>
      <c r="K38" s="273">
        <f>VLOOKUP(A38,EQUIPOS!A8:D165,4,FALSE)</f>
        <v>5458.884246753938</v>
      </c>
      <c r="L38" s="427"/>
      <c r="M38" s="428">
        <v>2</v>
      </c>
      <c r="N38" s="276">
        <f>K38/M38</f>
        <v>2729.442123376969</v>
      </c>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0.1</v>
      </c>
      <c r="N40" s="348">
        <f>N76*M40</f>
        <v>1240.0887785492826</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144731.05248264351</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64" t="s">
        <v>745</v>
      </c>
      <c r="B47" s="46" t="str">
        <f>VLOOKUP(A47,MATERIALES!A5:D373,3,FALSE)</f>
        <v>Acero PDR-60</v>
      </c>
      <c r="C47" s="285"/>
      <c r="D47" s="285"/>
      <c r="E47" s="285"/>
      <c r="F47" s="285"/>
      <c r="G47" s="285"/>
      <c r="H47" s="285"/>
      <c r="I47" s="272"/>
      <c r="J47" s="228" t="str">
        <f>VLOOKUP(A47,MATERIALES!A3:D639,2,FALSE)</f>
        <v>kg</v>
      </c>
      <c r="K47" s="411">
        <v>11.875220230569418</v>
      </c>
      <c r="L47" s="271"/>
      <c r="M47" s="406">
        <f>VLOOKUP(A47,MATERIALES!A5:D396,4,FALSE)</f>
        <v>2872.6664207289541</v>
      </c>
      <c r="N47" s="276">
        <f>K47*M47</f>
        <v>34113.546395117919</v>
      </c>
    </row>
    <row r="48" spans="1:14">
      <c r="A48" s="164" t="s">
        <v>749</v>
      </c>
      <c r="B48" s="46" t="str">
        <f>VLOOKUP(A48,MATERIALES!A6:D373,3,FALSE)</f>
        <v>Aditivo curador</v>
      </c>
      <c r="C48" s="429"/>
      <c r="D48" s="429"/>
      <c r="E48" s="429"/>
      <c r="F48" s="429"/>
      <c r="G48" s="429"/>
      <c r="H48" s="429"/>
      <c r="I48" s="429"/>
      <c r="J48" s="315" t="str">
        <f>VLOOKUP(A48,MATERIALES!A4:D640,2,FALSE)</f>
        <v>kg</v>
      </c>
      <c r="K48" s="401">
        <v>0.5</v>
      </c>
      <c r="L48" s="425"/>
      <c r="M48" s="406">
        <f>VLOOKUP(A48,MATERIALES!A6:D397,4,FALSE)</f>
        <v>12717.24526656287</v>
      </c>
      <c r="N48" s="276">
        <f>K48*M48</f>
        <v>6358.6226332814349</v>
      </c>
    </row>
    <row r="49" spans="1:14">
      <c r="A49" s="164" t="s">
        <v>788</v>
      </c>
      <c r="B49" s="46" t="str">
        <f>VLOOKUP(A49,MATERIALES!A6:D373,3,FALSE)</f>
        <v>Alambre negro para amarre calibre 18</v>
      </c>
      <c r="C49" s="429"/>
      <c r="D49" s="429"/>
      <c r="E49" s="429"/>
      <c r="F49" s="429"/>
      <c r="G49" s="429"/>
      <c r="H49" s="429"/>
      <c r="I49" s="429"/>
      <c r="J49" s="316" t="str">
        <f>VLOOKUP(A49,MATERIALES!A5:D641,2,FALSE)</f>
        <v>kg</v>
      </c>
      <c r="K49" s="401">
        <v>0.5</v>
      </c>
      <c r="L49" s="425"/>
      <c r="M49" s="406">
        <f>VLOOKUP(A49,MATERIALES!A6:D398,4,FALSE)</f>
        <v>4858.4050696020076</v>
      </c>
      <c r="N49" s="276">
        <f>K49*M49</f>
        <v>2429.2025348010038</v>
      </c>
    </row>
    <row r="50" spans="1:14">
      <c r="A50" s="164" t="s">
        <v>829</v>
      </c>
      <c r="B50" s="46" t="str">
        <f>VLOOKUP(A50,MATERIALES!A6:D373,3,FALSE)</f>
        <v>Concreto Resistencia  28 (Mpa)</v>
      </c>
      <c r="C50" s="429"/>
      <c r="D50" s="429"/>
      <c r="E50" s="429"/>
      <c r="F50" s="429"/>
      <c r="G50" s="429"/>
      <c r="H50" s="429"/>
      <c r="I50" s="429"/>
      <c r="J50" s="316" t="str">
        <f>VLOOKUP(A50,MATERIALES!A6:D642,2,FALSE)</f>
        <v>m3</v>
      </c>
      <c r="K50" s="440">
        <v>0.13194689145077132</v>
      </c>
      <c r="L50" s="425"/>
      <c r="M50" s="406">
        <f>VLOOKUP(A50,MATERIALES!A6:D399,4,FALSE)</f>
        <v>441193.86190682545</v>
      </c>
      <c r="N50" s="276">
        <f>K50*M50</f>
        <v>58214.15860576649</v>
      </c>
    </row>
    <row r="51" spans="1:14">
      <c r="A51" s="164"/>
      <c r="B51" s="46"/>
      <c r="C51" s="429"/>
      <c r="D51" s="429"/>
      <c r="E51" s="429"/>
      <c r="F51" s="429"/>
      <c r="G51" s="429"/>
      <c r="H51" s="429"/>
      <c r="I51" s="429"/>
      <c r="J51" s="316"/>
      <c r="K51" s="401"/>
      <c r="L51" s="425"/>
      <c r="M51" s="406"/>
      <c r="N51" s="276"/>
    </row>
    <row r="52" spans="1:14">
      <c r="A52" s="164"/>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23" t="s">
        <v>953</v>
      </c>
      <c r="C54" s="824"/>
      <c r="D54" s="824"/>
      <c r="E54" s="824"/>
      <c r="F54" s="824"/>
      <c r="G54" s="824"/>
      <c r="H54" s="824"/>
      <c r="I54" s="824"/>
      <c r="J54" s="824"/>
      <c r="K54" s="824"/>
      <c r="L54" s="824"/>
      <c r="M54" s="825"/>
      <c r="N54" s="398">
        <f>SUM(N47:N53)</f>
        <v>101115.53016896686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1408</v>
      </c>
      <c r="B59" s="49" t="str">
        <f>VLOOKUP(A59,TRANSPORTE!A5:D117,3,FALSE)</f>
        <v>Equipo de Transporte (Camiones Grúas</v>
      </c>
      <c r="C59" s="321"/>
      <c r="D59" s="321"/>
      <c r="E59" s="321"/>
      <c r="F59" s="321"/>
      <c r="G59" s="321"/>
      <c r="H59" s="315" t="s">
        <v>1468</v>
      </c>
      <c r="I59" s="283">
        <v>0.05</v>
      </c>
      <c r="J59" s="290">
        <v>1</v>
      </c>
      <c r="K59" s="283">
        <f>I59*J59</f>
        <v>0.05</v>
      </c>
      <c r="L59" s="827">
        <f>VLOOKUP(A59,TRANSPORTE!A5:D117,4,FALSE)</f>
        <v>54.267344342880392</v>
      </c>
      <c r="M59" s="828"/>
      <c r="N59" s="291">
        <f>K59*L59</f>
        <v>2.71336721714402</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2.71336721714402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s="165"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438">
        <v>47.058819999999997</v>
      </c>
      <c r="N70" s="399">
        <f>K70/M70</f>
        <v>2300.5676725425756</v>
      </c>
      <c r="O70" s="109"/>
    </row>
    <row r="71" spans="1:15">
      <c r="A71" s="165"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436">
        <v>32</v>
      </c>
      <c r="N71" s="399">
        <f>K71/M71</f>
        <v>6766.375</v>
      </c>
    </row>
    <row r="72" spans="1:15">
      <c r="A72" t="s">
        <v>30</v>
      </c>
      <c r="B72" s="52" t="str">
        <f>VLOOKUP(A72,'MANO DE OBRA'!A9:D70,3,FALSE)</f>
        <v>Oficial</v>
      </c>
      <c r="C72" s="50"/>
      <c r="D72" s="50"/>
      <c r="E72" s="50"/>
      <c r="F72" s="50"/>
      <c r="G72" s="50"/>
      <c r="H72" s="50"/>
      <c r="I72" s="296">
        <f>K72/J72*100</f>
        <v>57668.23979157189</v>
      </c>
      <c r="J72" s="297">
        <v>185</v>
      </c>
      <c r="K72" s="298">
        <f>VLOOKUP(A72,'MANO DE OBRA'!A9:D101,4,FALSE)</f>
        <v>106686.24361440798</v>
      </c>
      <c r="L72" s="53"/>
      <c r="M72" s="304">
        <v>32</v>
      </c>
      <c r="N72" s="399">
        <f>K72/M72</f>
        <v>3333.9451129502495</v>
      </c>
    </row>
    <row r="73" spans="1:15">
      <c r="B73" s="52"/>
      <c r="C73" s="50"/>
      <c r="D73" s="50"/>
      <c r="E73" s="50"/>
      <c r="F73" s="50"/>
      <c r="G73" s="50"/>
      <c r="H73" s="50"/>
      <c r="I73" s="283"/>
      <c r="J73" s="301"/>
      <c r="K73" s="298"/>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12400.887785492825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258250.18380432032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51650.036760864066</v>
      </c>
      <c r="M83" s="858"/>
      <c r="N83" s="54"/>
    </row>
    <row r="84" spans="1:14">
      <c r="B84" s="92" t="s">
        <v>973</v>
      </c>
      <c r="C84" s="93"/>
      <c r="D84" s="93"/>
      <c r="E84" s="93"/>
      <c r="F84" s="93"/>
      <c r="G84" s="93"/>
      <c r="H84" s="93"/>
      <c r="I84" s="90"/>
      <c r="J84" s="91"/>
      <c r="K84" s="308">
        <v>0.05</v>
      </c>
      <c r="L84" s="857">
        <f>N78*K84</f>
        <v>12912.509190216017</v>
      </c>
      <c r="M84" s="858"/>
      <c r="N84" s="54"/>
    </row>
    <row r="85" spans="1:14" ht="15.75" thickBot="1">
      <c r="B85" s="94" t="s">
        <v>974</v>
      </c>
      <c r="C85" s="95"/>
      <c r="D85" s="95"/>
      <c r="E85" s="95"/>
      <c r="F85" s="95"/>
      <c r="G85" s="95"/>
      <c r="H85" s="95"/>
      <c r="I85" s="96"/>
      <c r="J85" s="97"/>
      <c r="K85" s="309">
        <v>0.05</v>
      </c>
      <c r="L85" s="859">
        <f>N78*K85</f>
        <v>12912.509190216017</v>
      </c>
      <c r="M85" s="860"/>
      <c r="N85" s="54"/>
    </row>
    <row r="86" spans="1:14" ht="15.75" thickBot="1">
      <c r="B86" s="823" t="s">
        <v>953</v>
      </c>
      <c r="C86" s="824"/>
      <c r="D86" s="824"/>
      <c r="E86" s="824"/>
      <c r="F86" s="824"/>
      <c r="G86" s="824"/>
      <c r="H86" s="824"/>
      <c r="I86" s="824"/>
      <c r="J86" s="824"/>
      <c r="K86" s="824"/>
      <c r="L86" s="824"/>
      <c r="M86" s="825"/>
      <c r="N86" s="55">
        <f>L83+L84+L85</f>
        <v>77475.055141296107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335725.23894561641</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15" customHeight="1">
      <c r="B107" s="968" t="s">
        <v>2219</v>
      </c>
      <c r="C107" s="969"/>
      <c r="D107" s="969"/>
      <c r="E107" s="969"/>
      <c r="F107" s="969"/>
      <c r="G107" s="969"/>
      <c r="H107" s="969"/>
      <c r="I107" s="969"/>
      <c r="J107" s="969"/>
      <c r="K107" s="969"/>
      <c r="L107" s="969"/>
      <c r="M107" s="969"/>
      <c r="N107" s="970"/>
    </row>
    <row r="108" spans="2:14" ht="30.75" customHeight="1">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1098</v>
      </c>
      <c r="C31" s="84" t="s">
        <v>1879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228</v>
      </c>
      <c r="B36" s="836" t="str">
        <f>VLOOKUP(A36,EQUIPOS!A6:D154,3,FALSE)</f>
        <v xml:space="preserve">Formaleta metálica (concreto hidráulico)
</v>
      </c>
      <c r="C36" s="837"/>
      <c r="D36" s="837"/>
      <c r="E36" s="837"/>
      <c r="F36" s="837"/>
      <c r="G36" s="837"/>
      <c r="H36" s="838"/>
      <c r="I36" s="271"/>
      <c r="J36" s="272"/>
      <c r="K36" s="273">
        <f>VLOOKUP(A36,EQUIPOS!A6:D163,4,FALSE)</f>
        <v>2456.4979110392719</v>
      </c>
      <c r="L36" s="274"/>
      <c r="M36" s="275">
        <v>2</v>
      </c>
      <c r="N36" s="276">
        <f>K36/M36</f>
        <v>1228.248955519636</v>
      </c>
    </row>
    <row r="37" spans="1:14">
      <c r="A37" s="116" t="s">
        <v>282</v>
      </c>
      <c r="B37" s="836" t="str">
        <f>VLOOKUP(A37,EQUIPOS!A7:D154,3,FALSE)</f>
        <v>Piloteadora potencia 250KW, RPM 1800, fuerza elevadora 200KN</v>
      </c>
      <c r="C37" s="837"/>
      <c r="D37" s="837"/>
      <c r="E37" s="837"/>
      <c r="F37" s="837"/>
      <c r="G37" s="837"/>
      <c r="H37" s="838"/>
      <c r="I37" s="425"/>
      <c r="J37" s="426"/>
      <c r="K37" s="273">
        <f>VLOOKUP(A37,EQUIPOS!A7:D164,4,FALSE)</f>
        <v>558133.09050079051</v>
      </c>
      <c r="L37" s="339"/>
      <c r="M37" s="340">
        <v>4</v>
      </c>
      <c r="N37" s="276">
        <f>K37/M37</f>
        <v>139533.27262519763</v>
      </c>
    </row>
    <row r="38" spans="1:14">
      <c r="A38" s="116" t="s">
        <v>363</v>
      </c>
      <c r="B38" s="836" t="str">
        <f>VLOOKUP(A38,EQUIPOS!A8:D154,3,FALSE)</f>
        <v>Vibrador de concreto, Motor de 3 hp a 18.000 rpm Mangueras de 4 mt</v>
      </c>
      <c r="C38" s="837"/>
      <c r="D38" s="837"/>
      <c r="E38" s="837"/>
      <c r="F38" s="837"/>
      <c r="G38" s="837"/>
      <c r="H38" s="838"/>
      <c r="I38" s="332"/>
      <c r="J38" s="334"/>
      <c r="K38" s="273">
        <f>VLOOKUP(A38,EQUIPOS!A8:D165,4,FALSE)</f>
        <v>5458.884246753938</v>
      </c>
      <c r="L38" s="427"/>
      <c r="M38" s="428">
        <v>2</v>
      </c>
      <c r="N38" s="276">
        <f>K38/M38</f>
        <v>2729.442123376969</v>
      </c>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0.1</v>
      </c>
      <c r="N40" s="348">
        <f>N76*M40</f>
        <v>1240.0887785492826</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144731.05248264351</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64" t="s">
        <v>745</v>
      </c>
      <c r="B47" s="46" t="str">
        <f>VLOOKUP(A47,MATERIALES!A5:D373,3,FALSE)</f>
        <v>Acero PDR-60</v>
      </c>
      <c r="C47" s="285"/>
      <c r="D47" s="285"/>
      <c r="E47" s="285"/>
      <c r="F47" s="285"/>
      <c r="G47" s="285"/>
      <c r="H47" s="285"/>
      <c r="I47" s="272"/>
      <c r="J47" s="228" t="str">
        <f>VLOOKUP(A47,MATERIALES!A3:D639,2,FALSE)</f>
        <v>kg</v>
      </c>
      <c r="K47" s="411">
        <v>11.875220230569418</v>
      </c>
      <c r="L47" s="271"/>
      <c r="M47" s="406">
        <f>VLOOKUP(A47,MATERIALES!A5:D396,4,FALSE)</f>
        <v>2872.6664207289541</v>
      </c>
      <c r="N47" s="276">
        <f>K47*M47</f>
        <v>34113.546395117919</v>
      </c>
    </row>
    <row r="48" spans="1:14">
      <c r="A48" s="164" t="s">
        <v>749</v>
      </c>
      <c r="B48" s="46" t="str">
        <f>VLOOKUP(A48,MATERIALES!A6:D373,3,FALSE)</f>
        <v>Aditivo curador</v>
      </c>
      <c r="C48" s="429"/>
      <c r="D48" s="429"/>
      <c r="E48" s="429"/>
      <c r="F48" s="429"/>
      <c r="G48" s="429"/>
      <c r="H48" s="429"/>
      <c r="I48" s="429"/>
      <c r="J48" s="315" t="str">
        <f>VLOOKUP(A48,MATERIALES!A4:D640,2,FALSE)</f>
        <v>kg</v>
      </c>
      <c r="K48" s="401">
        <v>0.5</v>
      </c>
      <c r="L48" s="425"/>
      <c r="M48" s="406">
        <f>VLOOKUP(A48,MATERIALES!A6:D397,4,FALSE)</f>
        <v>12717.24526656287</v>
      </c>
      <c r="N48" s="276">
        <f>K48*M48</f>
        <v>6358.6226332814349</v>
      </c>
    </row>
    <row r="49" spans="1:14">
      <c r="A49" s="164" t="s">
        <v>788</v>
      </c>
      <c r="B49" s="46" t="str">
        <f>VLOOKUP(A49,MATERIALES!A6:D373,3,FALSE)</f>
        <v>Alambre negro para amarre calibre 18</v>
      </c>
      <c r="C49" s="429"/>
      <c r="D49" s="429"/>
      <c r="E49" s="429"/>
      <c r="F49" s="429"/>
      <c r="G49" s="429"/>
      <c r="H49" s="429"/>
      <c r="I49" s="429"/>
      <c r="J49" s="316" t="str">
        <f>VLOOKUP(A49,MATERIALES!A5:D641,2,FALSE)</f>
        <v>kg</v>
      </c>
      <c r="K49" s="401">
        <v>0.5</v>
      </c>
      <c r="L49" s="425"/>
      <c r="M49" s="406">
        <f>VLOOKUP(A49,MATERIALES!A6:D398,4,FALSE)</f>
        <v>4858.4050696020076</v>
      </c>
      <c r="N49" s="276">
        <f>K49*M49</f>
        <v>2429.2025348010038</v>
      </c>
    </row>
    <row r="50" spans="1:14">
      <c r="A50" s="164" t="s">
        <v>829</v>
      </c>
      <c r="B50" s="46" t="str">
        <f>VLOOKUP(A50,MATERIALES!A6:D373,3,FALSE)</f>
        <v>Concreto Resistencia  28 (Mpa)</v>
      </c>
      <c r="C50" s="429"/>
      <c r="D50" s="429"/>
      <c r="E50" s="429"/>
      <c r="F50" s="429"/>
      <c r="G50" s="429"/>
      <c r="H50" s="429"/>
      <c r="I50" s="429"/>
      <c r="J50" s="316" t="str">
        <f>VLOOKUP(A50,MATERIALES!A6:D642,2,FALSE)</f>
        <v>m3</v>
      </c>
      <c r="K50" s="440">
        <v>0.13194689145077132</v>
      </c>
      <c r="L50" s="425"/>
      <c r="M50" s="406">
        <f>VLOOKUP(A50,MATERIALES!A6:D399,4,FALSE)</f>
        <v>441193.86190682545</v>
      </c>
      <c r="N50" s="276">
        <f>K50*M50</f>
        <v>58214.15860576649</v>
      </c>
    </row>
    <row r="51" spans="1:14">
      <c r="A51" s="164"/>
      <c r="B51" s="46"/>
      <c r="C51" s="429"/>
      <c r="D51" s="429"/>
      <c r="E51" s="429"/>
      <c r="F51" s="429"/>
      <c r="G51" s="429"/>
      <c r="H51" s="429"/>
      <c r="I51" s="429"/>
      <c r="J51" s="316"/>
      <c r="K51" s="401"/>
      <c r="L51" s="425"/>
      <c r="M51" s="406"/>
      <c r="N51" s="276"/>
    </row>
    <row r="52" spans="1:14">
      <c r="A52" s="164"/>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23" t="s">
        <v>953</v>
      </c>
      <c r="C54" s="824"/>
      <c r="D54" s="824"/>
      <c r="E54" s="824"/>
      <c r="F54" s="824"/>
      <c r="G54" s="824"/>
      <c r="H54" s="824"/>
      <c r="I54" s="824"/>
      <c r="J54" s="824"/>
      <c r="K54" s="824"/>
      <c r="L54" s="824"/>
      <c r="M54" s="825"/>
      <c r="N54" s="398">
        <f>SUM(N47:N53)</f>
        <v>101115.53016896686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1408</v>
      </c>
      <c r="B59" s="49" t="str">
        <f>VLOOKUP(A59,TRANSPORTE!A5:D117,3,FALSE)</f>
        <v>Equipo de Transporte (Camiones Grúas</v>
      </c>
      <c r="C59" s="321"/>
      <c r="D59" s="321"/>
      <c r="E59" s="321"/>
      <c r="F59" s="321"/>
      <c r="G59" s="321"/>
      <c r="H59" s="315" t="s">
        <v>1468</v>
      </c>
      <c r="I59" s="283">
        <v>0.05</v>
      </c>
      <c r="J59" s="290">
        <v>1</v>
      </c>
      <c r="K59" s="283">
        <f>I59*J59</f>
        <v>0.05</v>
      </c>
      <c r="L59" s="827">
        <f>VLOOKUP(A59,TRANSPORTE!A5:D117,4,FALSE)</f>
        <v>54.267344342880392</v>
      </c>
      <c r="M59" s="828"/>
      <c r="N59" s="291">
        <f>K59*L59</f>
        <v>2.71336721714402</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2.71336721714402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s="165"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441">
        <v>47.058819999999997</v>
      </c>
      <c r="N70" s="399">
        <f>K70/M70</f>
        <v>2300.5676725425756</v>
      </c>
      <c r="O70" s="109"/>
    </row>
    <row r="71" spans="1:15">
      <c r="A71" s="165"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436">
        <v>32</v>
      </c>
      <c r="N71" s="399">
        <f>K71/M71</f>
        <v>6766.375</v>
      </c>
    </row>
    <row r="72" spans="1:15">
      <c r="A72" t="s">
        <v>30</v>
      </c>
      <c r="B72" s="52" t="str">
        <f>VLOOKUP(A72,'MANO DE OBRA'!A9:D70,3,FALSE)</f>
        <v>Oficial</v>
      </c>
      <c r="C72" s="50"/>
      <c r="D72" s="50"/>
      <c r="E72" s="50"/>
      <c r="F72" s="50"/>
      <c r="G72" s="50"/>
      <c r="H72" s="50"/>
      <c r="I72" s="296">
        <f>K72/J72*100</f>
        <v>57668.23979157189</v>
      </c>
      <c r="J72" s="297">
        <v>185</v>
      </c>
      <c r="K72" s="298">
        <f>VLOOKUP(A72,'MANO DE OBRA'!A9:D101,4,FALSE)</f>
        <v>106686.24361440798</v>
      </c>
      <c r="L72" s="53"/>
      <c r="M72" s="304">
        <v>32</v>
      </c>
      <c r="N72" s="399">
        <f>K72/M72</f>
        <v>3333.9451129502495</v>
      </c>
    </row>
    <row r="73" spans="1:15">
      <c r="B73" s="52"/>
      <c r="C73" s="50"/>
      <c r="D73" s="50"/>
      <c r="E73" s="50"/>
      <c r="F73" s="50"/>
      <c r="G73" s="50"/>
      <c r="H73" s="50"/>
      <c r="I73" s="283"/>
      <c r="J73" s="301"/>
      <c r="K73" s="298"/>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12400.887785492825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258250.18380432032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51650.036760864066</v>
      </c>
      <c r="M83" s="858"/>
      <c r="N83" s="54"/>
    </row>
    <row r="84" spans="1:14">
      <c r="B84" s="92" t="s">
        <v>973</v>
      </c>
      <c r="C84" s="93"/>
      <c r="D84" s="93"/>
      <c r="E84" s="93"/>
      <c r="F84" s="93"/>
      <c r="G84" s="93"/>
      <c r="H84" s="93"/>
      <c r="I84" s="90"/>
      <c r="J84" s="91"/>
      <c r="K84" s="308">
        <v>0.05</v>
      </c>
      <c r="L84" s="857">
        <f>N78*K84</f>
        <v>12912.509190216017</v>
      </c>
      <c r="M84" s="858"/>
      <c r="N84" s="54"/>
    </row>
    <row r="85" spans="1:14" ht="15.75" thickBot="1">
      <c r="B85" s="94" t="s">
        <v>974</v>
      </c>
      <c r="C85" s="95"/>
      <c r="D85" s="95"/>
      <c r="E85" s="95"/>
      <c r="F85" s="95"/>
      <c r="G85" s="95"/>
      <c r="H85" s="95"/>
      <c r="I85" s="96"/>
      <c r="J85" s="97"/>
      <c r="K85" s="309">
        <v>0.05</v>
      </c>
      <c r="L85" s="859">
        <f>N78*K85</f>
        <v>12912.509190216017</v>
      </c>
      <c r="M85" s="860"/>
      <c r="N85" s="54"/>
    </row>
    <row r="86" spans="1:14" ht="15.75" thickBot="1">
      <c r="B86" s="823" t="s">
        <v>953</v>
      </c>
      <c r="C86" s="824"/>
      <c r="D86" s="824"/>
      <c r="E86" s="824"/>
      <c r="F86" s="824"/>
      <c r="G86" s="824"/>
      <c r="H86" s="824"/>
      <c r="I86" s="824"/>
      <c r="J86" s="824"/>
      <c r="K86" s="824"/>
      <c r="L86" s="824"/>
      <c r="M86" s="825"/>
      <c r="N86" s="55">
        <f>L83+L84+L85</f>
        <v>77475.055141296107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335725.23894561641</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5"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1099</v>
      </c>
      <c r="C31" s="84" t="s">
        <v>2231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243</v>
      </c>
      <c r="B36" s="836" t="str">
        <f>VLOOKUP(A36,EQUIPOS!A6:D154,3,FALSE)</f>
        <v>Grúa 10 ton</v>
      </c>
      <c r="C36" s="837"/>
      <c r="D36" s="837"/>
      <c r="E36" s="837"/>
      <c r="F36" s="837"/>
      <c r="G36" s="837"/>
      <c r="H36" s="838"/>
      <c r="I36" s="271"/>
      <c r="J36" s="272"/>
      <c r="K36" s="273">
        <f>VLOOKUP(A36,EQUIPOS!A6:D163,4,FALSE)</f>
        <v>194574.46645588096</v>
      </c>
      <c r="L36" s="274"/>
      <c r="M36" s="275">
        <v>0.158</v>
      </c>
      <c r="N36" s="276">
        <f t="shared" ref="N36:N44" si="0">K36/M36</f>
        <v>1231483.964910639</v>
      </c>
    </row>
    <row r="37" spans="1:14">
      <c r="A37" s="116" t="s">
        <v>121</v>
      </c>
      <c r="B37" s="836" t="str">
        <f>VLOOKUP(A37,EQUIPOS!A7:D154,3,FALSE)</f>
        <v>Bomba eléctrica para accionar la celda</v>
      </c>
      <c r="C37" s="837"/>
      <c r="D37" s="837"/>
      <c r="E37" s="837"/>
      <c r="F37" s="837"/>
      <c r="G37" s="837"/>
      <c r="H37" s="838"/>
      <c r="I37" s="425"/>
      <c r="J37" s="426"/>
      <c r="K37" s="273">
        <f>VLOOKUP(A37,EQUIPOS!A7:D164,4,FALSE)</f>
        <v>71656.544973869662</v>
      </c>
      <c r="L37" s="339"/>
      <c r="M37" s="340">
        <v>0.158</v>
      </c>
      <c r="N37" s="276">
        <f t="shared" si="0"/>
        <v>453522.43654347886</v>
      </c>
    </row>
    <row r="38" spans="1:14">
      <c r="A38" s="116" t="s">
        <v>217</v>
      </c>
      <c r="B38" s="836" t="str">
        <f>VLOOKUP(A38,EQUIPOS!A8:D154,3,FALSE)</f>
        <v>Equipo de soldadura y de acetileno (incluye soldadura)</v>
      </c>
      <c r="C38" s="837"/>
      <c r="D38" s="837"/>
      <c r="E38" s="837"/>
      <c r="F38" s="837"/>
      <c r="G38" s="837"/>
      <c r="H38" s="838"/>
      <c r="I38" s="425"/>
      <c r="J38" s="426"/>
      <c r="K38" s="442">
        <f>VLOOKUP(A38,EQUIPOS!A8:D165,4,FALSE)</f>
        <v>19961.728967483923</v>
      </c>
      <c r="L38" s="339"/>
      <c r="M38" s="340">
        <v>0.158</v>
      </c>
      <c r="N38" s="276">
        <f t="shared" si="0"/>
        <v>126340.05675622736</v>
      </c>
    </row>
    <row r="39" spans="1:14">
      <c r="A39" s="116" t="s">
        <v>255</v>
      </c>
      <c r="B39" s="836" t="str">
        <f>VLOOKUP(A39,EQUIPOS!A9:D154,3,FALSE)</f>
        <v>Manómetro cable de acero para bajar la celda</v>
      </c>
      <c r="C39" s="837"/>
      <c r="D39" s="837"/>
      <c r="E39" s="837"/>
      <c r="F39" s="837"/>
      <c r="G39" s="837"/>
      <c r="H39" s="838"/>
      <c r="I39" s="425"/>
      <c r="J39" s="426"/>
      <c r="K39" s="442">
        <f>VLOOKUP(A39,EQUIPOS!A9:D166,4,FALSE)</f>
        <v>1966307.4841512169</v>
      </c>
      <c r="L39" s="339"/>
      <c r="M39" s="340">
        <v>0.158</v>
      </c>
      <c r="N39" s="276">
        <f t="shared" si="0"/>
        <v>12444984.076906435</v>
      </c>
    </row>
    <row r="40" spans="1:14">
      <c r="A40" s="116" t="s">
        <v>1648</v>
      </c>
      <c r="B40" s="836" t="str">
        <f>VLOOKUP(A40,EQUIPOS!A10:D154,3,FALSE)</f>
        <v xml:space="preserve">Retroexcavadora sobre llantas 
</v>
      </c>
      <c r="C40" s="837"/>
      <c r="D40" s="837"/>
      <c r="E40" s="837"/>
      <c r="F40" s="837"/>
      <c r="G40" s="837"/>
      <c r="H40" s="838"/>
      <c r="I40" s="425"/>
      <c r="J40" s="426"/>
      <c r="K40" s="442">
        <f>VLOOKUP(A40,EQUIPOS!A10:D167,4,FALSE)</f>
        <v>122671.55610683006</v>
      </c>
      <c r="L40" s="339"/>
      <c r="M40" s="340">
        <v>0.158</v>
      </c>
      <c r="N40" s="276">
        <f t="shared" si="0"/>
        <v>776402.25384069653</v>
      </c>
    </row>
    <row r="41" spans="1:14">
      <c r="A41" s="116" t="s">
        <v>115</v>
      </c>
      <c r="B41" s="836" t="str">
        <f>VLOOKUP(A41,EQUIPOS!A6:D154,3,FALSE)</f>
        <v>Andamiaje para Aplicar la Carga (Equipos Sustituto de la Tara)</v>
      </c>
      <c r="C41" s="837"/>
      <c r="D41" s="837"/>
      <c r="E41" s="837"/>
      <c r="F41" s="837"/>
      <c r="G41" s="837"/>
      <c r="H41" s="838"/>
      <c r="I41" s="425"/>
      <c r="J41" s="426"/>
      <c r="K41" s="442">
        <f>VLOOKUP(A41,EQUIPOS!A6:D154,4,FALSE)</f>
        <v>31284.313596144337</v>
      </c>
      <c r="L41" s="339"/>
      <c r="M41" s="340">
        <v>0.158</v>
      </c>
      <c r="N41" s="276">
        <f t="shared" si="0"/>
        <v>198001.98478572365</v>
      </c>
    </row>
    <row r="42" spans="1:14">
      <c r="A42" s="116" t="s">
        <v>224</v>
      </c>
      <c r="B42" s="836" t="str">
        <f>VLOOKUP(A42,EQUIPOS!A12:D156,3,FALSE)</f>
        <v>Equipo de Medición (Deformimetros Eléctricos, Mecánicos, Celdas de Carga,  Etc.)</v>
      </c>
      <c r="C42" s="837"/>
      <c r="D42" s="837"/>
      <c r="E42" s="837"/>
      <c r="F42" s="837"/>
      <c r="G42" s="837"/>
      <c r="H42" s="838"/>
      <c r="I42" s="332"/>
      <c r="J42" s="334"/>
      <c r="K42" s="442">
        <f>VLOOKUP(A42,EQUIPOS!A12:D169,4,FALSE)</f>
        <v>127320.80808327891</v>
      </c>
      <c r="L42" s="427"/>
      <c r="M42" s="428">
        <v>0.158</v>
      </c>
      <c r="N42" s="276">
        <f t="shared" si="0"/>
        <v>805827.89926125889</v>
      </c>
    </row>
    <row r="43" spans="1:14">
      <c r="A43" t="s">
        <v>335</v>
      </c>
      <c r="B43" s="836" t="str">
        <f>VLOOKUP(A43,EQUIPOS!A13:D157,3,FALSE)</f>
        <v>Tara (Recebo, Agua, Etc.)</v>
      </c>
      <c r="C43" s="837"/>
      <c r="D43" s="837"/>
      <c r="E43" s="837"/>
      <c r="F43" s="837"/>
      <c r="G43" s="837"/>
      <c r="H43" s="838"/>
      <c r="I43" s="39"/>
      <c r="J43" s="40"/>
      <c r="K43" s="442">
        <f>VLOOKUP(A43,EQUIPOS!A13:D170,4,FALSE)</f>
        <v>207611.38608113429</v>
      </c>
      <c r="L43" s="280"/>
      <c r="M43" s="281">
        <v>2.8000000000000001E-2</v>
      </c>
      <c r="N43" s="276">
        <f t="shared" si="0"/>
        <v>7414692.3600405101</v>
      </c>
    </row>
    <row r="44" spans="1:14">
      <c r="A44" t="s">
        <v>216</v>
      </c>
      <c r="B44" s="836" t="str">
        <f>VLOOKUP(A44,EQUIPOS!A14:D158,3,FALSE)</f>
        <v xml:space="preserve">Equipo de topografía Teodolito electrónico con abertura de anteojo de 42 mm. Aumento del anteojo: 30x.Distancia mínima de enfoque: 1.0 m. Precisión: 5´´. Compensador con rango de trabajo ±3´. </v>
      </c>
      <c r="C44" s="837"/>
      <c r="D44" s="837"/>
      <c r="E44" s="837"/>
      <c r="F44" s="837"/>
      <c r="G44" s="837"/>
      <c r="H44" s="838"/>
      <c r="I44" s="39"/>
      <c r="J44" s="40"/>
      <c r="K44" s="442">
        <f>VLOOKUP(A44,EQUIPOS!A14:D171,4,FALSE)</f>
        <v>3066.7889026707512</v>
      </c>
      <c r="L44" s="280"/>
      <c r="M44" s="281">
        <v>0.158</v>
      </c>
      <c r="N44" s="277">
        <f t="shared" si="0"/>
        <v>19410.056346017413</v>
      </c>
    </row>
    <row r="45" spans="1:14">
      <c r="B45" s="843" t="s">
        <v>952</v>
      </c>
      <c r="C45" s="844"/>
      <c r="D45" s="844"/>
      <c r="E45" s="41"/>
      <c r="F45" s="42"/>
      <c r="G45" s="42"/>
      <c r="H45" s="43"/>
      <c r="I45" s="39"/>
      <c r="J45" s="40"/>
      <c r="K45" s="283"/>
      <c r="L45" s="280"/>
      <c r="M45" s="405">
        <v>0.02</v>
      </c>
      <c r="N45" s="348">
        <f>N79*M45</f>
        <v>7707.987993879492</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398">
        <f>SUM(N36:N46)</f>
        <v>23478373.07738487</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14" t="s">
        <v>944</v>
      </c>
      <c r="C51" s="815"/>
      <c r="D51" s="815"/>
      <c r="E51" s="815"/>
      <c r="F51" s="815"/>
      <c r="G51" s="815"/>
      <c r="H51" s="815"/>
      <c r="I51" s="816"/>
      <c r="J51" s="319" t="s">
        <v>945</v>
      </c>
      <c r="K51" s="88" t="s">
        <v>946</v>
      </c>
      <c r="L51" s="817" t="s">
        <v>955</v>
      </c>
      <c r="M51" s="816"/>
      <c r="N51" s="89" t="s">
        <v>951</v>
      </c>
    </row>
    <row r="52" spans="1:14">
      <c r="A52" s="164" t="s">
        <v>410</v>
      </c>
      <c r="B52" s="46" t="str">
        <f>VLOOKUP(A52,MATERIALES!A5:D373,3,FALSE)</f>
        <v>Celda especial de carga</v>
      </c>
      <c r="C52" s="285"/>
      <c r="D52" s="285"/>
      <c r="E52" s="285"/>
      <c r="F52" s="285"/>
      <c r="G52" s="285"/>
      <c r="H52" s="285"/>
      <c r="I52" s="272"/>
      <c r="J52" s="228" t="str">
        <f>VLOOKUP(A52,MATERIALES!A6:D644,2,FALSE)</f>
        <v>u</v>
      </c>
      <c r="K52" s="286">
        <v>1</v>
      </c>
      <c r="L52" s="271"/>
      <c r="M52" s="406">
        <f>VLOOKUP(A52,MATERIALES!A5:D396,4,FALSE)</f>
        <v>18436866.785289954</v>
      </c>
      <c r="N52" s="276">
        <f t="shared" ref="N52:N58" si="1">K52*M52</f>
        <v>18436866.785289954</v>
      </c>
    </row>
    <row r="53" spans="1:14">
      <c r="A53" s="164" t="s">
        <v>505</v>
      </c>
      <c r="B53" s="46" t="str">
        <f>VLOOKUP(A53,MATERIALES!A6:D373,3,FALSE)</f>
        <v>Manguera de alta presión</v>
      </c>
      <c r="C53" s="429"/>
      <c r="D53" s="429"/>
      <c r="E53" s="429"/>
      <c r="F53" s="429"/>
      <c r="G53" s="429"/>
      <c r="H53" s="429"/>
      <c r="I53" s="429"/>
      <c r="J53" s="315" t="str">
        <f>VLOOKUP(A53,MATERIALES!A7:D645,2,FALSE)</f>
        <v>m</v>
      </c>
      <c r="K53" s="401">
        <v>30</v>
      </c>
      <c r="L53" s="425"/>
      <c r="M53" s="406">
        <f>VLOOKUP(A53,MATERIALES!A6:D397,4,FALSE)</f>
        <v>111690.07963975037</v>
      </c>
      <c r="N53" s="276">
        <f t="shared" si="1"/>
        <v>3350702.3891925113</v>
      </c>
    </row>
    <row r="54" spans="1:14">
      <c r="A54" s="164" t="s">
        <v>729</v>
      </c>
      <c r="B54" s="46" t="str">
        <f>VLOOKUP(A54,MATERIALES!A6:D373,3,FALSE)</f>
        <v>Tubo Metálico De Alta Resistencia</v>
      </c>
      <c r="C54" s="429"/>
      <c r="D54" s="429"/>
      <c r="E54" s="429"/>
      <c r="F54" s="429"/>
      <c r="G54" s="429"/>
      <c r="H54" s="429"/>
      <c r="I54" s="429"/>
      <c r="J54" s="316" t="str">
        <f>VLOOKUP(A54,MATERIALES!A8:D646,2,FALSE)</f>
        <v>m</v>
      </c>
      <c r="K54" s="401">
        <v>60</v>
      </c>
      <c r="L54" s="425"/>
      <c r="M54" s="406">
        <f>VLOOKUP(A54,MATERIALES!A6:D398,4,FALSE)</f>
        <v>82784.539243178981</v>
      </c>
      <c r="N54" s="276">
        <f t="shared" si="1"/>
        <v>4967072.3545907391</v>
      </c>
    </row>
    <row r="55" spans="1:14">
      <c r="A55" s="164" t="s">
        <v>734</v>
      </c>
      <c r="B55" s="46" t="str">
        <f>VLOOKUP(A55,MATERIALES!A6:D373,3,FALSE)</f>
        <v>Uniones especiales de alta resistencia para tubería</v>
      </c>
      <c r="C55" s="429"/>
      <c r="D55" s="429"/>
      <c r="E55" s="429"/>
      <c r="F55" s="429"/>
      <c r="G55" s="429"/>
      <c r="H55" s="429"/>
      <c r="I55" s="429"/>
      <c r="J55" s="316" t="str">
        <f>VLOOKUP(A55,MATERIALES!A9:D647,2,FALSE)</f>
        <v>u</v>
      </c>
      <c r="K55" s="401">
        <v>12</v>
      </c>
      <c r="L55" s="425"/>
      <c r="M55" s="406">
        <f>VLOOKUP(A55,MATERIALES!A6:D399,4,FALSE)</f>
        <v>45916.878945120887</v>
      </c>
      <c r="N55" s="276">
        <f t="shared" si="1"/>
        <v>551002.54734145058</v>
      </c>
    </row>
    <row r="56" spans="1:14">
      <c r="A56" s="164" t="s">
        <v>698</v>
      </c>
      <c r="B56" s="46" t="str">
        <f>VLOOKUP(A56,MATERIALES!A7:D373,3,FALSE)</f>
        <v>Transductores electrónicos (incluye cables, protección contra el concreto y panel de lectura)</v>
      </c>
      <c r="C56" s="429"/>
      <c r="D56" s="429"/>
      <c r="E56" s="429"/>
      <c r="F56" s="429"/>
      <c r="G56" s="429"/>
      <c r="H56" s="429"/>
      <c r="I56" s="429"/>
      <c r="J56" s="316" t="str">
        <f>VLOOKUP(A56,MATERIALES!A10:D648,2,FALSE)</f>
        <v>u</v>
      </c>
      <c r="K56" s="401">
        <v>2</v>
      </c>
      <c r="L56" s="425"/>
      <c r="M56" s="406">
        <f>VLOOKUP(A56,MATERIALES!A7:D400,4,FALSE)</f>
        <v>2221792.399111019</v>
      </c>
      <c r="N56" s="276">
        <f t="shared" si="1"/>
        <v>4443584.798222038</v>
      </c>
    </row>
    <row r="57" spans="1:14">
      <c r="A57" s="164" t="s">
        <v>700</v>
      </c>
      <c r="B57" s="46" t="str">
        <f>VLOOKUP(A57,MATERIALES!A8:D373,3,FALSE)</f>
        <v>Transductores mecánicos (incluye cables, protección contra el concreto y panel de lectura)</v>
      </c>
      <c r="C57" s="429"/>
      <c r="D57" s="429"/>
      <c r="E57" s="429"/>
      <c r="F57" s="429"/>
      <c r="G57" s="429"/>
      <c r="H57" s="429"/>
      <c r="I57" s="429"/>
      <c r="J57" s="316" t="str">
        <f>VLOOKUP(A57,MATERIALES!A11:D649,2,FALSE)</f>
        <v>u</v>
      </c>
      <c r="K57" s="401">
        <v>5</v>
      </c>
      <c r="L57" s="425"/>
      <c r="M57" s="406">
        <f>VLOOKUP(A57,MATERIALES!A8:D401,4,FALSE)</f>
        <v>1319610.1084227304</v>
      </c>
      <c r="N57" s="276">
        <f t="shared" si="1"/>
        <v>6598050.5421136515</v>
      </c>
    </row>
    <row r="58" spans="1:14" ht="15.75" thickBot="1">
      <c r="A58" s="209" t="s">
        <v>550</v>
      </c>
      <c r="B58" s="46" t="str">
        <f>VLOOKUP(A58,MATERIALES!A9:D374,3,FALSE)</f>
        <v>Material seleccionado para Relleno</v>
      </c>
      <c r="C58" s="314"/>
      <c r="D58" s="314"/>
      <c r="E58" s="314"/>
      <c r="F58" s="314"/>
      <c r="G58" s="314"/>
      <c r="H58" s="314"/>
      <c r="I58" s="314"/>
      <c r="J58" s="439" t="str">
        <f>VLOOKUP(A58,MATERIALES!A12:D650,2,FALSE)</f>
        <v>m3</v>
      </c>
      <c r="K58" s="129">
        <v>70</v>
      </c>
      <c r="L58" s="329"/>
      <c r="M58" s="406">
        <f>VLOOKUP(A58,MATERIALES!A9:D402,4,FALSE)</f>
        <v>24710.467862222966</v>
      </c>
      <c r="N58" s="276">
        <f t="shared" si="1"/>
        <v>1729732.7503556076</v>
      </c>
    </row>
    <row r="59" spans="1:14" ht="15.75" thickBot="1">
      <c r="B59" s="823" t="s">
        <v>953</v>
      </c>
      <c r="C59" s="824"/>
      <c r="D59" s="824"/>
      <c r="E59" s="824"/>
      <c r="F59" s="824"/>
      <c r="G59" s="824"/>
      <c r="H59" s="824"/>
      <c r="I59" s="824"/>
      <c r="J59" s="824"/>
      <c r="K59" s="824"/>
      <c r="L59" s="824"/>
      <c r="M59" s="825"/>
      <c r="N59" s="398">
        <f>SUM(N52:N58)</f>
        <v>40077012.167105958</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1395</v>
      </c>
      <c r="B64" s="49" t="str">
        <f>VLOOKUP(A64,TRANSPORTE!A5:D117,3,FALSE)</f>
        <v>Transporte de Equipos para Prueba (1)</v>
      </c>
      <c r="C64" s="321"/>
      <c r="D64" s="321"/>
      <c r="E64" s="321"/>
      <c r="F64" s="321"/>
      <c r="G64" s="321"/>
      <c r="H64" s="315" t="s">
        <v>1468</v>
      </c>
      <c r="I64" s="283">
        <v>0.05</v>
      </c>
      <c r="J64" s="290">
        <v>1</v>
      </c>
      <c r="K64" s="283">
        <f>I64*J64</f>
        <v>0.05</v>
      </c>
      <c r="L64" s="827">
        <f>VLOOKUP(A64,TRANSPORTE!A5:D117,4,FALSE)</f>
        <v>102260.15498513491</v>
      </c>
      <c r="M64" s="828"/>
      <c r="N64" s="291">
        <f>K64*L64</f>
        <v>5113.0077492567461</v>
      </c>
    </row>
    <row r="65" spans="1:15">
      <c r="B65" s="49"/>
      <c r="C65" s="50"/>
      <c r="D65" s="50"/>
      <c r="E65" s="50"/>
      <c r="F65" s="50"/>
      <c r="G65" s="50"/>
      <c r="H65" s="315"/>
      <c r="I65" s="283"/>
      <c r="J65" s="290"/>
      <c r="K65" s="283"/>
      <c r="L65" s="827"/>
      <c r="M65" s="828"/>
      <c r="N65" s="291"/>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5113.0077492567461</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s="165" t="s">
        <v>15</v>
      </c>
      <c r="B75" s="52" t="str">
        <f>VLOOKUP(A75,'MANO DE OBRA'!A8:D68,3,FALSE)</f>
        <v>Obrero (6)</v>
      </c>
      <c r="C75" s="50"/>
      <c r="D75" s="50"/>
      <c r="E75" s="50"/>
      <c r="F75" s="50"/>
      <c r="G75" s="50"/>
      <c r="H75" s="50"/>
      <c r="I75" s="296">
        <f>K75/J75*100</f>
        <v>175560</v>
      </c>
      <c r="J75" s="297">
        <v>185</v>
      </c>
      <c r="K75" s="298">
        <f>VLOOKUP(A75,'MANO DE OBRA'!A8:D99,4,FALSE)</f>
        <v>324786</v>
      </c>
      <c r="L75" s="53"/>
      <c r="M75" s="438">
        <v>1.26</v>
      </c>
      <c r="N75" s="399">
        <f>K75/M75</f>
        <v>257766.66666666666</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6">
        <v>1.26</v>
      </c>
      <c r="N76" s="399">
        <f>K76/M76</f>
        <v>84671.621916196818</v>
      </c>
    </row>
    <row r="77" spans="1:15">
      <c r="A77" s="176" t="s">
        <v>2228</v>
      </c>
      <c r="B77" s="52" t="str">
        <f>VLOOKUP(A77,'MANO DE OBRA'!A11:D72,3,FALSE)</f>
        <v>Celador</v>
      </c>
      <c r="C77" s="50"/>
      <c r="D77" s="50"/>
      <c r="E77" s="50"/>
      <c r="F77" s="50"/>
      <c r="G77" s="50"/>
      <c r="H77" s="50"/>
      <c r="I77" s="296">
        <f>K77/J77*100</f>
        <v>29260.000000000004</v>
      </c>
      <c r="J77" s="297">
        <v>185</v>
      </c>
      <c r="K77" s="302">
        <f>VLOOKUP(A77,'MANO DE OBRA'!A11:D103,4,FALSE)</f>
        <v>54131</v>
      </c>
      <c r="L77" s="322"/>
      <c r="M77" s="304">
        <v>1.26</v>
      </c>
      <c r="N77" s="399">
        <f>K77/M77</f>
        <v>42961.111111111109</v>
      </c>
    </row>
    <row r="78" spans="1:15" ht="15.75" thickBot="1">
      <c r="B78" s="810"/>
      <c r="C78" s="811"/>
      <c r="D78" s="811"/>
      <c r="E78" s="811"/>
      <c r="F78" s="811"/>
      <c r="G78" s="811"/>
      <c r="H78" s="811"/>
      <c r="I78" s="129"/>
      <c r="J78" s="129"/>
      <c r="K78" s="129"/>
      <c r="L78" s="911"/>
      <c r="M78" s="911"/>
      <c r="N78" s="48"/>
    </row>
    <row r="79" spans="1:15" ht="15.75" thickBot="1">
      <c r="B79" s="829" t="s">
        <v>953</v>
      </c>
      <c r="C79" s="830"/>
      <c r="D79" s="830"/>
      <c r="E79" s="830"/>
      <c r="F79" s="830"/>
      <c r="G79" s="830"/>
      <c r="H79" s="830"/>
      <c r="I79" s="830"/>
      <c r="J79" s="830"/>
      <c r="K79" s="830"/>
      <c r="L79" s="830"/>
      <c r="M79" s="831"/>
      <c r="N79" s="305">
        <f>SUM(N75:N78)</f>
        <v>385399.39969397458</v>
      </c>
    </row>
    <row r="80" spans="1:15" ht="15.75" thickBot="1">
      <c r="B80" s="36"/>
      <c r="C80" s="37"/>
      <c r="D80" s="37"/>
      <c r="E80" s="37"/>
      <c r="F80" s="37"/>
      <c r="G80" s="37"/>
      <c r="H80" s="37"/>
      <c r="I80" s="37"/>
      <c r="J80" s="37"/>
      <c r="K80" s="37"/>
      <c r="L80" s="37"/>
      <c r="M80" s="37"/>
      <c r="N80" s="38"/>
    </row>
    <row r="81" spans="1:14" ht="15.75" thickBot="1">
      <c r="B81" s="823" t="s">
        <v>967</v>
      </c>
      <c r="C81" s="824"/>
      <c r="D81" s="824"/>
      <c r="E81" s="824"/>
      <c r="F81" s="824"/>
      <c r="G81" s="824"/>
      <c r="H81" s="824"/>
      <c r="I81" s="824"/>
      <c r="J81" s="824"/>
      <c r="K81" s="824"/>
      <c r="L81" s="824"/>
      <c r="M81" s="825"/>
      <c r="N81" s="102">
        <f>N47+N59+N70+N79</f>
        <v>63945897.651934065</v>
      </c>
    </row>
    <row r="82" spans="1:14">
      <c r="B82" s="36"/>
      <c r="C82" s="37"/>
      <c r="D82" s="37"/>
      <c r="E82" s="37"/>
      <c r="F82" s="37"/>
      <c r="G82" s="37"/>
      <c r="H82" s="37"/>
      <c r="I82" s="37"/>
      <c r="J82" s="37"/>
      <c r="K82" s="37"/>
      <c r="L82" s="37"/>
      <c r="M82" s="37"/>
      <c r="N82" s="38"/>
    </row>
    <row r="83" spans="1:14">
      <c r="B83" s="67" t="s">
        <v>968</v>
      </c>
      <c r="C83" s="68"/>
      <c r="D83" s="68"/>
      <c r="E83" s="68"/>
      <c r="F83" s="68"/>
      <c r="G83" s="68"/>
      <c r="H83" s="68"/>
      <c r="I83" s="68"/>
      <c r="J83" s="68"/>
      <c r="K83" s="68"/>
      <c r="L83" s="68"/>
      <c r="M83" s="68"/>
      <c r="N83" s="69"/>
    </row>
    <row r="84" spans="1:14" ht="15.75" thickBot="1">
      <c r="B84" s="71"/>
      <c r="C84" s="64"/>
      <c r="D84" s="64"/>
      <c r="E84" s="64"/>
      <c r="F84" s="64"/>
      <c r="G84" s="64"/>
      <c r="H84" s="64"/>
      <c r="I84" s="64"/>
      <c r="J84" s="64"/>
      <c r="K84" s="64"/>
      <c r="L84" s="64"/>
      <c r="M84" s="64"/>
      <c r="N84" s="66"/>
    </row>
    <row r="85" spans="1:14">
      <c r="B85" s="814" t="s">
        <v>969</v>
      </c>
      <c r="C85" s="815"/>
      <c r="D85" s="815"/>
      <c r="E85" s="815"/>
      <c r="F85" s="815"/>
      <c r="G85" s="815"/>
      <c r="H85" s="815"/>
      <c r="I85" s="318"/>
      <c r="J85" s="338"/>
      <c r="K85" s="306" t="s">
        <v>970</v>
      </c>
      <c r="L85" s="853" t="s">
        <v>971</v>
      </c>
      <c r="M85" s="854"/>
      <c r="N85" s="307"/>
    </row>
    <row r="86" spans="1:14">
      <c r="B86" s="855" t="s">
        <v>972</v>
      </c>
      <c r="C86" s="856"/>
      <c r="D86" s="856"/>
      <c r="E86" s="856"/>
      <c r="F86" s="856"/>
      <c r="G86" s="856"/>
      <c r="H86" s="856"/>
      <c r="I86" s="90"/>
      <c r="J86" s="91"/>
      <c r="K86" s="308">
        <v>0.2</v>
      </c>
      <c r="L86" s="857">
        <f>N81*K86</f>
        <v>12789179.530386813</v>
      </c>
      <c r="M86" s="858"/>
      <c r="N86" s="54"/>
    </row>
    <row r="87" spans="1:14">
      <c r="B87" s="92" t="s">
        <v>973</v>
      </c>
      <c r="C87" s="93"/>
      <c r="D87" s="93"/>
      <c r="E87" s="93"/>
      <c r="F87" s="93"/>
      <c r="G87" s="93"/>
      <c r="H87" s="93"/>
      <c r="I87" s="90"/>
      <c r="J87" s="91"/>
      <c r="K87" s="308">
        <v>0.05</v>
      </c>
      <c r="L87" s="857">
        <f>N81*K87</f>
        <v>3197294.8825967032</v>
      </c>
      <c r="M87" s="858"/>
      <c r="N87" s="54"/>
    </row>
    <row r="88" spans="1:14" ht="15.75" thickBot="1">
      <c r="B88" s="94" t="s">
        <v>974</v>
      </c>
      <c r="C88" s="95"/>
      <c r="D88" s="95"/>
      <c r="E88" s="95"/>
      <c r="F88" s="95"/>
      <c r="G88" s="95"/>
      <c r="H88" s="95"/>
      <c r="I88" s="96"/>
      <c r="J88" s="97"/>
      <c r="K88" s="309">
        <v>0.05</v>
      </c>
      <c r="L88" s="859">
        <f>N81*K88</f>
        <v>3197294.8825967032</v>
      </c>
      <c r="M88" s="860"/>
      <c r="N88" s="54"/>
    </row>
    <row r="89" spans="1:14" ht="15.75" thickBot="1">
      <c r="B89" s="823" t="s">
        <v>953</v>
      </c>
      <c r="C89" s="824"/>
      <c r="D89" s="824"/>
      <c r="E89" s="824"/>
      <c r="F89" s="824"/>
      <c r="G89" s="824"/>
      <c r="H89" s="824"/>
      <c r="I89" s="824"/>
      <c r="J89" s="824"/>
      <c r="K89" s="824"/>
      <c r="L89" s="824"/>
      <c r="M89" s="825"/>
      <c r="N89" s="55">
        <f>L86+L87+L88</f>
        <v>19183769.295580219</v>
      </c>
    </row>
    <row r="90" spans="1:14" ht="15.75" thickBot="1">
      <c r="B90" s="36"/>
      <c r="C90" s="37"/>
      <c r="D90" s="37"/>
      <c r="E90" s="37"/>
      <c r="F90" s="37"/>
      <c r="G90" s="37"/>
      <c r="H90" s="37"/>
      <c r="I90" s="37"/>
      <c r="J90" s="37"/>
      <c r="K90" s="37"/>
      <c r="L90" s="37"/>
      <c r="M90" s="37"/>
      <c r="N90" s="38"/>
    </row>
    <row r="91" spans="1:14" ht="15.75" thickBot="1">
      <c r="A91" t="s">
        <v>2016</v>
      </c>
      <c r="B91" s="823" t="s">
        <v>975</v>
      </c>
      <c r="C91" s="824"/>
      <c r="D91" s="824"/>
      <c r="E91" s="824"/>
      <c r="F91" s="824"/>
      <c r="G91" s="824"/>
      <c r="H91" s="824"/>
      <c r="I91" s="824"/>
      <c r="J91" s="824"/>
      <c r="K91" s="824"/>
      <c r="L91" s="824"/>
      <c r="M91" s="825"/>
      <c r="N91" s="192">
        <f>N81+N89</f>
        <v>83129666.947514281</v>
      </c>
    </row>
    <row r="92" spans="1:14">
      <c r="B92" s="243"/>
      <c r="C92" s="244"/>
      <c r="D92" s="244"/>
      <c r="E92" s="244"/>
      <c r="F92" s="244"/>
      <c r="G92" s="244"/>
      <c r="H92" s="244"/>
      <c r="I92" s="244"/>
      <c r="J92" s="244"/>
      <c r="K92" s="244"/>
      <c r="L92" s="244"/>
      <c r="M92" s="244"/>
      <c r="N92" s="245"/>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247"/>
      <c r="F95" s="247"/>
      <c r="G95" s="247"/>
      <c r="H95" s="247"/>
      <c r="I95" s="247"/>
      <c r="J95" s="247"/>
      <c r="K95" s="247"/>
      <c r="L95" s="247"/>
      <c r="M95" s="247"/>
      <c r="N95" s="248"/>
    </row>
    <row r="96" spans="1:14">
      <c r="B96" s="246"/>
      <c r="C96" s="247"/>
      <c r="D96" s="247"/>
      <c r="E96" s="421" t="s">
        <v>976</v>
      </c>
      <c r="F96" s="421"/>
      <c r="G96" s="421"/>
      <c r="H96" s="421"/>
      <c r="I96" s="421"/>
      <c r="J96" s="421"/>
      <c r="K96" s="247"/>
      <c r="L96" s="247"/>
      <c r="M96" s="247"/>
      <c r="N96" s="248"/>
    </row>
    <row r="97" spans="2:14">
      <c r="B97" s="246"/>
      <c r="C97" s="247"/>
      <c r="D97" s="247"/>
      <c r="E97" s="247" t="s">
        <v>977</v>
      </c>
      <c r="F97" s="247"/>
      <c r="G97" s="247"/>
      <c r="H97" s="247"/>
      <c r="I97" s="247"/>
      <c r="J97" s="247"/>
      <c r="K97" s="247"/>
      <c r="L97" s="247"/>
      <c r="M97" s="247"/>
      <c r="N97" s="248"/>
    </row>
    <row r="98" spans="2:14">
      <c r="B98" s="246"/>
      <c r="C98" s="247"/>
      <c r="D98" s="247"/>
      <c r="E98" s="247" t="s">
        <v>978</v>
      </c>
      <c r="F98" s="247"/>
      <c r="G98" s="247"/>
      <c r="H98" s="247"/>
      <c r="I98" s="247"/>
      <c r="J98" s="247"/>
      <c r="K98" s="247"/>
      <c r="L98" s="247"/>
      <c r="M98" s="247"/>
      <c r="N98" s="248"/>
    </row>
    <row r="99" spans="2:14">
      <c r="B99" s="246"/>
      <c r="C99" s="247"/>
      <c r="D99" s="247"/>
      <c r="E99" s="247" t="s">
        <v>979</v>
      </c>
      <c r="F99" s="247"/>
      <c r="G99" s="247"/>
      <c r="H99" s="247"/>
      <c r="I99" s="247"/>
      <c r="J99" s="247"/>
      <c r="K99" s="247"/>
      <c r="L99" s="247"/>
      <c r="M99" s="247"/>
      <c r="N99" s="248"/>
    </row>
    <row r="100" spans="2:14" ht="15.75" thickBot="1">
      <c r="B100" s="246"/>
      <c r="C100" s="247"/>
      <c r="D100" s="247"/>
      <c r="E100" s="247"/>
      <c r="F100" s="247" t="s">
        <v>980</v>
      </c>
      <c r="G100" s="247"/>
      <c r="H100" s="247"/>
      <c r="I100" s="247"/>
      <c r="J100" s="247"/>
      <c r="K100" s="247"/>
      <c r="L100" s="247"/>
      <c r="M100" s="247"/>
      <c r="N100" s="248"/>
    </row>
    <row r="101" spans="2:14">
      <c r="B101" s="231" t="s">
        <v>2216</v>
      </c>
      <c r="C101" s="232"/>
      <c r="D101" s="232"/>
      <c r="E101" s="232"/>
      <c r="F101" s="232"/>
      <c r="G101" s="232"/>
      <c r="H101" s="232"/>
      <c r="I101" s="232"/>
      <c r="J101" s="232"/>
      <c r="K101" s="232"/>
      <c r="L101" s="232"/>
      <c r="M101" s="232"/>
      <c r="N101" s="233"/>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c r="B104" s="249"/>
      <c r="C104" s="250"/>
      <c r="D104" s="250"/>
      <c r="E104" s="250"/>
      <c r="F104" s="250"/>
      <c r="G104" s="250"/>
      <c r="H104" s="250"/>
      <c r="I104" s="250"/>
      <c r="J104" s="250"/>
      <c r="K104" s="250"/>
      <c r="L104" s="250"/>
      <c r="M104" s="250"/>
      <c r="N104" s="251"/>
    </row>
    <row r="105" spans="2:14" ht="15.75" thickBot="1">
      <c r="B105" s="252"/>
      <c r="C105" s="253"/>
      <c r="D105" s="253"/>
      <c r="E105" s="253"/>
      <c r="F105" s="253"/>
      <c r="G105" s="253"/>
      <c r="H105" s="253"/>
      <c r="I105" s="253"/>
      <c r="J105" s="253"/>
      <c r="K105" s="253"/>
      <c r="L105" s="253"/>
      <c r="M105" s="253"/>
      <c r="N105" s="254"/>
    </row>
    <row r="106" spans="2:14">
      <c r="B106" s="255"/>
      <c r="C106" s="256"/>
      <c r="D106" s="256"/>
      <c r="E106" s="256"/>
      <c r="F106" s="256"/>
      <c r="G106" s="256"/>
      <c r="H106" s="256"/>
      <c r="I106" s="256"/>
      <c r="J106" s="256"/>
      <c r="K106" s="256"/>
      <c r="L106" s="256"/>
      <c r="M106" s="256"/>
      <c r="N106" s="257"/>
    </row>
    <row r="107" spans="2:14">
      <c r="B107" s="258" t="s">
        <v>2217</v>
      </c>
      <c r="C107" s="259"/>
      <c r="D107" s="259"/>
      <c r="E107" s="259"/>
      <c r="F107" s="259"/>
      <c r="G107" s="259"/>
      <c r="H107" s="259"/>
      <c r="I107" s="259"/>
      <c r="J107" s="259"/>
      <c r="K107" s="259"/>
      <c r="L107" s="259"/>
      <c r="M107" s="259"/>
      <c r="N107" s="260"/>
    </row>
    <row r="108" spans="2:14" ht="15" customHeight="1">
      <c r="B108" s="965" t="s">
        <v>2218</v>
      </c>
      <c r="C108" s="966"/>
      <c r="D108" s="966"/>
      <c r="E108" s="966"/>
      <c r="F108" s="966"/>
      <c r="G108" s="966"/>
      <c r="H108" s="966"/>
      <c r="I108" s="966"/>
      <c r="J108" s="966"/>
      <c r="K108" s="966"/>
      <c r="L108" s="966"/>
      <c r="M108" s="966"/>
      <c r="N108" s="967"/>
    </row>
    <row r="109" spans="2:14" ht="15" customHeight="1">
      <c r="B109" s="965"/>
      <c r="C109" s="966"/>
      <c r="D109" s="966"/>
      <c r="E109" s="966"/>
      <c r="F109" s="966"/>
      <c r="G109" s="966"/>
      <c r="H109" s="966"/>
      <c r="I109" s="966"/>
      <c r="J109" s="966"/>
      <c r="K109" s="966"/>
      <c r="L109" s="966"/>
      <c r="M109" s="966"/>
      <c r="N109" s="967"/>
    </row>
    <row r="110" spans="2:14" ht="30" customHeight="1">
      <c r="B110" s="968" t="s">
        <v>2219</v>
      </c>
      <c r="C110" s="969"/>
      <c r="D110" s="969"/>
      <c r="E110" s="969"/>
      <c r="F110" s="969"/>
      <c r="G110" s="969"/>
      <c r="H110" s="969"/>
      <c r="I110" s="969"/>
      <c r="J110" s="969"/>
      <c r="K110" s="969"/>
      <c r="L110" s="969"/>
      <c r="M110" s="969"/>
      <c r="N110" s="970"/>
    </row>
    <row r="111" spans="2:14">
      <c r="B111" s="968"/>
      <c r="C111" s="969"/>
      <c r="D111" s="969"/>
      <c r="E111" s="969"/>
      <c r="F111" s="969"/>
      <c r="G111" s="969"/>
      <c r="H111" s="969"/>
      <c r="I111" s="969"/>
      <c r="J111" s="969"/>
      <c r="K111" s="969"/>
      <c r="L111" s="969"/>
      <c r="M111" s="969"/>
      <c r="N111" s="970"/>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258"/>
      <c r="C115" s="259"/>
      <c r="D115" s="259"/>
      <c r="E115" s="259"/>
      <c r="F115" s="259"/>
      <c r="G115" s="259"/>
      <c r="H115" s="259"/>
      <c r="I115" s="259"/>
      <c r="J115" s="259"/>
      <c r="K115" s="259"/>
      <c r="L115" s="259"/>
      <c r="M115" s="259"/>
      <c r="N115" s="260"/>
    </row>
    <row r="116" spans="2:14">
      <c r="B116" s="246"/>
      <c r="C116" s="247"/>
      <c r="D116" s="247"/>
      <c r="E116" s="247" t="s">
        <v>976</v>
      </c>
      <c r="F116" s="421"/>
      <c r="G116" s="421"/>
      <c r="H116" s="247"/>
      <c r="I116" s="247"/>
      <c r="J116" s="247"/>
      <c r="K116" s="247"/>
      <c r="L116" s="247"/>
      <c r="M116" s="247"/>
      <c r="N116" s="248"/>
    </row>
    <row r="117" spans="2:14">
      <c r="B117" s="246"/>
      <c r="C117" s="247"/>
      <c r="D117" s="247"/>
      <c r="E117" s="422" t="s">
        <v>977</v>
      </c>
      <c r="F117" s="247"/>
      <c r="G117" s="247"/>
      <c r="H117" s="422"/>
      <c r="I117" s="422"/>
      <c r="J117" s="422"/>
      <c r="K117" s="247"/>
      <c r="L117" s="247"/>
      <c r="M117" s="247"/>
      <c r="N117" s="248"/>
    </row>
    <row r="118" spans="2:14">
      <c r="B118" s="246"/>
      <c r="C118" s="247"/>
      <c r="D118" s="247"/>
      <c r="E118" s="261" t="s">
        <v>981</v>
      </c>
      <c r="F118" s="247"/>
      <c r="G118" s="247"/>
      <c r="H118" s="261"/>
      <c r="I118" s="261"/>
      <c r="J118" s="261"/>
      <c r="K118" s="247"/>
      <c r="L118" s="247"/>
      <c r="M118" s="247"/>
      <c r="N118" s="248"/>
    </row>
    <row r="119" spans="2:14">
      <c r="B119" s="262"/>
      <c r="C119" s="259"/>
      <c r="D119" s="259"/>
      <c r="E119" s="247" t="s">
        <v>979</v>
      </c>
      <c r="F119" s="247"/>
      <c r="G119" s="247"/>
      <c r="H119" s="247"/>
      <c r="I119" s="247"/>
      <c r="J119" s="247"/>
      <c r="K119" s="259"/>
      <c r="L119" s="259"/>
      <c r="M119" s="259"/>
      <c r="N119" s="260"/>
    </row>
    <row r="120" spans="2:14">
      <c r="B120" s="262"/>
      <c r="C120" s="259"/>
      <c r="D120" s="259"/>
      <c r="E120" s="259"/>
      <c r="F120" s="247"/>
      <c r="G120" s="247"/>
      <c r="H120" s="247"/>
      <c r="I120" s="247"/>
      <c r="J120" s="247"/>
      <c r="K120" s="259"/>
      <c r="L120" s="259"/>
      <c r="M120" s="259"/>
      <c r="N120" s="260"/>
    </row>
    <row r="121" spans="2:14">
      <c r="B121" s="262" t="s">
        <v>2220</v>
      </c>
      <c r="C121" s="261"/>
      <c r="D121" s="261"/>
      <c r="E121" s="247"/>
      <c r="F121" s="247"/>
      <c r="G121" s="247"/>
      <c r="H121" s="247"/>
      <c r="I121" s="247"/>
      <c r="J121" s="971"/>
      <c r="K121" s="971"/>
      <c r="L121" s="971"/>
      <c r="M121" s="971"/>
      <c r="N121" s="972"/>
    </row>
    <row r="122" spans="2:14" ht="15.75" thickBot="1">
      <c r="B122" s="423" t="s">
        <v>2221</v>
      </c>
      <c r="C122" s="424"/>
      <c r="D122" s="424"/>
      <c r="E122" s="263"/>
      <c r="F122" s="263"/>
      <c r="G122" s="263"/>
      <c r="H122" s="263"/>
      <c r="I122" s="263"/>
      <c r="J122" s="973"/>
      <c r="K122" s="973"/>
      <c r="L122" s="973"/>
      <c r="M122" s="973"/>
      <c r="N122"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1650</v>
      </c>
      <c r="C31" s="84" t="s">
        <v>2096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140</v>
      </c>
      <c r="B36" s="836" t="str">
        <f>VLOOKUP(A36,EQUIPOS!A6:D154,3,FALSE)</f>
        <v>Camisa para Pilote D=1.20m</v>
      </c>
      <c r="C36" s="837"/>
      <c r="D36" s="837"/>
      <c r="E36" s="837"/>
      <c r="F36" s="837"/>
      <c r="G36" s="837"/>
      <c r="H36" s="838"/>
      <c r="I36" s="271"/>
      <c r="J36" s="272"/>
      <c r="K36" s="273">
        <f>VLOOKUP(A36,EQUIPOS!A6:D163,4,FALSE)</f>
        <v>24427.995872740095</v>
      </c>
      <c r="L36" s="274"/>
      <c r="M36" s="275">
        <v>1</v>
      </c>
      <c r="N36" s="276">
        <f t="shared" ref="N36:N42" si="0">K36/M36</f>
        <v>24427.995872740095</v>
      </c>
    </row>
    <row r="37" spans="1:14">
      <c r="A37" s="116" t="s">
        <v>206</v>
      </c>
      <c r="B37" s="836" t="str">
        <f>VLOOKUP(A37,EQUIPOS!A7:D154,3,FALSE)</f>
        <v>Equipo de Soldadura</v>
      </c>
      <c r="C37" s="837"/>
      <c r="D37" s="837"/>
      <c r="E37" s="837"/>
      <c r="F37" s="837"/>
      <c r="G37" s="837"/>
      <c r="H37" s="838"/>
      <c r="I37" s="425"/>
      <c r="J37" s="426"/>
      <c r="K37" s="273">
        <f>VLOOKUP(A37,EQUIPOS!A7:D164,4,FALSE)</f>
        <v>10233.874568212299</v>
      </c>
      <c r="L37" s="339"/>
      <c r="M37" s="340">
        <v>1</v>
      </c>
      <c r="N37" s="276">
        <f t="shared" si="0"/>
        <v>10233.874568212299</v>
      </c>
    </row>
    <row r="38" spans="1:14">
      <c r="A38" s="116" t="s">
        <v>242</v>
      </c>
      <c r="B38" s="836" t="str">
        <f>VLOOKUP(A38,EQUIPOS!A8:D154,3,FALSE)</f>
        <v>Grúa con torre capacidad 1 ton en la punta.</v>
      </c>
      <c r="C38" s="837"/>
      <c r="D38" s="837"/>
      <c r="E38" s="837"/>
      <c r="F38" s="837"/>
      <c r="G38" s="837"/>
      <c r="H38" s="838"/>
      <c r="I38" s="425"/>
      <c r="J38" s="426"/>
      <c r="K38" s="442">
        <f>VLOOKUP(A38,EQUIPOS!A8:D165,4,FALSE)</f>
        <v>219428.74598609228</v>
      </c>
      <c r="L38" s="339"/>
      <c r="M38" s="340">
        <v>2.5</v>
      </c>
      <c r="N38" s="276">
        <f t="shared" si="0"/>
        <v>87771.498394436916</v>
      </c>
    </row>
    <row r="39" spans="1:14">
      <c r="A39" s="116" t="s">
        <v>267</v>
      </c>
      <c r="B39" s="836" t="str">
        <f>VLOOKUP(A39,EQUIPOS!A9:D154,3,FALSE)</f>
        <v>Motobomba de concreto</v>
      </c>
      <c r="C39" s="837"/>
      <c r="D39" s="837"/>
      <c r="E39" s="837"/>
      <c r="F39" s="837"/>
      <c r="G39" s="837"/>
      <c r="H39" s="838"/>
      <c r="I39" s="425"/>
      <c r="J39" s="426"/>
      <c r="K39" s="442">
        <f>VLOOKUP(A39,EQUIPOS!A9:D166,4,FALSE)</f>
        <v>53841.56823825527</v>
      </c>
      <c r="L39" s="339"/>
      <c r="M39" s="340">
        <v>2.5499800000000001</v>
      </c>
      <c r="N39" s="276">
        <f t="shared" si="0"/>
        <v>21114.506089559629</v>
      </c>
    </row>
    <row r="40" spans="1:14">
      <c r="A40" s="116" t="s">
        <v>277</v>
      </c>
      <c r="B40" s="836" t="str">
        <f>VLOOKUP(A40,EQUIPOS!A10:D154,3,FALSE)</f>
        <v>Pala auxiliar de piloteadora</v>
      </c>
      <c r="C40" s="837"/>
      <c r="D40" s="837"/>
      <c r="E40" s="837"/>
      <c r="F40" s="837"/>
      <c r="G40" s="837"/>
      <c r="H40" s="838"/>
      <c r="I40" s="425"/>
      <c r="J40" s="426"/>
      <c r="K40" s="442">
        <f>VLOOKUP(A40,EQUIPOS!A10:D167,4,FALSE)</f>
        <v>382785.3459387201</v>
      </c>
      <c r="L40" s="339"/>
      <c r="M40" s="340">
        <v>2.5</v>
      </c>
      <c r="N40" s="276">
        <f t="shared" si="0"/>
        <v>153114.13837548805</v>
      </c>
    </row>
    <row r="41" spans="1:14">
      <c r="A41" s="116" t="s">
        <v>282</v>
      </c>
      <c r="B41" s="836" t="str">
        <f>VLOOKUP(A41,EQUIPOS!A6:D154,3,FALSE)</f>
        <v>Piloteadora potencia 250KW, RPM 1800, fuerza elevadora 200KN</v>
      </c>
      <c r="C41" s="837"/>
      <c r="D41" s="837"/>
      <c r="E41" s="837"/>
      <c r="F41" s="837"/>
      <c r="G41" s="837"/>
      <c r="H41" s="838"/>
      <c r="I41" s="425"/>
      <c r="J41" s="426"/>
      <c r="K41" s="442">
        <f>VLOOKUP(A41,EQUIPOS!A6:D154,4,FALSE)</f>
        <v>558133.09050079051</v>
      </c>
      <c r="L41" s="339"/>
      <c r="M41" s="340">
        <v>1</v>
      </c>
      <c r="N41" s="276">
        <f t="shared" si="0"/>
        <v>558133.09050079051</v>
      </c>
    </row>
    <row r="42" spans="1:14">
      <c r="A42" s="116" t="s">
        <v>310</v>
      </c>
      <c r="B42" s="836" t="str">
        <f>VLOOKUP(A42,EQUIPOS!A12:D156,3,FALSE)</f>
        <v>Retroexcavadora A25C</v>
      </c>
      <c r="C42" s="837"/>
      <c r="D42" s="837"/>
      <c r="E42" s="837"/>
      <c r="F42" s="837"/>
      <c r="G42" s="837"/>
      <c r="H42" s="838"/>
      <c r="I42" s="332"/>
      <c r="J42" s="334"/>
      <c r="K42" s="442">
        <f>VLOOKUP(A42,EQUIPOS!A12:D169,4,FALSE)</f>
        <v>121265.9445264393</v>
      </c>
      <c r="L42" s="427"/>
      <c r="M42" s="428">
        <v>2.5</v>
      </c>
      <c r="N42" s="276">
        <f t="shared" si="0"/>
        <v>48506.377810575723</v>
      </c>
    </row>
    <row r="43" spans="1:14">
      <c r="B43" s="836"/>
      <c r="C43" s="837"/>
      <c r="D43" s="837"/>
      <c r="E43" s="837"/>
      <c r="F43" s="837"/>
      <c r="G43" s="837"/>
      <c r="H43" s="838"/>
      <c r="I43" s="39"/>
      <c r="J43" s="40"/>
      <c r="K43" s="442"/>
      <c r="L43" s="280"/>
      <c r="M43" s="281"/>
      <c r="N43" s="276"/>
    </row>
    <row r="44" spans="1:14">
      <c r="B44" s="324"/>
      <c r="C44" s="325"/>
      <c r="D44" s="325"/>
      <c r="E44" s="325"/>
      <c r="F44" s="327"/>
      <c r="G44" s="327"/>
      <c r="H44" s="128"/>
      <c r="I44" s="39"/>
      <c r="J44" s="40"/>
      <c r="K44" s="442"/>
      <c r="L44" s="280"/>
      <c r="M44" s="281"/>
      <c r="N44" s="277"/>
    </row>
    <row r="45" spans="1:14">
      <c r="B45" s="843" t="s">
        <v>952</v>
      </c>
      <c r="C45" s="844"/>
      <c r="D45" s="844"/>
      <c r="E45" s="41"/>
      <c r="F45" s="42"/>
      <c r="G45" s="42"/>
      <c r="H45" s="43"/>
      <c r="I45" s="39"/>
      <c r="J45" s="40"/>
      <c r="K45" s="283"/>
      <c r="L45" s="280"/>
      <c r="M45" s="405">
        <v>0.1</v>
      </c>
      <c r="N45" s="348">
        <f>N83*M45</f>
        <v>8989.0050753001669</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398">
        <f>SUM(N36:N46)</f>
        <v>912290.4866871034</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14" t="s">
        <v>944</v>
      </c>
      <c r="C51" s="815"/>
      <c r="D51" s="815"/>
      <c r="E51" s="815"/>
      <c r="F51" s="815"/>
      <c r="G51" s="815"/>
      <c r="H51" s="815"/>
      <c r="I51" s="816"/>
      <c r="J51" s="319" t="s">
        <v>945</v>
      </c>
      <c r="K51" s="88" t="s">
        <v>946</v>
      </c>
      <c r="L51" s="817" t="s">
        <v>955</v>
      </c>
      <c r="M51" s="816"/>
      <c r="N51" s="89" t="s">
        <v>951</v>
      </c>
    </row>
    <row r="52" spans="1:14">
      <c r="A52" s="164" t="s">
        <v>388</v>
      </c>
      <c r="B52" s="46" t="str">
        <f>VLOOKUP(A52,MATERIALES!A5:D373,3,FALSE)</f>
        <v>Bentonita</v>
      </c>
      <c r="C52" s="285"/>
      <c r="D52" s="285"/>
      <c r="E52" s="285"/>
      <c r="F52" s="285"/>
      <c r="G52" s="285"/>
      <c r="H52" s="285"/>
      <c r="I52" s="285"/>
      <c r="J52" s="315" t="str">
        <f>VLOOKUP(A52,MATERIALES!A6:D644,2,FALSE)</f>
        <v>kg</v>
      </c>
      <c r="K52" s="286">
        <v>2.355</v>
      </c>
      <c r="L52" s="271"/>
      <c r="M52" s="406">
        <f>VLOOKUP(A52,MATERIALES!A5:D396,4,FALSE)</f>
        <v>9725.3280529793428</v>
      </c>
      <c r="N52" s="276">
        <f>K52*M52</f>
        <v>22903.147564766354</v>
      </c>
    </row>
    <row r="53" spans="1:14">
      <c r="A53" s="164" t="s">
        <v>745</v>
      </c>
      <c r="B53" s="46" t="str">
        <f>VLOOKUP(A53,MATERIALES!A6:D373,3,FALSE)</f>
        <v>Acero PDR-60</v>
      </c>
      <c r="C53" s="429"/>
      <c r="D53" s="429"/>
      <c r="E53" s="429"/>
      <c r="F53" s="429"/>
      <c r="G53" s="429"/>
      <c r="H53" s="429"/>
      <c r="I53" s="429"/>
      <c r="J53" s="316" t="str">
        <f>VLOOKUP(A53,MATERIALES!A7:D645,2,FALSE)</f>
        <v>kg</v>
      </c>
      <c r="K53" s="401">
        <v>123.70021073509811</v>
      </c>
      <c r="L53" s="425"/>
      <c r="M53" s="406">
        <f>VLOOKUP(A53,MATERIALES!A6:D397,4,FALSE)</f>
        <v>2872.6664207289541</v>
      </c>
      <c r="N53" s="276">
        <f>K53*M53</f>
        <v>355349.44161581161</v>
      </c>
    </row>
    <row r="54" spans="1:14">
      <c r="A54" s="164" t="s">
        <v>829</v>
      </c>
      <c r="B54" s="46" t="str">
        <f>VLOOKUP(A54,MATERIALES!A6:D373,3,FALSE)</f>
        <v>Concreto Resistencia  28 (Mpa)</v>
      </c>
      <c r="C54" s="429"/>
      <c r="D54" s="429"/>
      <c r="E54" s="429"/>
      <c r="F54" s="429"/>
      <c r="G54" s="429"/>
      <c r="H54" s="429"/>
      <c r="I54" s="429"/>
      <c r="J54" s="316" t="str">
        <f>VLOOKUP(A54,MATERIALES!A8:D646,2,FALSE)</f>
        <v>m3</v>
      </c>
      <c r="K54" s="401">
        <v>0.82466807156732069</v>
      </c>
      <c r="L54" s="425"/>
      <c r="M54" s="406">
        <f>VLOOKUP(A54,MATERIALES!A6:D398,4,FALSE)</f>
        <v>441193.86190682545</v>
      </c>
      <c r="N54" s="276">
        <f>K54*M54</f>
        <v>363838.49128604052</v>
      </c>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SUM(N52:N58)</f>
        <v>742091.08046661853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1256</v>
      </c>
      <c r="B64" s="49" t="str">
        <f>VLOOKUP(A64,TRANSPORTE!A5:D117,3,FALSE)</f>
        <v>Transporte de material de excavación</v>
      </c>
      <c r="C64" s="321"/>
      <c r="D64" s="321"/>
      <c r="E64" s="321"/>
      <c r="F64" s="321"/>
      <c r="G64" s="321"/>
      <c r="H64" s="315" t="s">
        <v>1468</v>
      </c>
      <c r="I64" s="283">
        <v>1.3</v>
      </c>
      <c r="J64" s="290">
        <v>1</v>
      </c>
      <c r="K64" s="283">
        <f>I64*J64</f>
        <v>1.3</v>
      </c>
      <c r="L64" s="827">
        <f>VLOOKUP(A64,TRANSPORTE!A5:D117,4,FALSE)</f>
        <v>875.44489458797614</v>
      </c>
      <c r="M64" s="828"/>
      <c r="N64" s="291">
        <f>K64*L64</f>
        <v>1138.078362964369</v>
      </c>
    </row>
    <row r="65" spans="1:15">
      <c r="A65" t="s">
        <v>1408</v>
      </c>
      <c r="B65" s="49" t="str">
        <f>VLOOKUP(A65,TRANSPORTE!A6:D117,3,FALSE)</f>
        <v>Equipo de Transporte (Camiones Grúas</v>
      </c>
      <c r="C65" s="50"/>
      <c r="D65" s="50"/>
      <c r="E65" s="50"/>
      <c r="F65" s="50"/>
      <c r="G65" s="50"/>
      <c r="H65" s="315" t="s">
        <v>1468</v>
      </c>
      <c r="I65" s="283">
        <v>0.05</v>
      </c>
      <c r="J65" s="290">
        <v>1</v>
      </c>
      <c r="K65" s="283">
        <f>I65*J65</f>
        <v>0.05</v>
      </c>
      <c r="L65" s="827">
        <f>VLOOKUP(A65,TRANSPORTE!A6:D117,4,FALSE)</f>
        <v>54.267344342880392</v>
      </c>
      <c r="M65" s="828"/>
      <c r="N65" s="291">
        <f>K65*L65</f>
        <v>2.71336721714402</v>
      </c>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1140.791730181513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975"/>
      <c r="N74" s="101" t="s">
        <v>951</v>
      </c>
    </row>
    <row r="75" spans="1:15">
      <c r="B75" s="211" t="s">
        <v>2043</v>
      </c>
      <c r="C75" s="212"/>
      <c r="D75" s="212"/>
      <c r="E75" s="212"/>
      <c r="F75" s="212"/>
      <c r="G75" s="212"/>
      <c r="H75" s="212"/>
      <c r="I75" s="213"/>
      <c r="J75" s="214"/>
      <c r="K75" s="215"/>
      <c r="L75" s="216"/>
      <c r="M75" s="217"/>
      <c r="N75" s="218"/>
    </row>
    <row r="76" spans="1:15">
      <c r="A76" s="165" t="s">
        <v>15</v>
      </c>
      <c r="B76" s="52" t="str">
        <f>VLOOKUP(A76,'MANO DE OBRA'!A8:D68,3,FALSE)</f>
        <v>Obrero (6)</v>
      </c>
      <c r="C76" s="50"/>
      <c r="D76" s="50"/>
      <c r="E76" s="50"/>
      <c r="F76" s="50"/>
      <c r="G76" s="50"/>
      <c r="H76" s="50"/>
      <c r="I76" s="296">
        <f>K76/J76*100</f>
        <v>175560</v>
      </c>
      <c r="J76" s="297">
        <v>185</v>
      </c>
      <c r="K76" s="298">
        <f>VLOOKUP(A76,'MANO DE OBRA'!A8:D99,4,FALSE)</f>
        <v>324786</v>
      </c>
      <c r="L76" s="53"/>
      <c r="M76" s="438">
        <v>8</v>
      </c>
      <c r="N76" s="399">
        <f>K76/M76</f>
        <v>40598.25</v>
      </c>
      <c r="O76" s="109"/>
    </row>
    <row r="77" spans="1:15">
      <c r="A77" s="165" t="s">
        <v>30</v>
      </c>
      <c r="B77" s="52" t="str">
        <f>VLOOKUP(A77,'MANO DE OBRA'!A8:D69,3,FALSE)</f>
        <v>Oficial</v>
      </c>
      <c r="C77" s="50"/>
      <c r="D77" s="50"/>
      <c r="E77" s="50"/>
      <c r="F77" s="50"/>
      <c r="G77" s="50"/>
      <c r="H77" s="50"/>
      <c r="I77" s="296">
        <f>K77/J77*100</f>
        <v>57668.23979157189</v>
      </c>
      <c r="J77" s="297">
        <v>185</v>
      </c>
      <c r="K77" s="298">
        <f>VLOOKUP(A77,'MANO DE OBRA'!A8:D100,4,FALSE)</f>
        <v>106686.24361440798</v>
      </c>
      <c r="L77" s="53"/>
      <c r="M77" s="435">
        <v>8</v>
      </c>
      <c r="N77" s="399">
        <f>K77/M77</f>
        <v>13335.780451800998</v>
      </c>
    </row>
    <row r="78" spans="1:15">
      <c r="A78" s="165"/>
      <c r="B78" s="168" t="s">
        <v>2042</v>
      </c>
      <c r="C78" s="50"/>
      <c r="D78" s="50"/>
      <c r="E78" s="50"/>
      <c r="F78" s="50"/>
      <c r="G78" s="50"/>
      <c r="H78" s="50"/>
      <c r="I78" s="296"/>
      <c r="J78" s="297"/>
      <c r="K78" s="298"/>
      <c r="L78" s="53"/>
      <c r="M78" s="436"/>
      <c r="N78" s="399"/>
    </row>
    <row r="79" spans="1:15">
      <c r="A79" t="s">
        <v>15</v>
      </c>
      <c r="B79" s="52" t="str">
        <f>VLOOKUP(A79,'MANO DE OBRA'!A9:D70,3,FALSE)</f>
        <v>Obrero (6)</v>
      </c>
      <c r="C79" s="50"/>
      <c r="D79" s="50"/>
      <c r="E79" s="50"/>
      <c r="F79" s="50"/>
      <c r="G79" s="50"/>
      <c r="H79" s="50"/>
      <c r="I79" s="296">
        <f>K79/J79*100</f>
        <v>175560</v>
      </c>
      <c r="J79" s="297">
        <v>185</v>
      </c>
      <c r="K79" s="298">
        <f>VLOOKUP(A79,'MANO DE OBRA'!A9:D101,4,FALSE)</f>
        <v>324786</v>
      </c>
      <c r="L79" s="53"/>
      <c r="M79" s="304">
        <v>12</v>
      </c>
      <c r="N79" s="399">
        <f>K79/M79</f>
        <v>27065.5</v>
      </c>
    </row>
    <row r="80" spans="1:15">
      <c r="A80" t="s">
        <v>30</v>
      </c>
      <c r="B80" s="52" t="str">
        <f>VLOOKUP(A80,'MANO DE OBRA'!A10:D71,3,FALSE)</f>
        <v>Oficial</v>
      </c>
      <c r="C80" s="50"/>
      <c r="D80" s="50"/>
      <c r="E80" s="50"/>
      <c r="F80" s="50"/>
      <c r="G80" s="50"/>
      <c r="H80" s="50"/>
      <c r="I80" s="296">
        <f>K80/J80*100</f>
        <v>57668.23979157189</v>
      </c>
      <c r="J80" s="297">
        <v>185</v>
      </c>
      <c r="K80" s="298">
        <f>VLOOKUP(A80,'MANO DE OBRA'!A10:D102,4,FALSE)</f>
        <v>106686.24361440798</v>
      </c>
      <c r="L80" s="322"/>
      <c r="M80" s="304">
        <v>12</v>
      </c>
      <c r="N80" s="399">
        <f>K80/M80</f>
        <v>8890.5203012006659</v>
      </c>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130"/>
    </row>
    <row r="83" spans="1:14" ht="15.75" thickBot="1">
      <c r="B83" s="829" t="s">
        <v>953</v>
      </c>
      <c r="C83" s="830"/>
      <c r="D83" s="830"/>
      <c r="E83" s="830"/>
      <c r="F83" s="830"/>
      <c r="G83" s="830"/>
      <c r="H83" s="830"/>
      <c r="I83" s="830"/>
      <c r="J83" s="830"/>
      <c r="K83" s="830"/>
      <c r="L83" s="830"/>
      <c r="M83" s="831"/>
      <c r="N83" s="464">
        <f>SUM(N76:N82)</f>
        <v>89890.050753001662</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N47+N59+N70+N83</f>
        <v>1745412.4096369052</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349082.48192738107</v>
      </c>
      <c r="M90" s="858"/>
      <c r="N90" s="54"/>
    </row>
    <row r="91" spans="1:14">
      <c r="B91" s="92" t="s">
        <v>973</v>
      </c>
      <c r="C91" s="93"/>
      <c r="D91" s="93"/>
      <c r="E91" s="93"/>
      <c r="F91" s="93"/>
      <c r="G91" s="93"/>
      <c r="H91" s="93"/>
      <c r="I91" s="90"/>
      <c r="J91" s="91"/>
      <c r="K91" s="308">
        <v>0.05</v>
      </c>
      <c r="L91" s="857">
        <f>N85*K91</f>
        <v>87270.620481845268</v>
      </c>
      <c r="M91" s="858"/>
      <c r="N91" s="54"/>
    </row>
    <row r="92" spans="1:14" ht="15.75" thickBot="1">
      <c r="B92" s="94" t="s">
        <v>974</v>
      </c>
      <c r="C92" s="95"/>
      <c r="D92" s="95"/>
      <c r="E92" s="95"/>
      <c r="F92" s="95"/>
      <c r="G92" s="95"/>
      <c r="H92" s="95"/>
      <c r="I92" s="96"/>
      <c r="J92" s="97"/>
      <c r="K92" s="309">
        <v>0.05</v>
      </c>
      <c r="L92" s="859">
        <f>N85*K92</f>
        <v>87270.620481845268</v>
      </c>
      <c r="M92" s="860"/>
      <c r="N92" s="54"/>
    </row>
    <row r="93" spans="1:14" ht="15.75" thickBot="1">
      <c r="B93" s="823" t="s">
        <v>953</v>
      </c>
      <c r="C93" s="824"/>
      <c r="D93" s="824"/>
      <c r="E93" s="824"/>
      <c r="F93" s="824"/>
      <c r="G93" s="824"/>
      <c r="H93" s="824"/>
      <c r="I93" s="824"/>
      <c r="J93" s="824"/>
      <c r="K93" s="824"/>
      <c r="L93" s="824"/>
      <c r="M93" s="825"/>
      <c r="N93" s="55">
        <f>L90+L91+L92</f>
        <v>523623.72289107164</v>
      </c>
    </row>
    <row r="94" spans="1:14" ht="15.75" thickBot="1">
      <c r="B94" s="36"/>
      <c r="C94" s="37"/>
      <c r="D94" s="37"/>
      <c r="E94" s="37"/>
      <c r="F94" s="37"/>
      <c r="G94" s="37"/>
      <c r="H94" s="37"/>
      <c r="I94" s="37"/>
      <c r="J94" s="37"/>
      <c r="K94" s="37"/>
      <c r="L94" s="37"/>
      <c r="M94" s="37"/>
      <c r="N94" s="38"/>
    </row>
    <row r="95" spans="1:14" ht="15.75" thickBot="1">
      <c r="A95" t="s">
        <v>2016</v>
      </c>
      <c r="B95" s="823" t="s">
        <v>975</v>
      </c>
      <c r="C95" s="824"/>
      <c r="D95" s="824"/>
      <c r="E95" s="824"/>
      <c r="F95" s="824"/>
      <c r="G95" s="824"/>
      <c r="H95" s="824"/>
      <c r="I95" s="824"/>
      <c r="J95" s="824"/>
      <c r="K95" s="824"/>
      <c r="L95" s="824"/>
      <c r="M95" s="825"/>
      <c r="N95" s="192">
        <f>N85+N93</f>
        <v>2269036.1325279768</v>
      </c>
    </row>
    <row r="96" spans="1:14">
      <c r="B96" s="243"/>
      <c r="C96" s="244"/>
      <c r="D96" s="244"/>
      <c r="E96" s="244"/>
      <c r="F96" s="244"/>
      <c r="G96" s="244"/>
      <c r="H96" s="244"/>
      <c r="I96" s="244"/>
      <c r="J96" s="244"/>
      <c r="K96" s="244"/>
      <c r="L96" s="244"/>
      <c r="M96" s="244"/>
      <c r="N96" s="245"/>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421" t="s">
        <v>976</v>
      </c>
      <c r="F100" s="421"/>
      <c r="G100" s="421"/>
      <c r="H100" s="421"/>
      <c r="I100" s="421"/>
      <c r="J100" s="421"/>
      <c r="K100" s="247"/>
      <c r="L100" s="247"/>
      <c r="M100" s="247"/>
      <c r="N100" s="248"/>
    </row>
    <row r="101" spans="2:14">
      <c r="B101" s="246"/>
      <c r="C101" s="247"/>
      <c r="D101" s="247"/>
      <c r="E101" s="247" t="s">
        <v>977</v>
      </c>
      <c r="F101" s="247"/>
      <c r="G101" s="247"/>
      <c r="H101" s="247"/>
      <c r="I101" s="247"/>
      <c r="J101" s="247"/>
      <c r="K101" s="247"/>
      <c r="L101" s="247"/>
      <c r="M101" s="247"/>
      <c r="N101" s="248"/>
    </row>
    <row r="102" spans="2:14">
      <c r="B102" s="246"/>
      <c r="C102" s="247"/>
      <c r="D102" s="247"/>
      <c r="E102" s="247" t="s">
        <v>978</v>
      </c>
      <c r="F102" s="247"/>
      <c r="G102" s="247"/>
      <c r="H102" s="247"/>
      <c r="I102" s="247"/>
      <c r="J102" s="247"/>
      <c r="K102" s="247"/>
      <c r="L102" s="247"/>
      <c r="M102" s="247"/>
      <c r="N102" s="248"/>
    </row>
    <row r="103" spans="2:14">
      <c r="B103" s="246"/>
      <c r="C103" s="247"/>
      <c r="D103" s="247"/>
      <c r="E103" s="247" t="s">
        <v>979</v>
      </c>
      <c r="F103" s="247"/>
      <c r="G103" s="247"/>
      <c r="H103" s="247"/>
      <c r="I103" s="247"/>
      <c r="J103" s="247"/>
      <c r="K103" s="247"/>
      <c r="L103" s="247"/>
      <c r="M103" s="247"/>
      <c r="N103" s="248"/>
    </row>
    <row r="104" spans="2:14" ht="15.75" thickBot="1">
      <c r="B104" s="246"/>
      <c r="C104" s="247"/>
      <c r="D104" s="247"/>
      <c r="E104" s="247"/>
      <c r="F104" s="247" t="s">
        <v>980</v>
      </c>
      <c r="G104" s="247"/>
      <c r="H104" s="247"/>
      <c r="I104" s="247"/>
      <c r="J104" s="247"/>
      <c r="K104" s="247"/>
      <c r="L104" s="247"/>
      <c r="M104" s="247"/>
      <c r="N104" s="248"/>
    </row>
    <row r="105" spans="2:14">
      <c r="B105" s="231" t="s">
        <v>2216</v>
      </c>
      <c r="C105" s="232"/>
      <c r="D105" s="232"/>
      <c r="E105" s="232"/>
      <c r="F105" s="232"/>
      <c r="G105" s="232"/>
      <c r="H105" s="232"/>
      <c r="I105" s="232"/>
      <c r="J105" s="232"/>
      <c r="K105" s="232"/>
      <c r="L105" s="232"/>
      <c r="M105" s="232"/>
      <c r="N105" s="233"/>
    </row>
    <row r="106" spans="2:14">
      <c r="B106" s="249"/>
      <c r="C106" s="250"/>
      <c r="D106" s="250"/>
      <c r="E106" s="250"/>
      <c r="F106" s="250"/>
      <c r="G106" s="250"/>
      <c r="H106" s="250"/>
      <c r="I106" s="250"/>
      <c r="J106" s="250"/>
      <c r="K106" s="250"/>
      <c r="L106" s="250"/>
      <c r="M106" s="250"/>
      <c r="N106" s="251"/>
    </row>
    <row r="107" spans="2:14">
      <c r="B107" s="249"/>
      <c r="C107" s="250"/>
      <c r="D107" s="250"/>
      <c r="E107" s="250"/>
      <c r="F107" s="250"/>
      <c r="G107" s="250"/>
      <c r="H107" s="250"/>
      <c r="I107" s="250"/>
      <c r="J107" s="250"/>
      <c r="K107" s="250"/>
      <c r="L107" s="250"/>
      <c r="M107" s="250"/>
      <c r="N107" s="251"/>
    </row>
    <row r="108" spans="2:14">
      <c r="B108" s="249"/>
      <c r="C108" s="250"/>
      <c r="D108" s="250"/>
      <c r="E108" s="250"/>
      <c r="F108" s="250"/>
      <c r="G108" s="250"/>
      <c r="H108" s="250"/>
      <c r="I108" s="250"/>
      <c r="J108" s="250"/>
      <c r="K108" s="250"/>
      <c r="L108" s="250"/>
      <c r="M108" s="250"/>
      <c r="N108" s="251"/>
    </row>
    <row r="109" spans="2:14" ht="15.75" thickBot="1">
      <c r="B109" s="252"/>
      <c r="C109" s="253"/>
      <c r="D109" s="253"/>
      <c r="E109" s="253"/>
      <c r="F109" s="253"/>
      <c r="G109" s="253"/>
      <c r="H109" s="253"/>
      <c r="I109" s="253"/>
      <c r="J109" s="253"/>
      <c r="K109" s="253"/>
      <c r="L109" s="253"/>
      <c r="M109" s="253"/>
      <c r="N109" s="254"/>
    </row>
    <row r="110" spans="2:14">
      <c r="B110" s="255"/>
      <c r="C110" s="256"/>
      <c r="D110" s="256"/>
      <c r="E110" s="256"/>
      <c r="F110" s="256"/>
      <c r="G110" s="256"/>
      <c r="H110" s="256"/>
      <c r="I110" s="256"/>
      <c r="J110" s="256"/>
      <c r="K110" s="256"/>
      <c r="L110" s="256"/>
      <c r="M110" s="256"/>
      <c r="N110" s="257"/>
    </row>
    <row r="111" spans="2:14">
      <c r="B111" s="258" t="s">
        <v>2217</v>
      </c>
      <c r="C111" s="259"/>
      <c r="D111" s="259"/>
      <c r="E111" s="259"/>
      <c r="F111" s="259"/>
      <c r="G111" s="259"/>
      <c r="H111" s="259"/>
      <c r="I111" s="259"/>
      <c r="J111" s="259"/>
      <c r="K111" s="259"/>
      <c r="L111" s="259"/>
      <c r="M111" s="259"/>
      <c r="N111" s="260"/>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58"/>
      <c r="C119" s="259"/>
      <c r="D119" s="259"/>
      <c r="E119" s="259"/>
      <c r="F119" s="259"/>
      <c r="G119" s="259"/>
      <c r="H119" s="259"/>
      <c r="I119" s="259"/>
      <c r="J119" s="259"/>
      <c r="K119" s="259"/>
      <c r="L119" s="259"/>
      <c r="M119" s="259"/>
      <c r="N119" s="260"/>
    </row>
    <row r="120" spans="2:14">
      <c r="B120" s="246"/>
      <c r="C120" s="247"/>
      <c r="D120" s="247"/>
      <c r="E120" s="247" t="s">
        <v>976</v>
      </c>
      <c r="F120" s="421"/>
      <c r="G120" s="421"/>
      <c r="H120" s="247"/>
      <c r="I120" s="247"/>
      <c r="J120" s="247"/>
      <c r="K120" s="247"/>
      <c r="L120" s="247"/>
      <c r="M120" s="247"/>
      <c r="N120" s="248"/>
    </row>
    <row r="121" spans="2:14">
      <c r="B121" s="246"/>
      <c r="C121" s="247"/>
      <c r="D121" s="247"/>
      <c r="E121" s="422" t="s">
        <v>977</v>
      </c>
      <c r="F121" s="247"/>
      <c r="G121" s="247"/>
      <c r="H121" s="422"/>
      <c r="I121" s="422"/>
      <c r="J121" s="422"/>
      <c r="K121" s="247"/>
      <c r="L121" s="247"/>
      <c r="M121" s="247"/>
      <c r="N121" s="248"/>
    </row>
    <row r="122" spans="2:14">
      <c r="B122" s="246"/>
      <c r="C122" s="247"/>
      <c r="D122" s="247"/>
      <c r="E122" s="261" t="s">
        <v>981</v>
      </c>
      <c r="F122" s="247"/>
      <c r="G122" s="247"/>
      <c r="H122" s="261"/>
      <c r="I122" s="261"/>
      <c r="J122" s="261"/>
      <c r="K122" s="247"/>
      <c r="L122" s="247"/>
      <c r="M122" s="247"/>
      <c r="N122" s="248"/>
    </row>
    <row r="123" spans="2:14">
      <c r="B123" s="262"/>
      <c r="C123" s="259"/>
      <c r="D123" s="259"/>
      <c r="E123" s="247" t="s">
        <v>979</v>
      </c>
      <c r="F123" s="247"/>
      <c r="G123" s="247"/>
      <c r="H123" s="247"/>
      <c r="I123" s="247"/>
      <c r="J123" s="247"/>
      <c r="K123" s="259"/>
      <c r="L123" s="259"/>
      <c r="M123" s="259"/>
      <c r="N123" s="260"/>
    </row>
    <row r="124" spans="2:14">
      <c r="B124" s="262"/>
      <c r="C124" s="259"/>
      <c r="D124" s="259"/>
      <c r="E124" s="259"/>
      <c r="F124" s="247"/>
      <c r="G124" s="247"/>
      <c r="H124" s="247"/>
      <c r="I124" s="247"/>
      <c r="J124" s="247"/>
      <c r="K124" s="259"/>
      <c r="L124" s="259"/>
      <c r="M124" s="259"/>
      <c r="N124" s="260"/>
    </row>
    <row r="125" spans="2:14">
      <c r="B125" s="262" t="s">
        <v>2220</v>
      </c>
      <c r="C125" s="261"/>
      <c r="D125" s="261"/>
      <c r="E125" s="247"/>
      <c r="F125" s="247"/>
      <c r="G125" s="247"/>
      <c r="H125" s="247"/>
      <c r="I125" s="247"/>
      <c r="J125" s="971"/>
      <c r="K125" s="971"/>
      <c r="L125" s="971"/>
      <c r="M125" s="971"/>
      <c r="N125" s="972"/>
    </row>
    <row r="126" spans="2:14" ht="15.75" thickBot="1">
      <c r="B126" s="423" t="s">
        <v>2221</v>
      </c>
      <c r="C126" s="424"/>
      <c r="D126" s="424"/>
      <c r="E126" s="263"/>
      <c r="F126" s="263"/>
      <c r="G126" s="263"/>
      <c r="H126" s="263"/>
      <c r="I126" s="263"/>
      <c r="J126" s="973"/>
      <c r="K126" s="973"/>
      <c r="L126" s="973"/>
      <c r="M126" s="973"/>
      <c r="N126"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1652</v>
      </c>
      <c r="C31" s="84" t="s">
        <v>2097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182</v>
      </c>
      <c r="B36" s="836" t="str">
        <f>VLOOKUP(A36,EQUIPOS!A6:D154,3,FALSE)</f>
        <v xml:space="preserve">Compresor para penetrar roca
</v>
      </c>
      <c r="C36" s="837"/>
      <c r="D36" s="837"/>
      <c r="E36" s="837"/>
      <c r="F36" s="837"/>
      <c r="G36" s="837"/>
      <c r="H36" s="838"/>
      <c r="I36" s="271"/>
      <c r="J36" s="272"/>
      <c r="K36" s="273">
        <f>VLOOKUP(A36,EQUIPOS!A6:D163,4,FALSE)</f>
        <v>75972.539222894979</v>
      </c>
      <c r="L36" s="274"/>
      <c r="M36" s="275">
        <v>0.125</v>
      </c>
      <c r="N36" s="276">
        <f>K36/M36</f>
        <v>607780.31378315983</v>
      </c>
    </row>
    <row r="37" spans="1:14">
      <c r="A37" s="116" t="s">
        <v>242</v>
      </c>
      <c r="B37" s="836" t="str">
        <f>VLOOKUP(A37,EQUIPOS!A7:D154,3,FALSE)</f>
        <v>Grúa con torre capacidad 1 ton en la punta.</v>
      </c>
      <c r="C37" s="837"/>
      <c r="D37" s="837"/>
      <c r="E37" s="837"/>
      <c r="F37" s="837"/>
      <c r="G37" s="837"/>
      <c r="H37" s="838"/>
      <c r="I37" s="425"/>
      <c r="J37" s="426"/>
      <c r="K37" s="273">
        <f>VLOOKUP(A37,EQUIPOS!A7:D164,4,FALSE)</f>
        <v>219428.74598609228</v>
      </c>
      <c r="L37" s="339"/>
      <c r="M37" s="340">
        <v>2.5</v>
      </c>
      <c r="N37" s="276">
        <f>K37/M37</f>
        <v>87771.498394436916</v>
      </c>
    </row>
    <row r="38" spans="1:14">
      <c r="A38" s="116" t="s">
        <v>267</v>
      </c>
      <c r="B38" s="836" t="str">
        <f>VLOOKUP(A38,EQUIPOS!A8:D154,3,FALSE)</f>
        <v>Motobomba de concreto</v>
      </c>
      <c r="C38" s="837"/>
      <c r="D38" s="837"/>
      <c r="E38" s="837"/>
      <c r="F38" s="837"/>
      <c r="G38" s="837"/>
      <c r="H38" s="838"/>
      <c r="I38" s="425"/>
      <c r="J38" s="426"/>
      <c r="K38" s="442">
        <f>VLOOKUP(A38,EQUIPOS!A8:D165,4,FALSE)</f>
        <v>53841.56823825527</v>
      </c>
      <c r="L38" s="339"/>
      <c r="M38" s="340">
        <v>0.65</v>
      </c>
      <c r="N38" s="276">
        <f>K38/M38</f>
        <v>82833.18190500811</v>
      </c>
    </row>
    <row r="39" spans="1:14">
      <c r="A39" s="116" t="s">
        <v>310</v>
      </c>
      <c r="B39" s="836" t="str">
        <f>VLOOKUP(A39,EQUIPOS!A9:D154,3,FALSE)</f>
        <v>Retroexcavadora A25C</v>
      </c>
      <c r="C39" s="837"/>
      <c r="D39" s="837"/>
      <c r="E39" s="837"/>
      <c r="F39" s="837"/>
      <c r="G39" s="837"/>
      <c r="H39" s="838"/>
      <c r="I39" s="425"/>
      <c r="J39" s="426"/>
      <c r="K39" s="442">
        <f>VLOOKUP(A39,EQUIPOS!A9:D166,4,FALSE)</f>
        <v>121265.9445264393</v>
      </c>
      <c r="L39" s="339"/>
      <c r="M39" s="340">
        <v>0.65</v>
      </c>
      <c r="N39" s="276">
        <f>K39/M39</f>
        <v>186562.99157913736</v>
      </c>
    </row>
    <row r="40" spans="1:14">
      <c r="A40" s="116"/>
      <c r="B40" s="836"/>
      <c r="C40" s="837"/>
      <c r="D40" s="837"/>
      <c r="E40" s="837"/>
      <c r="F40" s="837"/>
      <c r="G40" s="837"/>
      <c r="H40" s="838"/>
      <c r="I40" s="425"/>
      <c r="J40" s="426"/>
      <c r="K40" s="442"/>
      <c r="L40" s="339"/>
      <c r="M40" s="340"/>
      <c r="N40" s="276"/>
    </row>
    <row r="41" spans="1:14">
      <c r="A41" s="116"/>
      <c r="B41" s="836"/>
      <c r="C41" s="837"/>
      <c r="D41" s="837"/>
      <c r="E41" s="837"/>
      <c r="F41" s="837"/>
      <c r="G41" s="837"/>
      <c r="H41" s="838"/>
      <c r="I41" s="425"/>
      <c r="J41" s="426"/>
      <c r="K41" s="442"/>
      <c r="L41" s="339"/>
      <c r="M41" s="340"/>
      <c r="N41" s="276"/>
    </row>
    <row r="42" spans="1:14">
      <c r="A42" s="116"/>
      <c r="B42" s="836"/>
      <c r="C42" s="837"/>
      <c r="D42" s="837"/>
      <c r="E42" s="837"/>
      <c r="F42" s="837"/>
      <c r="G42" s="837"/>
      <c r="H42" s="838"/>
      <c r="I42" s="332"/>
      <c r="J42" s="334"/>
      <c r="K42" s="442"/>
      <c r="L42" s="427"/>
      <c r="M42" s="428"/>
      <c r="N42" s="276"/>
    </row>
    <row r="43" spans="1:14">
      <c r="B43" s="836"/>
      <c r="C43" s="837"/>
      <c r="D43" s="837"/>
      <c r="E43" s="837"/>
      <c r="F43" s="837"/>
      <c r="G43" s="837"/>
      <c r="H43" s="838"/>
      <c r="I43" s="39"/>
      <c r="J43" s="40"/>
      <c r="K43" s="442"/>
      <c r="L43" s="280"/>
      <c r="M43" s="281"/>
      <c r="N43" s="276"/>
    </row>
    <row r="44" spans="1:14">
      <c r="B44" s="324"/>
      <c r="C44" s="325"/>
      <c r="D44" s="325"/>
      <c r="E44" s="325"/>
      <c r="F44" s="327"/>
      <c r="G44" s="327"/>
      <c r="H44" s="128"/>
      <c r="I44" s="39"/>
      <c r="J44" s="40"/>
      <c r="K44" s="442"/>
      <c r="L44" s="280"/>
      <c r="M44" s="281"/>
      <c r="N44" s="277"/>
    </row>
    <row r="45" spans="1:14">
      <c r="B45" s="843" t="s">
        <v>952</v>
      </c>
      <c r="C45" s="844"/>
      <c r="D45" s="844"/>
      <c r="E45" s="41"/>
      <c r="F45" s="42"/>
      <c r="G45" s="42"/>
      <c r="H45" s="43"/>
      <c r="I45" s="39"/>
      <c r="J45" s="40"/>
      <c r="K45" s="283"/>
      <c r="L45" s="280"/>
      <c r="M45" s="405">
        <v>0.1</v>
      </c>
      <c r="N45" s="348">
        <f>N87*M45</f>
        <v>46742.82639156087</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398">
        <f>SUM(N36:N46)</f>
        <v>1011690.8120533031</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14" t="s">
        <v>944</v>
      </c>
      <c r="C51" s="815"/>
      <c r="D51" s="815"/>
      <c r="E51" s="815"/>
      <c r="F51" s="815"/>
      <c r="G51" s="815"/>
      <c r="H51" s="815"/>
      <c r="I51" s="816"/>
      <c r="J51" s="319" t="s">
        <v>945</v>
      </c>
      <c r="K51" s="88" t="s">
        <v>946</v>
      </c>
      <c r="L51" s="817" t="s">
        <v>955</v>
      </c>
      <c r="M51" s="816"/>
      <c r="N51" s="89" t="s">
        <v>951</v>
      </c>
    </row>
    <row r="52" spans="1:14">
      <c r="A52" s="164" t="s">
        <v>745</v>
      </c>
      <c r="B52" s="46" t="str">
        <f>VLOOKUP(A52,MATERIALES!A5:D373,3,FALSE)</f>
        <v>Acero PDR-60</v>
      </c>
      <c r="C52" s="285"/>
      <c r="D52" s="285"/>
      <c r="E52" s="285"/>
      <c r="F52" s="285"/>
      <c r="G52" s="285"/>
      <c r="H52" s="285"/>
      <c r="I52" s="285"/>
      <c r="J52" s="315" t="str">
        <f>VLOOKUP(A52,MATERIALES!A6:D644,2,FALSE)</f>
        <v>kg</v>
      </c>
      <c r="K52" s="286">
        <v>178.12830345854127</v>
      </c>
      <c r="L52" s="271"/>
      <c r="M52" s="406">
        <f>VLOOKUP(A52,MATERIALES!A5:D396,4,FALSE)</f>
        <v>2872.6664207289541</v>
      </c>
      <c r="N52" s="276">
        <f>K52*M52</f>
        <v>511703.19592676871</v>
      </c>
    </row>
    <row r="53" spans="1:14">
      <c r="A53" s="164" t="s">
        <v>829</v>
      </c>
      <c r="B53" s="46" t="str">
        <f>VLOOKUP(A53,MATERIALES!A6:D373,3,FALSE)</f>
        <v>Concreto Resistencia  28 (Mpa)</v>
      </c>
      <c r="C53" s="429"/>
      <c r="D53" s="429"/>
      <c r="E53" s="429"/>
      <c r="F53" s="429"/>
      <c r="G53" s="429"/>
      <c r="H53" s="429"/>
      <c r="I53" s="429"/>
      <c r="J53" s="316" t="str">
        <f>VLOOKUP(A53,MATERIALES!A7:D645,2,FALSE)</f>
        <v>m3</v>
      </c>
      <c r="K53" s="401">
        <v>1.1875220230569419</v>
      </c>
      <c r="L53" s="425"/>
      <c r="M53" s="406">
        <f>VLOOKUP(A53,MATERIALES!A6:D397,4,FALSE)</f>
        <v>441193.86190682545</v>
      </c>
      <c r="N53" s="276">
        <f t="shared" ref="N53:N59" si="0">K53*M53</f>
        <v>523927.4274518984</v>
      </c>
    </row>
    <row r="54" spans="1:14">
      <c r="A54" s="164" t="s">
        <v>376</v>
      </c>
      <c r="B54" s="46" t="str">
        <f>VLOOKUP(A54,MATERIALES!A6:D373,3,FALSE)</f>
        <v>Anfo</v>
      </c>
      <c r="C54" s="429"/>
      <c r="D54" s="429"/>
      <c r="E54" s="429"/>
      <c r="F54" s="429"/>
      <c r="G54" s="429"/>
      <c r="H54" s="429"/>
      <c r="I54" s="429"/>
      <c r="J54" s="316" t="s">
        <v>377</v>
      </c>
      <c r="K54" s="401">
        <v>0.3</v>
      </c>
      <c r="L54" s="425"/>
      <c r="M54" s="406">
        <f>VLOOKUP(A54,MATERIALES!A6:D398,4,FALSE)</f>
        <v>6752.5761453902987</v>
      </c>
      <c r="N54" s="276">
        <f t="shared" si="0"/>
        <v>2025.7728436170896</v>
      </c>
    </row>
    <row r="55" spans="1:14">
      <c r="A55" s="164" t="s">
        <v>424</v>
      </c>
      <c r="B55" s="46" t="str">
        <f>VLOOKUP(A55,MATERIALES!A6:D373,3,FALSE)</f>
        <v>Cordón detonante</v>
      </c>
      <c r="C55" s="429"/>
      <c r="D55" s="429"/>
      <c r="E55" s="429"/>
      <c r="F55" s="429"/>
      <c r="G55" s="429"/>
      <c r="H55" s="429"/>
      <c r="I55" s="429"/>
      <c r="J55" s="316" t="str">
        <f>VLOOKUP(A55,MATERIALES!A9:D647,2,FALSE)</f>
        <v>m</v>
      </c>
      <c r="K55" s="401">
        <v>3</v>
      </c>
      <c r="L55" s="425"/>
      <c r="M55" s="406">
        <f>VLOOKUP(A55,MATERIALES!A6:D399,4,FALSE)</f>
        <v>3492.3446478839764</v>
      </c>
      <c r="N55" s="276">
        <f t="shared" si="0"/>
        <v>10477.03394365193</v>
      </c>
    </row>
    <row r="56" spans="1:14">
      <c r="A56" s="164" t="s">
        <v>453</v>
      </c>
      <c r="B56" s="46" t="str">
        <f>VLOOKUP(A56,MATERIALES!A7:D373,3,FALSE)</f>
        <v>Explosivos  75% (INDUGEL)</v>
      </c>
      <c r="C56" s="429"/>
      <c r="D56" s="429"/>
      <c r="E56" s="429"/>
      <c r="F56" s="429"/>
      <c r="G56" s="429"/>
      <c r="H56" s="429"/>
      <c r="I56" s="429"/>
      <c r="J56" s="316" t="str">
        <f>VLOOKUP(A56,MATERIALES!A10:D648,2,FALSE)</f>
        <v>lb</v>
      </c>
      <c r="K56" s="401">
        <v>0.25</v>
      </c>
      <c r="L56" s="425"/>
      <c r="M56" s="406">
        <f>VLOOKUP(A56,MATERIALES!A7:D400,4,FALSE)</f>
        <v>12977.041636710337</v>
      </c>
      <c r="N56" s="276">
        <f t="shared" si="0"/>
        <v>3244.2604091775843</v>
      </c>
    </row>
    <row r="57" spans="1:14">
      <c r="A57" s="164" t="s">
        <v>458</v>
      </c>
      <c r="B57" s="46" t="str">
        <f>VLOOKUP(A57,MATERIALES!A8:D373,3,FALSE)</f>
        <v>Fulminantes</v>
      </c>
      <c r="C57" s="429"/>
      <c r="D57" s="429"/>
      <c r="E57" s="429"/>
      <c r="F57" s="429"/>
      <c r="G57" s="429"/>
      <c r="H57" s="429"/>
      <c r="I57" s="429"/>
      <c r="J57" s="316" t="str">
        <f>VLOOKUP(A57,MATERIALES!A11:D649,2,FALSE)</f>
        <v>u</v>
      </c>
      <c r="K57" s="401">
        <v>1</v>
      </c>
      <c r="L57" s="425"/>
      <c r="M57" s="406">
        <f>VLOOKUP(A57,MATERIALES!A8:D401,4,FALSE)</f>
        <v>1139.2709674499556</v>
      </c>
      <c r="N57" s="276">
        <f t="shared" si="0"/>
        <v>1139.2709674499556</v>
      </c>
    </row>
    <row r="58" spans="1:14">
      <c r="A58" s="164" t="s">
        <v>552</v>
      </c>
      <c r="B58" s="46" t="str">
        <f>VLOOKUP(A58,MATERIALES!A9:D373,3,FALSE)</f>
        <v>Mecha Lenta</v>
      </c>
      <c r="C58" s="429"/>
      <c r="D58" s="429"/>
      <c r="E58" s="429"/>
      <c r="F58" s="429"/>
      <c r="G58" s="429"/>
      <c r="H58" s="429"/>
      <c r="I58" s="429"/>
      <c r="J58" s="316" t="str">
        <f>VLOOKUP(A58,MATERIALES!A11:D650,2,FALSE)</f>
        <v>m</v>
      </c>
      <c r="K58" s="401">
        <v>1</v>
      </c>
      <c r="L58" s="425"/>
      <c r="M58" s="406">
        <f>VLOOKUP(A58,MATERIALES!A9:D402,4,FALSE)</f>
        <v>1079.6455710226683</v>
      </c>
      <c r="N58" s="276">
        <f t="shared" si="0"/>
        <v>1079.6455710226683</v>
      </c>
    </row>
    <row r="59" spans="1:14">
      <c r="A59" s="164" t="s">
        <v>845</v>
      </c>
      <c r="B59" s="46" t="str">
        <f>VLOOKUP(A59,MATERIALES!A10:D373,3,FALSE)</f>
        <v>Escolta y transporte (una tarifa por cada m3 escoltado y transportado)</v>
      </c>
      <c r="C59" s="429"/>
      <c r="D59" s="429"/>
      <c r="E59" s="429"/>
      <c r="F59" s="429"/>
      <c r="G59" s="429"/>
      <c r="H59" s="429"/>
      <c r="I59" s="429"/>
      <c r="J59" s="316" t="str">
        <f>VLOOKUP(A59,MATERIALES!A12:D651,2,FALSE)</f>
        <v>kg</v>
      </c>
      <c r="K59" s="401">
        <v>0.45800000000000002</v>
      </c>
      <c r="L59" s="425"/>
      <c r="M59" s="406">
        <f>VLOOKUP(A59,MATERIALES!A10:D403,4,FALSE)</f>
        <v>651685.3529050349</v>
      </c>
      <c r="N59" s="276">
        <f t="shared" si="0"/>
        <v>298471.89163050597</v>
      </c>
    </row>
    <row r="60" spans="1:14">
      <c r="A60" s="164"/>
      <c r="B60" s="46"/>
      <c r="C60" s="429"/>
      <c r="D60" s="429"/>
      <c r="E60" s="429"/>
      <c r="F60" s="429"/>
      <c r="G60" s="429"/>
      <c r="H60" s="429"/>
      <c r="I60" s="429"/>
      <c r="J60" s="315"/>
      <c r="K60" s="401"/>
      <c r="L60" s="425"/>
      <c r="M60" s="406"/>
      <c r="N60" s="276"/>
    </row>
    <row r="61" spans="1:14">
      <c r="A61" s="164"/>
      <c r="B61" s="46"/>
      <c r="C61" s="429"/>
      <c r="D61" s="429"/>
      <c r="E61" s="429"/>
      <c r="F61" s="429"/>
      <c r="G61" s="429"/>
      <c r="H61" s="429"/>
      <c r="I61" s="429"/>
      <c r="J61" s="315"/>
      <c r="K61" s="401"/>
      <c r="L61" s="425"/>
      <c r="M61" s="406"/>
      <c r="N61" s="276"/>
    </row>
    <row r="62" spans="1:14" ht="15.75" thickBot="1">
      <c r="B62" s="46"/>
      <c r="C62" s="314"/>
      <c r="D62" s="314"/>
      <c r="E62" s="314"/>
      <c r="F62" s="314"/>
      <c r="G62" s="314"/>
      <c r="H62" s="314"/>
      <c r="I62" s="314"/>
      <c r="J62" s="439"/>
      <c r="K62" s="129"/>
      <c r="L62" s="329"/>
      <c r="M62" s="406"/>
      <c r="N62" s="276"/>
    </row>
    <row r="63" spans="1:14" ht="15.75" thickBot="1">
      <c r="B63" s="823" t="s">
        <v>953</v>
      </c>
      <c r="C63" s="824"/>
      <c r="D63" s="824"/>
      <c r="E63" s="824"/>
      <c r="F63" s="824"/>
      <c r="G63" s="824"/>
      <c r="H63" s="824"/>
      <c r="I63" s="824"/>
      <c r="J63" s="824"/>
      <c r="K63" s="824"/>
      <c r="L63" s="824"/>
      <c r="M63" s="825"/>
      <c r="N63" s="398">
        <f>SUM(N52:N62)</f>
        <v>1352068.4987440924</v>
      </c>
    </row>
    <row r="64" spans="1:14">
      <c r="B64" s="36"/>
      <c r="C64" s="37"/>
      <c r="D64" s="37"/>
      <c r="E64" s="37"/>
      <c r="F64" s="37"/>
      <c r="G64" s="37"/>
      <c r="H64" s="37"/>
      <c r="I64" s="37"/>
      <c r="J64" s="37"/>
      <c r="K64" s="37"/>
      <c r="L64" s="37"/>
      <c r="M64" s="37"/>
      <c r="N64" s="38"/>
    </row>
    <row r="65" spans="1:15">
      <c r="B65" s="67" t="s">
        <v>956</v>
      </c>
      <c r="C65" s="68"/>
      <c r="D65" s="68"/>
      <c r="E65" s="68"/>
      <c r="F65" s="68"/>
      <c r="G65" s="68"/>
      <c r="H65" s="68"/>
      <c r="I65" s="68"/>
      <c r="J65" s="68"/>
      <c r="K65" s="68"/>
      <c r="L65" s="68"/>
      <c r="M65" s="68"/>
      <c r="N65" s="69"/>
    </row>
    <row r="66" spans="1:15" ht="15.75" thickBot="1">
      <c r="B66" s="71"/>
      <c r="C66" s="64"/>
      <c r="D66" s="64"/>
      <c r="E66" s="64"/>
      <c r="F66" s="64"/>
      <c r="G66" s="64"/>
      <c r="H66" s="64"/>
      <c r="I66" s="64"/>
      <c r="J66" s="64"/>
      <c r="K66" s="64"/>
      <c r="L66" s="64"/>
      <c r="M66" s="64"/>
      <c r="N66" s="66"/>
    </row>
    <row r="67" spans="1:15" ht="25.5">
      <c r="B67" s="317" t="s">
        <v>957</v>
      </c>
      <c r="C67" s="318"/>
      <c r="D67" s="318"/>
      <c r="E67" s="318"/>
      <c r="F67" s="318"/>
      <c r="G67" s="318"/>
      <c r="H67" s="76" t="s">
        <v>945</v>
      </c>
      <c r="I67" s="77" t="s">
        <v>958</v>
      </c>
      <c r="J67" s="78" t="s">
        <v>959</v>
      </c>
      <c r="K67" s="76" t="s">
        <v>960</v>
      </c>
      <c r="L67" s="826" t="s">
        <v>961</v>
      </c>
      <c r="M67" s="799"/>
      <c r="N67" s="79" t="s">
        <v>951</v>
      </c>
    </row>
    <row r="68" spans="1:15">
      <c r="A68" t="s">
        <v>1256</v>
      </c>
      <c r="B68" s="49" t="str">
        <f>VLOOKUP(A68,TRANSPORTE!A5:D117,3,FALSE)</f>
        <v>Transporte de material de excavación</v>
      </c>
      <c r="C68" s="321"/>
      <c r="D68" s="321"/>
      <c r="E68" s="321"/>
      <c r="F68" s="321"/>
      <c r="G68" s="321"/>
      <c r="H68" s="315" t="s">
        <v>1468</v>
      </c>
      <c r="I68" s="283">
        <v>1.3</v>
      </c>
      <c r="J68" s="290">
        <v>1</v>
      </c>
      <c r="K68" s="283">
        <f>I68*J68</f>
        <v>1.3</v>
      </c>
      <c r="L68" s="827">
        <f>VLOOKUP(A68,TRANSPORTE!A5:D117,4,FALSE)</f>
        <v>875.44489458797614</v>
      </c>
      <c r="M68" s="828"/>
      <c r="N68" s="291">
        <f>K68*L68</f>
        <v>1138.078362964369</v>
      </c>
    </row>
    <row r="69" spans="1:15">
      <c r="A69" t="s">
        <v>1408</v>
      </c>
      <c r="B69" s="49" t="str">
        <f>VLOOKUP(A69,TRANSPORTE!A6:D117,3,FALSE)</f>
        <v>Equipo de Transporte (Camiones Grúas</v>
      </c>
      <c r="C69" s="50"/>
      <c r="D69" s="50"/>
      <c r="E69" s="50"/>
      <c r="F69" s="50"/>
      <c r="G69" s="50"/>
      <c r="H69" s="315" t="s">
        <v>1468</v>
      </c>
      <c r="I69" s="283">
        <v>0.05</v>
      </c>
      <c r="J69" s="290">
        <v>1</v>
      </c>
      <c r="K69" s="283">
        <f>I69*J69</f>
        <v>0.05</v>
      </c>
      <c r="L69" s="827">
        <f>VLOOKUP(A69,TRANSPORTE!A6:D117,4,FALSE)</f>
        <v>54.267344342880392</v>
      </c>
      <c r="M69" s="828"/>
      <c r="N69" s="291">
        <f>K69*L69</f>
        <v>2.71336721714402</v>
      </c>
    </row>
    <row r="70" spans="1:15">
      <c r="B70" s="49"/>
      <c r="C70" s="50"/>
      <c r="D70" s="50"/>
      <c r="E70" s="50"/>
      <c r="F70" s="50"/>
      <c r="G70" s="50"/>
      <c r="H70" s="315"/>
      <c r="I70" s="283"/>
      <c r="J70" s="290"/>
      <c r="K70" s="283"/>
      <c r="L70" s="827"/>
      <c r="M70" s="828"/>
      <c r="N70" s="291"/>
    </row>
    <row r="71" spans="1:15">
      <c r="B71" s="49"/>
      <c r="C71" s="50"/>
      <c r="D71" s="50"/>
      <c r="E71" s="50"/>
      <c r="F71" s="50"/>
      <c r="G71" s="50"/>
      <c r="H71" s="315"/>
      <c r="I71" s="283"/>
      <c r="J71" s="290"/>
      <c r="K71" s="283"/>
      <c r="L71" s="827"/>
      <c r="M71" s="828"/>
      <c r="N71" s="291"/>
    </row>
    <row r="72" spans="1:15">
      <c r="B72" s="49"/>
      <c r="C72" s="50"/>
      <c r="D72" s="50"/>
      <c r="E72" s="50"/>
      <c r="F72" s="50"/>
      <c r="G72" s="50"/>
      <c r="H72" s="292"/>
      <c r="I72" s="283"/>
      <c r="J72" s="283"/>
      <c r="K72" s="283"/>
      <c r="L72" s="293"/>
      <c r="M72" s="294"/>
      <c r="N72" s="295"/>
    </row>
    <row r="73" spans="1:15" ht="15.75" thickBot="1">
      <c r="B73" s="451"/>
      <c r="C73" s="452"/>
      <c r="D73" s="452"/>
      <c r="E73" s="452"/>
      <c r="F73" s="452"/>
      <c r="G73" s="452"/>
      <c r="H73" s="51"/>
      <c r="I73" s="129"/>
      <c r="J73" s="129"/>
      <c r="K73" s="129"/>
      <c r="L73" s="812"/>
      <c r="M73" s="813"/>
      <c r="N73" s="130"/>
    </row>
    <row r="74" spans="1:15" ht="15.75" thickBot="1">
      <c r="B74" s="829" t="s">
        <v>953</v>
      </c>
      <c r="C74" s="830"/>
      <c r="D74" s="830"/>
      <c r="E74" s="830"/>
      <c r="F74" s="830"/>
      <c r="G74" s="830"/>
      <c r="H74" s="830"/>
      <c r="I74" s="830"/>
      <c r="J74" s="830"/>
      <c r="K74" s="830"/>
      <c r="L74" s="830"/>
      <c r="M74" s="831"/>
      <c r="N74" s="107">
        <f>N68+N69+N70+N71+N72</f>
        <v>1140.791730181513</v>
      </c>
    </row>
    <row r="75" spans="1:15">
      <c r="B75" s="36"/>
      <c r="C75" s="37"/>
      <c r="D75" s="37"/>
      <c r="E75" s="37"/>
      <c r="F75" s="37"/>
      <c r="G75" s="37"/>
      <c r="H75" s="37"/>
      <c r="I75" s="37"/>
      <c r="J75" s="37"/>
      <c r="K75" s="37"/>
      <c r="L75" s="37"/>
      <c r="M75" s="37"/>
      <c r="N75" s="38"/>
    </row>
    <row r="76" spans="1:15">
      <c r="B76" s="67" t="s">
        <v>962</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ht="25.5">
      <c r="B78" s="849" t="s">
        <v>963</v>
      </c>
      <c r="C78" s="850"/>
      <c r="D78" s="850"/>
      <c r="E78" s="850"/>
      <c r="F78" s="850"/>
      <c r="G78" s="850"/>
      <c r="H78" s="850"/>
      <c r="I78" s="76" t="s">
        <v>964</v>
      </c>
      <c r="J78" s="78" t="s">
        <v>1410</v>
      </c>
      <c r="K78" s="77" t="s">
        <v>966</v>
      </c>
      <c r="L78" s="851" t="s">
        <v>950</v>
      </c>
      <c r="M78" s="975"/>
      <c r="N78" s="101" t="s">
        <v>951</v>
      </c>
    </row>
    <row r="79" spans="1:15">
      <c r="A79" s="219"/>
      <c r="B79" s="211" t="s">
        <v>2043</v>
      </c>
      <c r="C79" s="212"/>
      <c r="D79" s="212"/>
      <c r="E79" s="212"/>
      <c r="F79" s="212"/>
      <c r="G79" s="212"/>
      <c r="H79" s="212"/>
      <c r="I79" s="213"/>
      <c r="J79" s="214"/>
      <c r="K79" s="215"/>
      <c r="L79" s="216"/>
      <c r="M79" s="217"/>
      <c r="N79" s="218"/>
    </row>
    <row r="80" spans="1:15">
      <c r="A80" s="165" t="s">
        <v>15</v>
      </c>
      <c r="B80" s="52" t="str">
        <f>VLOOKUP(A80,'MANO DE OBRA'!A8:D68,3,FALSE)</f>
        <v>Obrero (6)</v>
      </c>
      <c r="C80" s="50"/>
      <c r="D80" s="50"/>
      <c r="E80" s="50"/>
      <c r="F80" s="50"/>
      <c r="G80" s="50"/>
      <c r="H80" s="50"/>
      <c r="I80" s="296">
        <f>K80/J80*100</f>
        <v>175560</v>
      </c>
      <c r="J80" s="297">
        <v>185</v>
      </c>
      <c r="K80" s="298">
        <f>VLOOKUP(A80,'MANO DE OBRA'!A8:D99,4,FALSE)</f>
        <v>324786</v>
      </c>
      <c r="L80" s="53"/>
      <c r="M80" s="438">
        <v>1</v>
      </c>
      <c r="N80" s="399">
        <f>K80/M80</f>
        <v>324786</v>
      </c>
      <c r="O80" s="109"/>
    </row>
    <row r="81" spans="1:14">
      <c r="A81" s="165" t="s">
        <v>30</v>
      </c>
      <c r="B81" s="52" t="str">
        <f>VLOOKUP(A81,'MANO DE OBRA'!A8:D69,3,FALSE)</f>
        <v>Oficial</v>
      </c>
      <c r="C81" s="50"/>
      <c r="D81" s="50"/>
      <c r="E81" s="50"/>
      <c r="F81" s="50"/>
      <c r="G81" s="50"/>
      <c r="H81" s="50"/>
      <c r="I81" s="296">
        <f>K81/J81*100</f>
        <v>57668.23979157189</v>
      </c>
      <c r="J81" s="297">
        <v>185</v>
      </c>
      <c r="K81" s="298">
        <f>VLOOKUP(A81,'MANO DE OBRA'!A8:D100,4,FALSE)</f>
        <v>106686.24361440798</v>
      </c>
      <c r="L81" s="53"/>
      <c r="M81" s="435">
        <v>1</v>
      </c>
      <c r="N81" s="399">
        <f>K81/M81</f>
        <v>106686.24361440798</v>
      </c>
    </row>
    <row r="82" spans="1:14">
      <c r="A82" s="165"/>
      <c r="B82" s="168" t="s">
        <v>1651</v>
      </c>
      <c r="C82" s="50"/>
      <c r="D82" s="50"/>
      <c r="E82" s="50"/>
      <c r="F82" s="50"/>
      <c r="G82" s="50"/>
      <c r="H82" s="50"/>
      <c r="I82" s="296"/>
      <c r="J82" s="297"/>
      <c r="K82" s="298"/>
      <c r="L82" s="53"/>
      <c r="M82" s="436"/>
      <c r="N82" s="399"/>
    </row>
    <row r="83" spans="1:14">
      <c r="A83" t="s">
        <v>15</v>
      </c>
      <c r="B83" s="52" t="str">
        <f>VLOOKUP(A83,'MANO DE OBRA'!A9:D70,3,FALSE)</f>
        <v>Obrero (6)</v>
      </c>
      <c r="C83" s="50"/>
      <c r="D83" s="50"/>
      <c r="E83" s="50"/>
      <c r="F83" s="50"/>
      <c r="G83" s="50"/>
      <c r="H83" s="50"/>
      <c r="I83" s="296">
        <f>K83/J83*100</f>
        <v>175560</v>
      </c>
      <c r="J83" s="297">
        <v>185</v>
      </c>
      <c r="K83" s="298">
        <f>VLOOKUP(A83,'MANO DE OBRA'!A9:D101,4,FALSE)</f>
        <v>324786</v>
      </c>
      <c r="L83" s="53"/>
      <c r="M83" s="304">
        <v>12</v>
      </c>
      <c r="N83" s="399">
        <f>K83/M83</f>
        <v>27065.5</v>
      </c>
    </row>
    <row r="84" spans="1:14">
      <c r="A84" t="s">
        <v>30</v>
      </c>
      <c r="B84" s="52" t="str">
        <f>VLOOKUP(A84,'MANO DE OBRA'!A10:D71,3,FALSE)</f>
        <v>Oficial</v>
      </c>
      <c r="C84" s="50"/>
      <c r="D84" s="50"/>
      <c r="E84" s="50"/>
      <c r="F84" s="50"/>
      <c r="G84" s="50"/>
      <c r="H84" s="50"/>
      <c r="I84" s="296">
        <f>K84/J84*100</f>
        <v>57668.23979157189</v>
      </c>
      <c r="J84" s="297">
        <v>185</v>
      </c>
      <c r="K84" s="298">
        <f>VLOOKUP(A84,'MANO DE OBRA'!A10:D102,4,FALSE)</f>
        <v>106686.24361440798</v>
      </c>
      <c r="L84" s="322"/>
      <c r="M84" s="304">
        <v>12</v>
      </c>
      <c r="N84" s="399">
        <f>K84/M84</f>
        <v>8890.5203012006659</v>
      </c>
    </row>
    <row r="85" spans="1:14">
      <c r="B85" s="52"/>
      <c r="C85" s="50"/>
      <c r="D85" s="50"/>
      <c r="E85" s="50"/>
      <c r="F85" s="50"/>
      <c r="G85" s="50"/>
      <c r="H85" s="50"/>
      <c r="I85" s="283"/>
      <c r="J85" s="301"/>
      <c r="K85" s="302"/>
      <c r="L85" s="322"/>
      <c r="M85" s="304"/>
      <c r="N85" s="300"/>
    </row>
    <row r="86" spans="1:14" ht="15.75" thickBot="1">
      <c r="B86" s="810"/>
      <c r="C86" s="811"/>
      <c r="D86" s="811"/>
      <c r="E86" s="811"/>
      <c r="F86" s="811"/>
      <c r="G86" s="811"/>
      <c r="H86" s="811"/>
      <c r="I86" s="129"/>
      <c r="J86" s="129"/>
      <c r="K86" s="129"/>
      <c r="L86" s="911"/>
      <c r="M86" s="911"/>
      <c r="N86" s="48"/>
    </row>
    <row r="87" spans="1:14" ht="15.75" thickBot="1">
      <c r="B87" s="829" t="s">
        <v>953</v>
      </c>
      <c r="C87" s="830"/>
      <c r="D87" s="830"/>
      <c r="E87" s="830"/>
      <c r="F87" s="830"/>
      <c r="G87" s="830"/>
      <c r="H87" s="830"/>
      <c r="I87" s="830"/>
      <c r="J87" s="830"/>
      <c r="K87" s="830"/>
      <c r="L87" s="830"/>
      <c r="M87" s="831"/>
      <c r="N87" s="305">
        <f>SUM(N80:N86)</f>
        <v>467428.26391560864</v>
      </c>
    </row>
    <row r="88" spans="1:14" ht="15.75" thickBot="1">
      <c r="B88" s="36"/>
      <c r="C88" s="37"/>
      <c r="D88" s="37"/>
      <c r="E88" s="37"/>
      <c r="F88" s="37"/>
      <c r="G88" s="37"/>
      <c r="H88" s="37"/>
      <c r="I88" s="37"/>
      <c r="J88" s="37"/>
      <c r="K88" s="37"/>
      <c r="L88" s="37"/>
      <c r="M88" s="37"/>
      <c r="N88" s="38"/>
    </row>
    <row r="89" spans="1:14" ht="15.75" thickBot="1">
      <c r="B89" s="823" t="s">
        <v>967</v>
      </c>
      <c r="C89" s="824"/>
      <c r="D89" s="824"/>
      <c r="E89" s="824"/>
      <c r="F89" s="824"/>
      <c r="G89" s="824"/>
      <c r="H89" s="824"/>
      <c r="I89" s="824"/>
      <c r="J89" s="824"/>
      <c r="K89" s="824"/>
      <c r="L89" s="824"/>
      <c r="M89" s="825"/>
      <c r="N89" s="102">
        <f>N47+N63+N74+N87</f>
        <v>2832328.3664431856</v>
      </c>
    </row>
    <row r="90" spans="1:14">
      <c r="B90" s="36"/>
      <c r="C90" s="37"/>
      <c r="D90" s="37"/>
      <c r="E90" s="37"/>
      <c r="F90" s="37"/>
      <c r="G90" s="37"/>
      <c r="H90" s="37"/>
      <c r="I90" s="37"/>
      <c r="J90" s="37"/>
      <c r="K90" s="37"/>
      <c r="L90" s="37"/>
      <c r="M90" s="37"/>
      <c r="N90" s="38"/>
    </row>
    <row r="91" spans="1:14">
      <c r="B91" s="67" t="s">
        <v>968</v>
      </c>
      <c r="C91" s="68"/>
      <c r="D91" s="68"/>
      <c r="E91" s="68"/>
      <c r="F91" s="68"/>
      <c r="G91" s="68"/>
      <c r="H91" s="68"/>
      <c r="I91" s="68"/>
      <c r="J91" s="68"/>
      <c r="K91" s="68"/>
      <c r="L91" s="68"/>
      <c r="M91" s="68"/>
      <c r="N91" s="69"/>
    </row>
    <row r="92" spans="1:14" ht="15.75" thickBot="1">
      <c r="B92" s="71"/>
      <c r="C92" s="64"/>
      <c r="D92" s="64"/>
      <c r="E92" s="64"/>
      <c r="F92" s="64"/>
      <c r="G92" s="64"/>
      <c r="H92" s="64"/>
      <c r="I92" s="64"/>
      <c r="J92" s="64"/>
      <c r="K92" s="64"/>
      <c r="L92" s="64"/>
      <c r="M92" s="64"/>
      <c r="N92" s="66"/>
    </row>
    <row r="93" spans="1:14">
      <c r="B93" s="814" t="s">
        <v>969</v>
      </c>
      <c r="C93" s="815"/>
      <c r="D93" s="815"/>
      <c r="E93" s="815"/>
      <c r="F93" s="815"/>
      <c r="G93" s="815"/>
      <c r="H93" s="815"/>
      <c r="I93" s="318"/>
      <c r="J93" s="338"/>
      <c r="K93" s="306" t="s">
        <v>970</v>
      </c>
      <c r="L93" s="853" t="s">
        <v>971</v>
      </c>
      <c r="M93" s="854"/>
      <c r="N93" s="307"/>
    </row>
    <row r="94" spans="1:14">
      <c r="B94" s="855" t="s">
        <v>972</v>
      </c>
      <c r="C94" s="856"/>
      <c r="D94" s="856"/>
      <c r="E94" s="856"/>
      <c r="F94" s="856"/>
      <c r="G94" s="856"/>
      <c r="H94" s="856"/>
      <c r="I94" s="90"/>
      <c r="J94" s="91"/>
      <c r="K94" s="308">
        <v>0.2</v>
      </c>
      <c r="L94" s="857">
        <f>N89*K94</f>
        <v>566465.67328863719</v>
      </c>
      <c r="M94" s="858"/>
      <c r="N94" s="54"/>
    </row>
    <row r="95" spans="1:14">
      <c r="B95" s="92" t="s">
        <v>973</v>
      </c>
      <c r="C95" s="93"/>
      <c r="D95" s="93"/>
      <c r="E95" s="93"/>
      <c r="F95" s="93"/>
      <c r="G95" s="93"/>
      <c r="H95" s="93"/>
      <c r="I95" s="90"/>
      <c r="J95" s="91"/>
      <c r="K95" s="308">
        <v>0.05</v>
      </c>
      <c r="L95" s="857">
        <f>N89*K95</f>
        <v>141616.4183221593</v>
      </c>
      <c r="M95" s="858"/>
      <c r="N95" s="54"/>
    </row>
    <row r="96" spans="1:14" ht="15.75" thickBot="1">
      <c r="B96" s="94" t="s">
        <v>974</v>
      </c>
      <c r="C96" s="95"/>
      <c r="D96" s="95"/>
      <c r="E96" s="95"/>
      <c r="F96" s="95"/>
      <c r="G96" s="95"/>
      <c r="H96" s="95"/>
      <c r="I96" s="96"/>
      <c r="J96" s="97"/>
      <c r="K96" s="309">
        <v>0.05</v>
      </c>
      <c r="L96" s="859">
        <f>N89*K96</f>
        <v>141616.4183221593</v>
      </c>
      <c r="M96" s="860"/>
      <c r="N96" s="54"/>
    </row>
    <row r="97" spans="1:14" ht="15.75" thickBot="1">
      <c r="B97" s="823" t="s">
        <v>953</v>
      </c>
      <c r="C97" s="824"/>
      <c r="D97" s="824"/>
      <c r="E97" s="824"/>
      <c r="F97" s="824"/>
      <c r="G97" s="824"/>
      <c r="H97" s="824"/>
      <c r="I97" s="824"/>
      <c r="J97" s="824"/>
      <c r="K97" s="824"/>
      <c r="L97" s="824"/>
      <c r="M97" s="825"/>
      <c r="N97" s="55">
        <f>L94+L95+L96</f>
        <v>849698.50993295584</v>
      </c>
    </row>
    <row r="98" spans="1:14" ht="15.75" thickBot="1">
      <c r="B98" s="36"/>
      <c r="C98" s="37"/>
      <c r="D98" s="37"/>
      <c r="E98" s="37"/>
      <c r="F98" s="37"/>
      <c r="G98" s="37"/>
      <c r="H98" s="37"/>
      <c r="I98" s="37"/>
      <c r="J98" s="37"/>
      <c r="K98" s="37"/>
      <c r="L98" s="37"/>
      <c r="M98" s="37"/>
      <c r="N98" s="38"/>
    </row>
    <row r="99" spans="1:14" ht="15.75" thickBot="1">
      <c r="A99" t="s">
        <v>2016</v>
      </c>
      <c r="B99" s="823" t="s">
        <v>975</v>
      </c>
      <c r="C99" s="824"/>
      <c r="D99" s="824"/>
      <c r="E99" s="824"/>
      <c r="F99" s="824"/>
      <c r="G99" s="824"/>
      <c r="H99" s="824"/>
      <c r="I99" s="824"/>
      <c r="J99" s="824"/>
      <c r="K99" s="824"/>
      <c r="L99" s="824"/>
      <c r="M99" s="825"/>
      <c r="N99" s="192">
        <f>N89+N97</f>
        <v>3682026.8763761413</v>
      </c>
    </row>
    <row r="100" spans="1:14">
      <c r="B100" s="243"/>
      <c r="C100" s="244"/>
      <c r="D100" s="244"/>
      <c r="E100" s="244"/>
      <c r="F100" s="244"/>
      <c r="G100" s="244"/>
      <c r="H100" s="244"/>
      <c r="I100" s="244"/>
      <c r="J100" s="244"/>
      <c r="K100" s="244"/>
      <c r="L100" s="244"/>
      <c r="M100" s="244"/>
      <c r="N100" s="245"/>
    </row>
    <row r="101" spans="1:14">
      <c r="B101" s="246"/>
      <c r="C101" s="247"/>
      <c r="D101" s="247"/>
      <c r="E101" s="247"/>
      <c r="F101" s="247"/>
      <c r="G101" s="247"/>
      <c r="H101" s="247"/>
      <c r="I101" s="247"/>
      <c r="J101" s="247"/>
      <c r="K101" s="247"/>
      <c r="L101" s="247"/>
      <c r="M101" s="247"/>
      <c r="N101" s="248"/>
    </row>
    <row r="102" spans="1:14">
      <c r="B102" s="246"/>
      <c r="C102" s="247"/>
      <c r="D102" s="247"/>
      <c r="E102" s="247"/>
      <c r="F102" s="247"/>
      <c r="G102" s="247"/>
      <c r="H102" s="247"/>
      <c r="I102" s="247"/>
      <c r="J102" s="247"/>
      <c r="K102" s="247"/>
      <c r="L102" s="247"/>
      <c r="M102" s="247"/>
      <c r="N102" s="248"/>
    </row>
    <row r="103" spans="1:14">
      <c r="B103" s="246"/>
      <c r="C103" s="247"/>
      <c r="D103" s="247"/>
      <c r="E103" s="247"/>
      <c r="F103" s="247"/>
      <c r="G103" s="247"/>
      <c r="H103" s="247"/>
      <c r="I103" s="247"/>
      <c r="J103" s="247"/>
      <c r="K103" s="247"/>
      <c r="L103" s="247"/>
      <c r="M103" s="247"/>
      <c r="N103" s="248"/>
    </row>
    <row r="104" spans="1:14">
      <c r="B104" s="246"/>
      <c r="C104" s="247"/>
      <c r="D104" s="247"/>
      <c r="E104" s="421" t="s">
        <v>976</v>
      </c>
      <c r="F104" s="421"/>
      <c r="G104" s="421"/>
      <c r="H104" s="421"/>
      <c r="I104" s="421"/>
      <c r="J104" s="421"/>
      <c r="K104" s="247"/>
      <c r="L104" s="247"/>
      <c r="M104" s="247"/>
      <c r="N104" s="248"/>
    </row>
    <row r="105" spans="1:14">
      <c r="B105" s="246"/>
      <c r="C105" s="247"/>
      <c r="D105" s="247"/>
      <c r="E105" s="247" t="s">
        <v>977</v>
      </c>
      <c r="F105" s="247"/>
      <c r="G105" s="247"/>
      <c r="H105" s="247"/>
      <c r="I105" s="247"/>
      <c r="J105" s="247"/>
      <c r="K105" s="247"/>
      <c r="L105" s="247"/>
      <c r="M105" s="247"/>
      <c r="N105" s="248"/>
    </row>
    <row r="106" spans="1:14">
      <c r="B106" s="246"/>
      <c r="C106" s="247"/>
      <c r="D106" s="247"/>
      <c r="E106" s="247" t="s">
        <v>978</v>
      </c>
      <c r="F106" s="247"/>
      <c r="G106" s="247"/>
      <c r="H106" s="247"/>
      <c r="I106" s="247"/>
      <c r="J106" s="247"/>
      <c r="K106" s="247"/>
      <c r="L106" s="247"/>
      <c r="M106" s="247"/>
      <c r="N106" s="248"/>
    </row>
    <row r="107" spans="1:14">
      <c r="B107" s="246"/>
      <c r="C107" s="247"/>
      <c r="D107" s="247"/>
      <c r="E107" s="247" t="s">
        <v>979</v>
      </c>
      <c r="F107" s="247"/>
      <c r="G107" s="247"/>
      <c r="H107" s="247"/>
      <c r="I107" s="247"/>
      <c r="J107" s="247"/>
      <c r="K107" s="247"/>
      <c r="L107" s="247"/>
      <c r="M107" s="247"/>
      <c r="N107" s="248"/>
    </row>
    <row r="108" spans="1:14" ht="15.75" thickBot="1">
      <c r="B108" s="246"/>
      <c r="C108" s="247"/>
      <c r="D108" s="247"/>
      <c r="E108" s="247"/>
      <c r="F108" s="247" t="s">
        <v>980</v>
      </c>
      <c r="G108" s="247"/>
      <c r="H108" s="247"/>
      <c r="I108" s="247"/>
      <c r="J108" s="247"/>
      <c r="K108" s="247"/>
      <c r="L108" s="247"/>
      <c r="M108" s="247"/>
      <c r="N108" s="248"/>
    </row>
    <row r="109" spans="1:14">
      <c r="B109" s="231" t="s">
        <v>2216</v>
      </c>
      <c r="C109" s="232"/>
      <c r="D109" s="232"/>
      <c r="E109" s="232"/>
      <c r="F109" s="232"/>
      <c r="G109" s="232"/>
      <c r="H109" s="232"/>
      <c r="I109" s="232"/>
      <c r="J109" s="232"/>
      <c r="K109" s="232"/>
      <c r="L109" s="232"/>
      <c r="M109" s="232"/>
      <c r="N109" s="233"/>
    </row>
    <row r="110" spans="1:14">
      <c r="B110" s="249"/>
      <c r="C110" s="250"/>
      <c r="D110" s="250"/>
      <c r="E110" s="250"/>
      <c r="F110" s="250"/>
      <c r="G110" s="250"/>
      <c r="H110" s="250"/>
      <c r="I110" s="250"/>
      <c r="J110" s="250"/>
      <c r="K110" s="250"/>
      <c r="L110" s="250"/>
      <c r="M110" s="250"/>
      <c r="N110" s="251"/>
    </row>
    <row r="111" spans="1:14">
      <c r="B111" s="249"/>
      <c r="C111" s="250"/>
      <c r="D111" s="250"/>
      <c r="E111" s="250"/>
      <c r="F111" s="250"/>
      <c r="G111" s="250"/>
      <c r="H111" s="250"/>
      <c r="I111" s="250"/>
      <c r="J111" s="250"/>
      <c r="K111" s="250"/>
      <c r="L111" s="250"/>
      <c r="M111" s="250"/>
      <c r="N111" s="251"/>
    </row>
    <row r="112" spans="1:14">
      <c r="B112" s="249"/>
      <c r="C112" s="250"/>
      <c r="D112" s="250"/>
      <c r="E112" s="250"/>
      <c r="F112" s="250"/>
      <c r="G112" s="250"/>
      <c r="H112" s="250"/>
      <c r="I112" s="250"/>
      <c r="J112" s="250"/>
      <c r="K112" s="250"/>
      <c r="L112" s="250"/>
      <c r="M112" s="250"/>
      <c r="N112" s="251"/>
    </row>
    <row r="113" spans="2:14" ht="15.75" thickBot="1">
      <c r="B113" s="252"/>
      <c r="C113" s="253"/>
      <c r="D113" s="253"/>
      <c r="E113" s="253"/>
      <c r="F113" s="253"/>
      <c r="G113" s="253"/>
      <c r="H113" s="253"/>
      <c r="I113" s="253"/>
      <c r="J113" s="253"/>
      <c r="K113" s="253"/>
      <c r="L113" s="253"/>
      <c r="M113" s="253"/>
      <c r="N113" s="254"/>
    </row>
    <row r="114" spans="2:14">
      <c r="B114" s="255"/>
      <c r="C114" s="256"/>
      <c r="D114" s="256"/>
      <c r="E114" s="256"/>
      <c r="F114" s="256"/>
      <c r="G114" s="256"/>
      <c r="H114" s="256"/>
      <c r="I114" s="256"/>
      <c r="J114" s="256"/>
      <c r="K114" s="256"/>
      <c r="L114" s="256"/>
      <c r="M114" s="256"/>
      <c r="N114" s="257"/>
    </row>
    <row r="115" spans="2:14">
      <c r="B115" s="258" t="s">
        <v>2217</v>
      </c>
      <c r="C115" s="259"/>
      <c r="D115" s="259"/>
      <c r="E115" s="259"/>
      <c r="F115" s="259"/>
      <c r="G115" s="259"/>
      <c r="H115" s="259"/>
      <c r="I115" s="259"/>
      <c r="J115" s="259"/>
      <c r="K115" s="259"/>
      <c r="L115" s="259"/>
      <c r="M115" s="259"/>
      <c r="N115" s="260"/>
    </row>
    <row r="116" spans="2:14" ht="15" customHeight="1">
      <c r="B116" s="965" t="s">
        <v>2218</v>
      </c>
      <c r="C116" s="966"/>
      <c r="D116" s="966"/>
      <c r="E116" s="966"/>
      <c r="F116" s="966"/>
      <c r="G116" s="966"/>
      <c r="H116" s="966"/>
      <c r="I116" s="966"/>
      <c r="J116" s="966"/>
      <c r="K116" s="966"/>
      <c r="L116" s="966"/>
      <c r="M116" s="966"/>
      <c r="N116" s="967"/>
    </row>
    <row r="117" spans="2:14" ht="15" customHeight="1">
      <c r="B117" s="965"/>
      <c r="C117" s="966"/>
      <c r="D117" s="966"/>
      <c r="E117" s="966"/>
      <c r="F117" s="966"/>
      <c r="G117" s="966"/>
      <c r="H117" s="966"/>
      <c r="I117" s="966"/>
      <c r="J117" s="966"/>
      <c r="K117" s="966"/>
      <c r="L117" s="966"/>
      <c r="M117" s="966"/>
      <c r="N117" s="967"/>
    </row>
    <row r="118" spans="2:14" ht="30" customHeight="1">
      <c r="B118" s="968" t="s">
        <v>2219</v>
      </c>
      <c r="C118" s="969"/>
      <c r="D118" s="969"/>
      <c r="E118" s="969"/>
      <c r="F118" s="969"/>
      <c r="G118" s="969"/>
      <c r="H118" s="969"/>
      <c r="I118" s="969"/>
      <c r="J118" s="969"/>
      <c r="K118" s="969"/>
      <c r="L118" s="969"/>
      <c r="M118" s="969"/>
      <c r="N118" s="970"/>
    </row>
    <row r="119" spans="2:14">
      <c r="B119" s="968"/>
      <c r="C119" s="969"/>
      <c r="D119" s="969"/>
      <c r="E119" s="969"/>
      <c r="F119" s="969"/>
      <c r="G119" s="969"/>
      <c r="H119" s="969"/>
      <c r="I119" s="969"/>
      <c r="J119" s="969"/>
      <c r="K119" s="969"/>
      <c r="L119" s="969"/>
      <c r="M119" s="969"/>
      <c r="N119" s="970"/>
    </row>
    <row r="120" spans="2:14">
      <c r="B120" s="343"/>
      <c r="C120" s="344"/>
      <c r="D120" s="344"/>
      <c r="E120" s="344"/>
      <c r="F120" s="344"/>
      <c r="G120" s="344"/>
      <c r="H120" s="344"/>
      <c r="I120" s="344"/>
      <c r="J120" s="344"/>
      <c r="K120" s="344"/>
      <c r="L120" s="344"/>
      <c r="M120" s="344"/>
      <c r="N120" s="345"/>
    </row>
    <row r="121" spans="2:14">
      <c r="B121" s="343"/>
      <c r="C121" s="344"/>
      <c r="D121" s="344"/>
      <c r="E121" s="344"/>
      <c r="F121" s="344"/>
      <c r="G121" s="344"/>
      <c r="H121" s="344"/>
      <c r="I121" s="344"/>
      <c r="J121" s="344"/>
      <c r="K121" s="344"/>
      <c r="L121" s="344"/>
      <c r="M121" s="344"/>
      <c r="N121" s="345"/>
    </row>
    <row r="122" spans="2:14">
      <c r="B122" s="343"/>
      <c r="C122" s="344"/>
      <c r="D122" s="344"/>
      <c r="E122" s="344"/>
      <c r="F122" s="344"/>
      <c r="G122" s="344"/>
      <c r="H122" s="344"/>
      <c r="I122" s="344"/>
      <c r="J122" s="344"/>
      <c r="K122" s="344"/>
      <c r="L122" s="344"/>
      <c r="M122" s="344"/>
      <c r="N122" s="345"/>
    </row>
    <row r="123" spans="2:14">
      <c r="B123" s="258"/>
      <c r="C123" s="259"/>
      <c r="D123" s="259"/>
      <c r="E123" s="259"/>
      <c r="F123" s="259"/>
      <c r="G123" s="259"/>
      <c r="H123" s="259"/>
      <c r="I123" s="259"/>
      <c r="J123" s="259"/>
      <c r="K123" s="259"/>
      <c r="L123" s="259"/>
      <c r="M123" s="259"/>
      <c r="N123" s="260"/>
    </row>
    <row r="124" spans="2:14">
      <c r="B124" s="246"/>
      <c r="C124" s="247"/>
      <c r="D124" s="247"/>
      <c r="E124" s="247" t="s">
        <v>976</v>
      </c>
      <c r="F124" s="421"/>
      <c r="G124" s="421"/>
      <c r="H124" s="247"/>
      <c r="I124" s="247"/>
      <c r="J124" s="247"/>
      <c r="K124" s="247"/>
      <c r="L124" s="247"/>
      <c r="M124" s="247"/>
      <c r="N124" s="248"/>
    </row>
    <row r="125" spans="2:14">
      <c r="B125" s="246"/>
      <c r="C125" s="247"/>
      <c r="D125" s="247"/>
      <c r="E125" s="422" t="s">
        <v>977</v>
      </c>
      <c r="F125" s="247"/>
      <c r="G125" s="247"/>
      <c r="H125" s="422"/>
      <c r="I125" s="422"/>
      <c r="J125" s="422"/>
      <c r="K125" s="247"/>
      <c r="L125" s="247"/>
      <c r="M125" s="247"/>
      <c r="N125" s="248"/>
    </row>
    <row r="126" spans="2:14">
      <c r="B126" s="246"/>
      <c r="C126" s="247"/>
      <c r="D126" s="247"/>
      <c r="E126" s="261" t="s">
        <v>981</v>
      </c>
      <c r="F126" s="247"/>
      <c r="G126" s="247"/>
      <c r="H126" s="261"/>
      <c r="I126" s="261"/>
      <c r="J126" s="261"/>
      <c r="K126" s="247"/>
      <c r="L126" s="247"/>
      <c r="M126" s="247"/>
      <c r="N126" s="248"/>
    </row>
    <row r="127" spans="2:14">
      <c r="B127" s="262"/>
      <c r="C127" s="259"/>
      <c r="D127" s="259"/>
      <c r="E127" s="247" t="s">
        <v>979</v>
      </c>
      <c r="F127" s="247"/>
      <c r="G127" s="247"/>
      <c r="H127" s="247"/>
      <c r="I127" s="247"/>
      <c r="J127" s="247"/>
      <c r="K127" s="259"/>
      <c r="L127" s="259"/>
      <c r="M127" s="259"/>
      <c r="N127" s="260"/>
    </row>
    <row r="128" spans="2:14">
      <c r="B128" s="262"/>
      <c r="C128" s="259"/>
      <c r="D128" s="259"/>
      <c r="E128" s="259"/>
      <c r="F128" s="247"/>
      <c r="G128" s="247"/>
      <c r="H128" s="247"/>
      <c r="I128" s="247"/>
      <c r="J128" s="247"/>
      <c r="K128" s="259"/>
      <c r="L128" s="259"/>
      <c r="M128" s="259"/>
      <c r="N128" s="260"/>
    </row>
    <row r="129" spans="2:14">
      <c r="B129" s="262" t="s">
        <v>2220</v>
      </c>
      <c r="C129" s="261"/>
      <c r="D129" s="261"/>
      <c r="E129" s="247"/>
      <c r="F129" s="247"/>
      <c r="G129" s="247"/>
      <c r="H129" s="247"/>
      <c r="I129" s="247"/>
      <c r="J129" s="971"/>
      <c r="K129" s="971"/>
      <c r="L129" s="971"/>
      <c r="M129" s="971"/>
      <c r="N129" s="972"/>
    </row>
    <row r="130" spans="2:14" ht="15.75" thickBot="1">
      <c r="B130" s="423" t="s">
        <v>2221</v>
      </c>
      <c r="C130" s="424"/>
      <c r="D130" s="424"/>
      <c r="E130" s="263"/>
      <c r="F130" s="263"/>
      <c r="G130" s="263"/>
      <c r="H130" s="263"/>
      <c r="I130" s="263"/>
      <c r="J130" s="973"/>
      <c r="K130" s="973"/>
      <c r="L130" s="973"/>
      <c r="M130" s="973"/>
      <c r="N130"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2198</v>
      </c>
      <c r="M1" s="930"/>
      <c r="N1" s="931"/>
    </row>
    <row r="2" spans="2:14" ht="40.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2" hidden="1" customHeight="1" thickBot="1">
      <c r="B30" s="74" t="s">
        <v>943</v>
      </c>
      <c r="C30" s="832" t="s">
        <v>944</v>
      </c>
      <c r="D30" s="833"/>
      <c r="E30" s="833"/>
      <c r="F30" s="833"/>
      <c r="G30" s="833"/>
      <c r="H30" s="833"/>
      <c r="I30" s="833"/>
      <c r="J30" s="75"/>
      <c r="K30" s="311"/>
      <c r="L30" s="834" t="s">
        <v>945</v>
      </c>
      <c r="M30" s="835"/>
      <c r="N30" s="74" t="s">
        <v>946</v>
      </c>
    </row>
    <row r="31" spans="1:14" ht="18.75" customHeight="1" thickBot="1">
      <c r="A31" t="s">
        <v>1845</v>
      </c>
      <c r="B31" s="83" t="s">
        <v>1100</v>
      </c>
      <c r="C31" s="84" t="s">
        <v>1653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76669.722566768789</v>
      </c>
      <c r="L36" s="274"/>
      <c r="M36" s="275">
        <v>0.16</v>
      </c>
      <c r="N36" s="276">
        <f>K36/M36</f>
        <v>479185.76604230492</v>
      </c>
    </row>
    <row r="37" spans="1:14">
      <c r="A37" s="116" t="s">
        <v>261</v>
      </c>
      <c r="B37" s="836" t="str">
        <f>VLOOKUP(A37,EQUIPOS!A7:D154,3,FALSE)</f>
        <v xml:space="preserve">Motobomba 3 PULGADAS (incluye operario)
</v>
      </c>
      <c r="C37" s="837"/>
      <c r="D37" s="837"/>
      <c r="E37" s="837"/>
      <c r="F37" s="837"/>
      <c r="G37" s="837"/>
      <c r="H37" s="838"/>
      <c r="I37" s="425"/>
      <c r="J37" s="426"/>
      <c r="K37" s="273">
        <f>VLOOKUP(A37,EQUIPOS!A7:D164,4,FALSE)</f>
        <v>7506.4769707704427</v>
      </c>
      <c r="L37" s="339"/>
      <c r="M37" s="340">
        <v>0.16</v>
      </c>
      <c r="N37" s="276">
        <f>K37/M37</f>
        <v>46915.481067315268</v>
      </c>
    </row>
    <row r="38" spans="1:14">
      <c r="A38" s="116"/>
      <c r="B38" s="836"/>
      <c r="C38" s="837"/>
      <c r="D38" s="837"/>
      <c r="E38" s="837"/>
      <c r="F38" s="837"/>
      <c r="G38" s="837"/>
      <c r="H38" s="838"/>
      <c r="I38" s="425"/>
      <c r="J38" s="426"/>
      <c r="K38" s="442"/>
      <c r="L38" s="339"/>
      <c r="M38" s="340"/>
      <c r="N38" s="276"/>
    </row>
    <row r="39" spans="1:14">
      <c r="A39" s="116"/>
      <c r="B39" s="836"/>
      <c r="C39" s="837"/>
      <c r="D39" s="837"/>
      <c r="E39" s="837"/>
      <c r="F39" s="837"/>
      <c r="G39" s="837"/>
      <c r="H39" s="838"/>
      <c r="I39" s="425"/>
      <c r="J39" s="426"/>
      <c r="K39" s="442"/>
      <c r="L39" s="339"/>
      <c r="M39" s="340"/>
      <c r="N39" s="276"/>
    </row>
    <row r="40" spans="1:14">
      <c r="A40" s="116"/>
      <c r="B40" s="836"/>
      <c r="C40" s="837"/>
      <c r="D40" s="837"/>
      <c r="E40" s="837"/>
      <c r="F40" s="837"/>
      <c r="G40" s="837"/>
      <c r="H40" s="838"/>
      <c r="I40" s="332"/>
      <c r="J40" s="334"/>
      <c r="K40" s="442"/>
      <c r="L40" s="427"/>
      <c r="M40" s="428"/>
      <c r="N40" s="276"/>
    </row>
    <row r="41" spans="1:14">
      <c r="B41" s="836"/>
      <c r="C41" s="837"/>
      <c r="D41" s="837"/>
      <c r="E41" s="837"/>
      <c r="F41" s="837"/>
      <c r="G41" s="837"/>
      <c r="H41" s="838"/>
      <c r="I41" s="39"/>
      <c r="J41" s="40"/>
      <c r="K41" s="442"/>
      <c r="L41" s="280"/>
      <c r="M41" s="281"/>
      <c r="N41" s="276"/>
    </row>
    <row r="42" spans="1:14">
      <c r="B42" s="324"/>
      <c r="C42" s="325"/>
      <c r="D42" s="325"/>
      <c r="E42" s="325"/>
      <c r="F42" s="327"/>
      <c r="G42" s="327"/>
      <c r="H42" s="128"/>
      <c r="I42" s="39"/>
      <c r="J42" s="40"/>
      <c r="K42" s="442"/>
      <c r="L42" s="280"/>
      <c r="M42" s="281"/>
      <c r="N42" s="277"/>
    </row>
    <row r="43" spans="1:14">
      <c r="B43" s="843" t="s">
        <v>952</v>
      </c>
      <c r="C43" s="844"/>
      <c r="D43" s="844"/>
      <c r="E43" s="41"/>
      <c r="F43" s="42"/>
      <c r="G43" s="42"/>
      <c r="H43" s="43"/>
      <c r="I43" s="39"/>
      <c r="J43" s="40"/>
      <c r="K43" s="283"/>
      <c r="L43" s="280"/>
      <c r="M43" s="405">
        <v>0.05</v>
      </c>
      <c r="N43" s="348">
        <f>N77*M43</f>
        <v>12625.400141187813</v>
      </c>
    </row>
    <row r="44" spans="1:14" ht="15.75" thickBot="1">
      <c r="B44" s="836"/>
      <c r="C44" s="837"/>
      <c r="D44" s="837"/>
      <c r="E44" s="837"/>
      <c r="F44" s="837"/>
      <c r="G44" s="837"/>
      <c r="H44" s="838"/>
      <c r="I44" s="845"/>
      <c r="J44" s="846"/>
      <c r="K44" s="44"/>
      <c r="L44" s="847"/>
      <c r="M44" s="848"/>
      <c r="N44" s="108"/>
    </row>
    <row r="45" spans="1:14" ht="15.75" thickBot="1">
      <c r="B45" s="823" t="s">
        <v>953</v>
      </c>
      <c r="C45" s="824"/>
      <c r="D45" s="824"/>
      <c r="E45" s="824"/>
      <c r="F45" s="824"/>
      <c r="G45" s="824"/>
      <c r="H45" s="824"/>
      <c r="I45" s="824"/>
      <c r="J45" s="824"/>
      <c r="K45" s="824"/>
      <c r="L45" s="824"/>
      <c r="M45" s="825"/>
      <c r="N45" s="398">
        <f>SUM(N36:N44)</f>
        <v>538726.64725080796</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s="164" t="s">
        <v>453</v>
      </c>
      <c r="B50" s="46" t="str">
        <f>VLOOKUP(A50,MATERIALES!A5:D373,3,FALSE)</f>
        <v>Explosivos  75% (INDUGEL)</v>
      </c>
      <c r="C50" s="285"/>
      <c r="D50" s="285"/>
      <c r="E50" s="285"/>
      <c r="F50" s="285"/>
      <c r="G50" s="285"/>
      <c r="H50" s="285"/>
      <c r="I50" s="285"/>
      <c r="J50" s="315" t="str">
        <f>VLOOKUP(A50,MATERIALES!A6:D642,2,FALSE)</f>
        <v>lb</v>
      </c>
      <c r="K50" s="286">
        <v>0.2</v>
      </c>
      <c r="L50" s="271"/>
      <c r="M50" s="406">
        <f>VLOOKUP(A50,MATERIALES!A5:D396,4,FALSE)</f>
        <v>12977.041636710337</v>
      </c>
      <c r="N50" s="276">
        <f>K50*M50</f>
        <v>2595.4083273420674</v>
      </c>
    </row>
    <row r="51" spans="1:14">
      <c r="A51" s="164" t="s">
        <v>458</v>
      </c>
      <c r="B51" s="46" t="str">
        <f>VLOOKUP(A51,MATERIALES!A6:D373,3,FALSE)</f>
        <v>Fulminantes</v>
      </c>
      <c r="C51" s="429"/>
      <c r="D51" s="429"/>
      <c r="E51" s="429"/>
      <c r="F51" s="429"/>
      <c r="G51" s="429"/>
      <c r="H51" s="429"/>
      <c r="I51" s="429"/>
      <c r="J51" s="316" t="str">
        <f>VLOOKUP(A51,MATERIALES!A6:D643,2,FALSE)</f>
        <v>u</v>
      </c>
      <c r="K51" s="401">
        <v>1</v>
      </c>
      <c r="L51" s="425"/>
      <c r="M51" s="406">
        <f>VLOOKUP(A51,MATERIALES!A6:D397,4,FALSE)</f>
        <v>1139.2709674499556</v>
      </c>
      <c r="N51" s="276">
        <f>K51*M51</f>
        <v>1139.2709674499556</v>
      </c>
    </row>
    <row r="52" spans="1:14">
      <c r="A52" s="164" t="s">
        <v>552</v>
      </c>
      <c r="B52" s="46" t="str">
        <f>VLOOKUP(A52,MATERIALES!A6:D373,3,FALSE)</f>
        <v>Mecha Lenta</v>
      </c>
      <c r="C52" s="429"/>
      <c r="D52" s="429"/>
      <c r="E52" s="429"/>
      <c r="F52" s="429"/>
      <c r="G52" s="429"/>
      <c r="H52" s="429"/>
      <c r="I52" s="429"/>
      <c r="J52" s="316" t="str">
        <f>VLOOKUP(A52,MATERIALES!A6:D644,2,FALSE)</f>
        <v>m</v>
      </c>
      <c r="K52" s="401">
        <v>0.5</v>
      </c>
      <c r="L52" s="425"/>
      <c r="M52" s="406">
        <f>VLOOKUP(A52,MATERIALES!A6:D398,4,FALSE)</f>
        <v>1079.6455710226683</v>
      </c>
      <c r="N52" s="276">
        <f>K52*M52</f>
        <v>539.82278551133413</v>
      </c>
    </row>
    <row r="53" spans="1:14">
      <c r="A53" s="164" t="s">
        <v>747</v>
      </c>
      <c r="B53" s="46" t="str">
        <f>VLOOKUP(A53,MATERIALES!A6:D373,3,FALSE)</f>
        <v>Acero A-37</v>
      </c>
      <c r="C53" s="429"/>
      <c r="D53" s="429"/>
      <c r="E53" s="429"/>
      <c r="F53" s="429"/>
      <c r="G53" s="429"/>
      <c r="H53" s="429"/>
      <c r="I53" s="429"/>
      <c r="J53" s="316" t="str">
        <f>VLOOKUP(A53,MATERIALES!A7:D645,2,FALSE)</f>
        <v>kg</v>
      </c>
      <c r="K53" s="401">
        <v>150</v>
      </c>
      <c r="L53" s="425"/>
      <c r="M53" s="406">
        <f>VLOOKUP(A53,MATERIALES!A6:D399,4,FALSE)</f>
        <v>2326.4551998861248</v>
      </c>
      <c r="N53" s="276">
        <f>K53*M53</f>
        <v>348968.2799829187</v>
      </c>
    </row>
    <row r="54" spans="1:14">
      <c r="A54" s="164" t="s">
        <v>831</v>
      </c>
      <c r="B54" s="46" t="str">
        <f>VLOOKUP(A54,MATERIALES!A7:D373,3,FALSE)</f>
        <v>Concreto Resistencia  32 (Mpa)</v>
      </c>
      <c r="C54" s="429"/>
      <c r="D54" s="429"/>
      <c r="E54" s="429"/>
      <c r="F54" s="429"/>
      <c r="G54" s="429"/>
      <c r="H54" s="429"/>
      <c r="I54" s="429"/>
      <c r="J54" s="316" t="str">
        <f>VLOOKUP(A54,MATERIALES!A8:D646,2,FALSE)</f>
        <v>m3</v>
      </c>
      <c r="K54" s="401">
        <v>1</v>
      </c>
      <c r="L54" s="425"/>
      <c r="M54" s="406">
        <f>VLOOKUP(A54,MATERIALES!A7:D400,4,FALSE)</f>
        <v>452082.94992935885</v>
      </c>
      <c r="N54" s="276">
        <f>K54*M54</f>
        <v>452082.94992935885</v>
      </c>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23" t="s">
        <v>953</v>
      </c>
      <c r="C58" s="824"/>
      <c r="D58" s="824"/>
      <c r="E58" s="824"/>
      <c r="F58" s="824"/>
      <c r="G58" s="824"/>
      <c r="H58" s="824"/>
      <c r="I58" s="824"/>
      <c r="J58" s="824"/>
      <c r="K58" s="824"/>
      <c r="L58" s="824"/>
      <c r="M58" s="825"/>
      <c r="N58" s="398">
        <f>SUM(N50:N57)</f>
        <v>805325.73199258093</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1272</v>
      </c>
      <c r="B63" s="49" t="str">
        <f>VLOOKUP(A63,TRANSPORTE!A5:D117,3,FALSE)</f>
        <v>Transporte de material de excavación</v>
      </c>
      <c r="C63" s="321"/>
      <c r="D63" s="321"/>
      <c r="E63" s="321"/>
      <c r="F63" s="321"/>
      <c r="G63" s="321"/>
      <c r="H63" s="315" t="s">
        <v>1468</v>
      </c>
      <c r="I63" s="283">
        <v>1</v>
      </c>
      <c r="J63" s="290">
        <v>1</v>
      </c>
      <c r="K63" s="283">
        <f>I63*J63</f>
        <v>1</v>
      </c>
      <c r="L63" s="827">
        <f>VLOOKUP(A63,TRANSPORTE!A5:D117,4,FALSE)</f>
        <v>875.44489458797614</v>
      </c>
      <c r="M63" s="828"/>
      <c r="N63" s="291">
        <f>K63*L63</f>
        <v>875.44489458797614</v>
      </c>
    </row>
    <row r="64" spans="1:14">
      <c r="B64" s="49"/>
      <c r="C64" s="50"/>
      <c r="D64" s="50"/>
      <c r="E64" s="50"/>
      <c r="F64" s="50"/>
      <c r="G64" s="50"/>
      <c r="H64" s="315"/>
      <c r="I64" s="283"/>
      <c r="J64" s="290"/>
      <c r="K64" s="283"/>
      <c r="L64" s="827"/>
      <c r="M64" s="828"/>
      <c r="N64" s="291"/>
    </row>
    <row r="65" spans="1:15">
      <c r="B65" s="49"/>
      <c r="C65" s="50"/>
      <c r="D65" s="50"/>
      <c r="E65" s="50"/>
      <c r="F65" s="50"/>
      <c r="G65" s="50"/>
      <c r="H65" s="315"/>
      <c r="I65" s="283"/>
      <c r="J65" s="290"/>
      <c r="K65" s="283"/>
      <c r="L65" s="827"/>
      <c r="M65" s="828"/>
      <c r="N65" s="291"/>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f>SUM(N63:N67)</f>
        <v>875.44489458797614</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1410</v>
      </c>
      <c r="K72" s="77" t="s">
        <v>966</v>
      </c>
      <c r="L72" s="851" t="s">
        <v>950</v>
      </c>
      <c r="M72" s="852"/>
      <c r="N72" s="101" t="s">
        <v>951</v>
      </c>
    </row>
    <row r="73" spans="1:15">
      <c r="A73" s="165" t="s">
        <v>11</v>
      </c>
      <c r="B73" s="52" t="str">
        <f>VLOOKUP(A73,'MANO DE OBRA'!A8:D68,3,FALSE)</f>
        <v>Obrero (4)</v>
      </c>
      <c r="C73" s="50"/>
      <c r="D73" s="50"/>
      <c r="E73" s="50"/>
      <c r="F73" s="50"/>
      <c r="G73" s="50"/>
      <c r="H73" s="50"/>
      <c r="I73" s="296">
        <f>K73/J73*100</f>
        <v>117040.00000000001</v>
      </c>
      <c r="J73" s="297">
        <v>185</v>
      </c>
      <c r="K73" s="298">
        <f>VLOOKUP(A73,'MANO DE OBRA'!A8:D99,4,FALSE)</f>
        <v>216524</v>
      </c>
      <c r="L73" s="53"/>
      <c r="M73" s="438">
        <v>1.28</v>
      </c>
      <c r="N73" s="399">
        <f>K73/M73</f>
        <v>169159.375</v>
      </c>
      <c r="O73" s="109"/>
    </row>
    <row r="74" spans="1:15">
      <c r="A74" s="165" t="s">
        <v>30</v>
      </c>
      <c r="B74" s="52" t="str">
        <f>VLOOKUP(A74,'MANO DE OBRA'!A8:D69,3,FALSE)</f>
        <v>Oficial</v>
      </c>
      <c r="C74" s="50"/>
      <c r="D74" s="50"/>
      <c r="E74" s="50"/>
      <c r="F74" s="50"/>
      <c r="G74" s="50"/>
      <c r="H74" s="50"/>
      <c r="I74" s="296">
        <f>K74/J74*100</f>
        <v>57668.23979157189</v>
      </c>
      <c r="J74" s="297">
        <v>185</v>
      </c>
      <c r="K74" s="298">
        <f>VLOOKUP(A74,'MANO DE OBRA'!A8:D100,4,FALSE)</f>
        <v>106686.24361440798</v>
      </c>
      <c r="L74" s="53"/>
      <c r="M74" s="435">
        <v>1.28</v>
      </c>
      <c r="N74" s="399">
        <f>K74/M74</f>
        <v>83348.627823756236</v>
      </c>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SUM(N73:N76)</f>
        <v>252508.00282375625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N45+N58+N68+N77</f>
        <v>1597435.8269617332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319487.16539234668</v>
      </c>
      <c r="M84" s="858"/>
      <c r="N84" s="54"/>
    </row>
    <row r="85" spans="1:14">
      <c r="B85" s="92" t="s">
        <v>973</v>
      </c>
      <c r="C85" s="93"/>
      <c r="D85" s="93"/>
      <c r="E85" s="93"/>
      <c r="F85" s="93"/>
      <c r="G85" s="93"/>
      <c r="H85" s="93"/>
      <c r="I85" s="90"/>
      <c r="J85" s="91"/>
      <c r="K85" s="308">
        <v>0.05</v>
      </c>
      <c r="L85" s="857">
        <f>N79*K85</f>
        <v>79871.79134808667</v>
      </c>
      <c r="M85" s="858"/>
      <c r="N85" s="54"/>
    </row>
    <row r="86" spans="1:14" ht="15.75" thickBot="1">
      <c r="B86" s="94" t="s">
        <v>974</v>
      </c>
      <c r="C86" s="95"/>
      <c r="D86" s="95"/>
      <c r="E86" s="95"/>
      <c r="F86" s="95"/>
      <c r="G86" s="95"/>
      <c r="H86" s="95"/>
      <c r="I86" s="96"/>
      <c r="J86" s="97"/>
      <c r="K86" s="309">
        <v>0.05</v>
      </c>
      <c r="L86" s="859">
        <f>N79*K86</f>
        <v>79871.79134808667</v>
      </c>
      <c r="M86" s="860"/>
      <c r="N86" s="54"/>
    </row>
    <row r="87" spans="1:14" ht="15.75" thickBot="1">
      <c r="B87" s="823" t="s">
        <v>953</v>
      </c>
      <c r="C87" s="824"/>
      <c r="D87" s="824"/>
      <c r="E87" s="824"/>
      <c r="F87" s="824"/>
      <c r="G87" s="824"/>
      <c r="H87" s="824"/>
      <c r="I87" s="824"/>
      <c r="J87" s="824"/>
      <c r="K87" s="824"/>
      <c r="L87" s="824"/>
      <c r="M87" s="825"/>
      <c r="N87" s="55">
        <f>L84+L85+L86</f>
        <v>479230.74808852002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2076666.5750502532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0"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2198</v>
      </c>
      <c r="M1" s="930"/>
      <c r="N1" s="931"/>
    </row>
    <row r="2" spans="2:14" ht="38.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456"/>
      <c r="L30" s="834" t="s">
        <v>945</v>
      </c>
      <c r="M30" s="835"/>
      <c r="N30" s="74" t="s">
        <v>946</v>
      </c>
    </row>
    <row r="31" spans="1:14" ht="15.75" customHeight="1" thickBot="1">
      <c r="A31" t="s">
        <v>1845</v>
      </c>
      <c r="B31" s="83" t="s">
        <v>1101</v>
      </c>
      <c r="C31" s="84" t="s">
        <v>1654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121</v>
      </c>
      <c r="B36" s="836" t="str">
        <f>VLOOKUP(A36,EQUIPOS!A6:D154,3,FALSE)</f>
        <v>Bomba eléctrica para accionar la celda</v>
      </c>
      <c r="C36" s="837"/>
      <c r="D36" s="837"/>
      <c r="E36" s="837"/>
      <c r="F36" s="837"/>
      <c r="G36" s="837"/>
      <c r="H36" s="838"/>
      <c r="I36" s="271"/>
      <c r="J36" s="272"/>
      <c r="K36" s="273">
        <f>VLOOKUP(A36,EQUIPOS!A6:D163,4,FALSE)</f>
        <v>71656.544973869662</v>
      </c>
      <c r="L36" s="274"/>
      <c r="M36" s="275">
        <v>0.01</v>
      </c>
      <c r="N36" s="276">
        <f t="shared" ref="N36:N41" si="0">K36/M36</f>
        <v>7165654.4973869659</v>
      </c>
    </row>
    <row r="37" spans="1:14">
      <c r="A37" s="116" t="s">
        <v>192</v>
      </c>
      <c r="B37" s="836" t="str">
        <f>VLOOKUP(A37,EQUIPOS!A7:D154,3,FALSE)</f>
        <v>Equipo de acarreo interno</v>
      </c>
      <c r="C37" s="837"/>
      <c r="D37" s="837"/>
      <c r="E37" s="837"/>
      <c r="F37" s="837"/>
      <c r="G37" s="837"/>
      <c r="H37" s="838"/>
      <c r="I37" s="425"/>
      <c r="J37" s="426"/>
      <c r="K37" s="273">
        <f>VLOOKUP(A37,EQUIPOS!A7:D164,4,FALSE)</f>
        <v>43201.855271922876</v>
      </c>
      <c r="L37" s="339"/>
      <c r="M37" s="340">
        <v>0.05</v>
      </c>
      <c r="N37" s="276">
        <f t="shared" si="0"/>
        <v>864037.10543845745</v>
      </c>
    </row>
    <row r="38" spans="1:14">
      <c r="A38" s="116" t="s">
        <v>217</v>
      </c>
      <c r="B38" s="836" t="str">
        <f>VLOOKUP(A38,EQUIPOS!A8:D154,3,FALSE)</f>
        <v>Equipo de soldadura y de acetileno (incluye soldadura)</v>
      </c>
      <c r="C38" s="837"/>
      <c r="D38" s="837"/>
      <c r="E38" s="837"/>
      <c r="F38" s="837"/>
      <c r="G38" s="837"/>
      <c r="H38" s="838"/>
      <c r="I38" s="425"/>
      <c r="J38" s="426"/>
      <c r="K38" s="273">
        <f>VLOOKUP(A38,EQUIPOS!A8:D165,4,FALSE)</f>
        <v>19961.728967483923</v>
      </c>
      <c r="L38" s="339"/>
      <c r="M38" s="340">
        <v>0.01</v>
      </c>
      <c r="N38" s="276">
        <f t="shared" si="0"/>
        <v>1996172.8967483924</v>
      </c>
    </row>
    <row r="39" spans="1:14">
      <c r="A39" s="116" t="s">
        <v>242</v>
      </c>
      <c r="B39" s="836" t="str">
        <f>VLOOKUP(A39,EQUIPOS!A9:D154,3,FALSE)</f>
        <v>Grúa con torre capacidad 1 ton en la punta.</v>
      </c>
      <c r="C39" s="837"/>
      <c r="D39" s="837"/>
      <c r="E39" s="837"/>
      <c r="F39" s="837"/>
      <c r="G39" s="837"/>
      <c r="H39" s="838"/>
      <c r="I39" s="425"/>
      <c r="J39" s="426"/>
      <c r="K39" s="273">
        <f>VLOOKUP(A39,EQUIPOS!A9:D166,4,FALSE)</f>
        <v>219428.74598609228</v>
      </c>
      <c r="L39" s="339"/>
      <c r="M39" s="340">
        <v>0.04</v>
      </c>
      <c r="N39" s="276">
        <f t="shared" si="0"/>
        <v>5485718.6496523069</v>
      </c>
    </row>
    <row r="40" spans="1:14">
      <c r="A40" s="116" t="s">
        <v>255</v>
      </c>
      <c r="B40" s="836" t="str">
        <f>VLOOKUP(A40,EQUIPOS!A10:D154,3,FALSE)</f>
        <v>Manómetro cable de acero para bajar la celda</v>
      </c>
      <c r="C40" s="837"/>
      <c r="D40" s="837"/>
      <c r="E40" s="837"/>
      <c r="F40" s="837"/>
      <c r="G40" s="837"/>
      <c r="H40" s="838"/>
      <c r="I40" s="332"/>
      <c r="J40" s="334"/>
      <c r="K40" s="273">
        <f>VLOOKUP(A40,EQUIPOS!A10:D167,4,FALSE)</f>
        <v>1966307.4841512169</v>
      </c>
      <c r="L40" s="427"/>
      <c r="M40" s="428">
        <v>1</v>
      </c>
      <c r="N40" s="276">
        <f t="shared" si="0"/>
        <v>1966307.4841512169</v>
      </c>
    </row>
    <row r="41" spans="1:14">
      <c r="A41" t="s">
        <v>320</v>
      </c>
      <c r="B41" s="836" t="str">
        <f>VLOOKUP(A41,EQUIPOS!A11:D155,3,FALSE)</f>
        <v>Retroexcavadora sobre llantas, motor 62HP, Profundidad de excavación de 5.41 metros.</v>
      </c>
      <c r="C41" s="837"/>
      <c r="D41" s="837"/>
      <c r="E41" s="837"/>
      <c r="F41" s="837"/>
      <c r="G41" s="837"/>
      <c r="H41" s="838"/>
      <c r="I41" s="39"/>
      <c r="J41" s="40"/>
      <c r="K41" s="273">
        <f>VLOOKUP(A41,EQUIPOS!A11:D168,4,FALSE)</f>
        <v>119883.84499430234</v>
      </c>
      <c r="L41" s="280"/>
      <c r="M41" s="281">
        <v>0.2</v>
      </c>
      <c r="N41" s="276">
        <f t="shared" si="0"/>
        <v>599419.22497151163</v>
      </c>
    </row>
    <row r="42" spans="1:14">
      <c r="B42" s="324"/>
      <c r="C42" s="325"/>
      <c r="D42" s="325"/>
      <c r="E42" s="325"/>
      <c r="F42" s="327"/>
      <c r="G42" s="327"/>
      <c r="H42" s="128"/>
      <c r="I42" s="39"/>
      <c r="J42" s="40"/>
      <c r="K42" s="442"/>
      <c r="L42" s="280"/>
      <c r="M42" s="281"/>
      <c r="N42" s="277"/>
    </row>
    <row r="43" spans="1:14">
      <c r="B43" s="843" t="s">
        <v>952</v>
      </c>
      <c r="C43" s="844"/>
      <c r="D43" s="844"/>
      <c r="E43" s="41"/>
      <c r="F43" s="42"/>
      <c r="G43" s="42"/>
      <c r="H43" s="43"/>
      <c r="I43" s="39"/>
      <c r="J43" s="40"/>
      <c r="K43" s="283"/>
      <c r="L43" s="280"/>
      <c r="M43" s="405">
        <v>0.01</v>
      </c>
      <c r="N43" s="348">
        <f>N81*M43</f>
        <v>6913.9567913614801</v>
      </c>
    </row>
    <row r="44" spans="1:14" ht="15.75" thickBot="1">
      <c r="B44" s="836"/>
      <c r="C44" s="837"/>
      <c r="D44" s="837"/>
      <c r="E44" s="837"/>
      <c r="F44" s="837"/>
      <c r="G44" s="837"/>
      <c r="H44" s="838"/>
      <c r="I44" s="845"/>
      <c r="J44" s="846"/>
      <c r="K44" s="44"/>
      <c r="L44" s="847"/>
      <c r="M44" s="848"/>
      <c r="N44" s="108"/>
    </row>
    <row r="45" spans="1:14" ht="15.75" thickBot="1">
      <c r="B45" s="823" t="s">
        <v>953</v>
      </c>
      <c r="C45" s="824"/>
      <c r="D45" s="824"/>
      <c r="E45" s="824"/>
      <c r="F45" s="824"/>
      <c r="G45" s="824"/>
      <c r="H45" s="824"/>
      <c r="I45" s="824"/>
      <c r="J45" s="824"/>
      <c r="K45" s="824"/>
      <c r="L45" s="824"/>
      <c r="M45" s="825"/>
      <c r="N45" s="398">
        <f>SUM(N36:N44)</f>
        <v>18084223.81514021</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s="164" t="s">
        <v>410</v>
      </c>
      <c r="B50" s="46" t="str">
        <f>VLOOKUP(A50,MATERIALES!A5:D373,3,FALSE)</f>
        <v>Celda especial de carga</v>
      </c>
      <c r="C50" s="285"/>
      <c r="D50" s="285"/>
      <c r="E50" s="285"/>
      <c r="F50" s="285"/>
      <c r="G50" s="285"/>
      <c r="H50" s="285"/>
      <c r="I50" s="285"/>
      <c r="J50" s="315" t="str">
        <f>VLOOKUP(A50,MATERIALES!A6:D642,2,FALSE)</f>
        <v>u</v>
      </c>
      <c r="K50" s="286">
        <v>1</v>
      </c>
      <c r="L50" s="271"/>
      <c r="M50" s="406">
        <f>VLOOKUP(A50,MATERIALES!A5:D396,4,FALSE)</f>
        <v>18436866.785289954</v>
      </c>
      <c r="N50" s="276">
        <f t="shared" ref="N50:N55" si="1">K50*M50</f>
        <v>18436866.785289954</v>
      </c>
    </row>
    <row r="51" spans="1:14">
      <c r="A51" s="164" t="s">
        <v>505</v>
      </c>
      <c r="B51" s="46" t="str">
        <f>VLOOKUP(A51,MATERIALES!A6:D373,3,FALSE)</f>
        <v>Manguera de alta presión</v>
      </c>
      <c r="C51" s="429"/>
      <c r="D51" s="429"/>
      <c r="E51" s="429"/>
      <c r="F51" s="429"/>
      <c r="G51" s="429"/>
      <c r="H51" s="429"/>
      <c r="I51" s="429"/>
      <c r="J51" s="316" t="str">
        <f>VLOOKUP(A51,MATERIALES!A6:D643,2,FALSE)</f>
        <v>m</v>
      </c>
      <c r="K51" s="401">
        <v>30</v>
      </c>
      <c r="L51" s="425"/>
      <c r="M51" s="406">
        <f>VLOOKUP(A51,MATERIALES!A6:D397,4,FALSE)</f>
        <v>111690.07963975037</v>
      </c>
      <c r="N51" s="276">
        <f t="shared" si="1"/>
        <v>3350702.3891925113</v>
      </c>
    </row>
    <row r="52" spans="1:14">
      <c r="A52" s="164" t="s">
        <v>698</v>
      </c>
      <c r="B52" s="46" t="str">
        <f>VLOOKUP(A52,MATERIALES!A6:D373,3,FALSE)</f>
        <v>Transductores electrónicos (incluye cables, protección contra el concreto y panel de lectura)</v>
      </c>
      <c r="C52" s="429"/>
      <c r="D52" s="429"/>
      <c r="E52" s="429"/>
      <c r="F52" s="429"/>
      <c r="G52" s="429"/>
      <c r="H52" s="429"/>
      <c r="I52" s="429"/>
      <c r="J52" s="316" t="str">
        <f>VLOOKUP(A52,MATERIALES!A6:D644,2,FALSE)</f>
        <v>u</v>
      </c>
      <c r="K52" s="401">
        <v>2</v>
      </c>
      <c r="L52" s="425"/>
      <c r="M52" s="406">
        <f>VLOOKUP(A52,MATERIALES!A6:D398,4,FALSE)</f>
        <v>2221792.399111019</v>
      </c>
      <c r="N52" s="276">
        <f t="shared" si="1"/>
        <v>4443584.798222038</v>
      </c>
    </row>
    <row r="53" spans="1:14">
      <c r="A53" s="164" t="s">
        <v>700</v>
      </c>
      <c r="B53" s="46" t="str">
        <f>VLOOKUP(A53,MATERIALES!A6:D373,3,FALSE)</f>
        <v>Transductores mecánicos (incluye cables, protección contra el concreto y panel de lectura)</v>
      </c>
      <c r="C53" s="429"/>
      <c r="D53" s="429"/>
      <c r="E53" s="429"/>
      <c r="F53" s="429"/>
      <c r="G53" s="429"/>
      <c r="H53" s="429"/>
      <c r="I53" s="429"/>
      <c r="J53" s="316" t="str">
        <f>VLOOKUP(A53,MATERIALES!A7:D645,2,FALSE)</f>
        <v>u</v>
      </c>
      <c r="K53" s="401">
        <v>5</v>
      </c>
      <c r="L53" s="425"/>
      <c r="M53" s="406">
        <f>VLOOKUP(A53,MATERIALES!A6:D399,4,FALSE)</f>
        <v>1319610.1084227304</v>
      </c>
      <c r="N53" s="276">
        <f t="shared" si="1"/>
        <v>6598050.5421136515</v>
      </c>
    </row>
    <row r="54" spans="1:14">
      <c r="A54" s="164" t="s">
        <v>729</v>
      </c>
      <c r="B54" s="46" t="str">
        <f>VLOOKUP(A54,MATERIALES!A7:D373,3,FALSE)</f>
        <v>Tubo Metálico De Alta Resistencia</v>
      </c>
      <c r="C54" s="429"/>
      <c r="D54" s="429"/>
      <c r="E54" s="429"/>
      <c r="F54" s="429"/>
      <c r="G54" s="429"/>
      <c r="H54" s="429"/>
      <c r="I54" s="429"/>
      <c r="J54" s="316" t="str">
        <f>VLOOKUP(A54,MATERIALES!A8:D646,2,FALSE)</f>
        <v>m</v>
      </c>
      <c r="K54" s="401">
        <v>60</v>
      </c>
      <c r="L54" s="425"/>
      <c r="M54" s="406">
        <f>VLOOKUP(A54,MATERIALES!A7:D400,4,FALSE)</f>
        <v>82784.539243178981</v>
      </c>
      <c r="N54" s="276">
        <f t="shared" si="1"/>
        <v>4967072.3545907391</v>
      </c>
    </row>
    <row r="55" spans="1:14">
      <c r="A55" s="164" t="s">
        <v>734</v>
      </c>
      <c r="B55" s="46" t="str">
        <f>VLOOKUP(A55,MATERIALES!A7:D373,3,FALSE)</f>
        <v>Uniones especiales de alta resistencia para tubería</v>
      </c>
      <c r="C55" s="429"/>
      <c r="D55" s="429"/>
      <c r="E55" s="429"/>
      <c r="F55" s="429"/>
      <c r="G55" s="429"/>
      <c r="H55" s="429"/>
      <c r="I55" s="429"/>
      <c r="J55" s="316" t="str">
        <f>VLOOKUP(A55,MATERIALES!A9:D647,2,FALSE)</f>
        <v>u</v>
      </c>
      <c r="K55" s="401">
        <v>12</v>
      </c>
      <c r="L55" s="425"/>
      <c r="M55" s="406">
        <f>VLOOKUP(A55,MATERIALES!A8:D401,4,FALSE)</f>
        <v>45916.878945120887</v>
      </c>
      <c r="N55" s="276">
        <f t="shared" si="1"/>
        <v>551002.54734145058</v>
      </c>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23" t="s">
        <v>953</v>
      </c>
      <c r="C58" s="824"/>
      <c r="D58" s="824"/>
      <c r="E58" s="824"/>
      <c r="F58" s="824"/>
      <c r="G58" s="824"/>
      <c r="H58" s="824"/>
      <c r="I58" s="824"/>
      <c r="J58" s="824"/>
      <c r="K58" s="824"/>
      <c r="L58" s="824"/>
      <c r="M58" s="825"/>
      <c r="N58" s="398">
        <f>SUM(N50:N57)</f>
        <v>38347279.416750342</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1400</v>
      </c>
      <c r="B63" s="49" t="str">
        <f>VLOOKUP(A63,TRANSPORTE!A5:D117,3,FALSE)</f>
        <v>Transporte de tubos. celdas, etc.</v>
      </c>
      <c r="C63" s="321"/>
      <c r="D63" s="321"/>
      <c r="E63" s="321"/>
      <c r="F63" s="321"/>
      <c r="G63" s="321"/>
      <c r="H63" s="315" t="s">
        <v>1468</v>
      </c>
      <c r="I63" s="283">
        <v>1</v>
      </c>
      <c r="J63" s="290">
        <v>1</v>
      </c>
      <c r="K63" s="283">
        <f>I63*J63</f>
        <v>1</v>
      </c>
      <c r="L63" s="827">
        <f>VLOOKUP(A63,TRANSPORTE!A5:D117,4,FALSE)</f>
        <v>812797.85314882908</v>
      </c>
      <c r="M63" s="828"/>
      <c r="N63" s="291">
        <f>K63*L63</f>
        <v>812797.85314882908</v>
      </c>
    </row>
    <row r="64" spans="1:14">
      <c r="A64" t="s">
        <v>1402</v>
      </c>
      <c r="B64" s="49" t="str">
        <f>VLOOKUP(A64,TRANSPORTE!A6:D117,3,FALSE)</f>
        <v>Transporte de personal de montaje</v>
      </c>
      <c r="C64" s="50"/>
      <c r="D64" s="50"/>
      <c r="E64" s="50"/>
      <c r="F64" s="50"/>
      <c r="G64" s="50"/>
      <c r="H64" s="315" t="s">
        <v>1468</v>
      </c>
      <c r="I64" s="283">
        <v>8</v>
      </c>
      <c r="J64" s="290">
        <v>1</v>
      </c>
      <c r="K64" s="283">
        <f>I64*J64</f>
        <v>8</v>
      </c>
      <c r="L64" s="827">
        <f>VLOOKUP(A64,TRANSPORTE!A6:D117,4,FALSE)</f>
        <v>106410.07095912915</v>
      </c>
      <c r="M64" s="828"/>
      <c r="N64" s="291">
        <f>K64*L64</f>
        <v>851280.56767303322</v>
      </c>
    </row>
    <row r="65" spans="1:15">
      <c r="A65" t="s">
        <v>1399</v>
      </c>
      <c r="B65" s="49" t="str">
        <f>VLOOKUP(A65,TRANSPORTE!A6:D117,3,FALSE)</f>
        <v>Pasajes aéreos</v>
      </c>
      <c r="C65" s="50"/>
      <c r="D65" s="50"/>
      <c r="E65" s="50"/>
      <c r="F65" s="50"/>
      <c r="G65" s="50"/>
      <c r="H65" s="315" t="s">
        <v>945</v>
      </c>
      <c r="I65" s="283">
        <v>3</v>
      </c>
      <c r="J65" s="290">
        <v>1</v>
      </c>
      <c r="K65" s="283">
        <f>I65*J65</f>
        <v>3</v>
      </c>
      <c r="L65" s="827">
        <f>VLOOKUP(A65,TRANSPORTE!A6:D117,4,FALSE)</f>
        <v>262857.70513886627</v>
      </c>
      <c r="M65" s="828"/>
      <c r="N65" s="291">
        <f>K65*L65</f>
        <v>788573.11541659874</v>
      </c>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f>SUM(N63:N67)</f>
        <v>2452651.5362384608</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1410</v>
      </c>
      <c r="K72" s="77" t="s">
        <v>966</v>
      </c>
      <c r="L72" s="851" t="s">
        <v>950</v>
      </c>
      <c r="M72" s="852"/>
      <c r="N72" s="101" t="s">
        <v>951</v>
      </c>
    </row>
    <row r="73" spans="1:15">
      <c r="A73" s="165" t="s">
        <v>6</v>
      </c>
      <c r="B73" s="52" t="str">
        <f>VLOOKUP(A73,'MANO DE OBRA'!A8:D68,3,FALSE)</f>
        <v xml:space="preserve">Obrero </v>
      </c>
      <c r="C73" s="50"/>
      <c r="D73" s="50"/>
      <c r="E73" s="50"/>
      <c r="F73" s="50"/>
      <c r="G73" s="50"/>
      <c r="H73" s="50"/>
      <c r="I73" s="296">
        <f t="shared" ref="I73:I76" si="2">K73/J73*100</f>
        <v>29260.000000000004</v>
      </c>
      <c r="J73" s="297">
        <v>185</v>
      </c>
      <c r="K73" s="298">
        <f>VLOOKUP(A73,'MANO DE OBRA'!A8:D99,4,FALSE)</f>
        <v>54131</v>
      </c>
      <c r="L73" s="53"/>
      <c r="M73" s="438">
        <v>1</v>
      </c>
      <c r="N73" s="399">
        <f t="shared" ref="N73:N76" si="3">K73/M73</f>
        <v>54131</v>
      </c>
      <c r="O73" s="109"/>
    </row>
    <row r="74" spans="1:15">
      <c r="A74" s="165" t="s">
        <v>74</v>
      </c>
      <c r="B74" s="52" t="str">
        <f>VLOOKUP(A74,'MANO DE OBRA'!A8:D69,3,FALSE)</f>
        <v>Ingeniero de Montaje y Prueba Pilote (1)</v>
      </c>
      <c r="C74" s="50"/>
      <c r="D74" s="50"/>
      <c r="E74" s="50"/>
      <c r="F74" s="50"/>
      <c r="G74" s="50"/>
      <c r="H74" s="50"/>
      <c r="I74" s="296">
        <f t="shared" si="2"/>
        <v>257965.03444028978</v>
      </c>
      <c r="J74" s="297">
        <v>185</v>
      </c>
      <c r="K74" s="298">
        <f>VLOOKUP(A74,'MANO DE OBRA'!A8:D100,4,FALSE)</f>
        <v>477235.31371453602</v>
      </c>
      <c r="L74" s="53"/>
      <c r="M74" s="435">
        <v>1</v>
      </c>
      <c r="N74" s="399">
        <f t="shared" si="3"/>
        <v>477235.31371453602</v>
      </c>
    </row>
    <row r="75" spans="1:15">
      <c r="A75" s="165"/>
      <c r="B75" s="52"/>
      <c r="C75" s="50"/>
      <c r="D75" s="50"/>
      <c r="E75" s="50"/>
      <c r="F75" s="50"/>
      <c r="G75" s="50"/>
      <c r="H75" s="50"/>
      <c r="I75" s="296"/>
      <c r="J75" s="297"/>
      <c r="K75" s="298"/>
      <c r="L75" s="53"/>
      <c r="M75" s="443"/>
      <c r="N75" s="399"/>
    </row>
    <row r="76" spans="1:15">
      <c r="A76" s="165" t="s">
        <v>88</v>
      </c>
      <c r="B76" s="52" t="str">
        <f>VLOOKUP(A76,'MANO DE OBRA'!A10:D71,3,FALSE)</f>
        <v>Soldador experto en montaje y pruebas</v>
      </c>
      <c r="C76" s="50"/>
      <c r="D76" s="50"/>
      <c r="E76" s="50"/>
      <c r="F76" s="50"/>
      <c r="G76" s="50"/>
      <c r="H76" s="50"/>
      <c r="I76" s="296">
        <f t="shared" si="2"/>
        <v>86502.359687357821</v>
      </c>
      <c r="J76" s="297">
        <v>185</v>
      </c>
      <c r="K76" s="298">
        <f>VLOOKUP(A76,'MANO DE OBRA'!A10:D102,4,FALSE)</f>
        <v>160029.36542161196</v>
      </c>
      <c r="L76" s="53"/>
      <c r="M76" s="443">
        <v>1</v>
      </c>
      <c r="N76" s="399">
        <f t="shared" si="3"/>
        <v>160029.36542161196</v>
      </c>
    </row>
    <row r="77" spans="1:15">
      <c r="A77" s="165"/>
      <c r="B77" s="52"/>
      <c r="C77" s="50"/>
      <c r="D77" s="50"/>
      <c r="E77" s="50"/>
      <c r="F77" s="50"/>
      <c r="G77" s="50"/>
      <c r="H77" s="50"/>
      <c r="I77" s="296"/>
      <c r="J77" s="297"/>
      <c r="K77" s="298"/>
      <c r="L77" s="53"/>
      <c r="M77" s="443"/>
      <c r="N77" s="399"/>
    </row>
    <row r="78" spans="1:15">
      <c r="A78" s="165"/>
      <c r="B78" s="52"/>
      <c r="C78" s="50"/>
      <c r="D78" s="50"/>
      <c r="E78" s="50"/>
      <c r="F78" s="50"/>
      <c r="G78" s="50"/>
      <c r="H78" s="50"/>
      <c r="I78" s="296"/>
      <c r="J78" s="297"/>
      <c r="K78" s="298"/>
      <c r="L78" s="53"/>
      <c r="M78" s="443"/>
      <c r="N78" s="399"/>
    </row>
    <row r="79" spans="1:15">
      <c r="B79" s="52"/>
      <c r="C79" s="50"/>
      <c r="D79" s="50"/>
      <c r="E79" s="50"/>
      <c r="F79" s="50"/>
      <c r="G79" s="50"/>
      <c r="H79" s="50"/>
      <c r="I79" s="296"/>
      <c r="J79" s="297"/>
      <c r="K79" s="298"/>
      <c r="L79" s="322"/>
      <c r="M79" s="304"/>
      <c r="N79" s="399"/>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SUM(N73:N80)</f>
        <v>691395.67913614796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N45+N58+N68+N81</f>
        <v>59575550.447265163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11915110.089453034</v>
      </c>
      <c r="M88" s="858"/>
      <c r="N88" s="54"/>
    </row>
    <row r="89" spans="1:14">
      <c r="B89" s="92" t="s">
        <v>973</v>
      </c>
      <c r="C89" s="93"/>
      <c r="D89" s="93"/>
      <c r="E89" s="93"/>
      <c r="F89" s="93"/>
      <c r="G89" s="93"/>
      <c r="H89" s="93"/>
      <c r="I89" s="90"/>
      <c r="J89" s="91"/>
      <c r="K89" s="308">
        <v>0.05</v>
      </c>
      <c r="L89" s="857">
        <f>N83*K89</f>
        <v>2978777.5223632585</v>
      </c>
      <c r="M89" s="858"/>
      <c r="N89" s="54"/>
    </row>
    <row r="90" spans="1:14" ht="15.75" thickBot="1">
      <c r="B90" s="94" t="s">
        <v>974</v>
      </c>
      <c r="C90" s="95"/>
      <c r="D90" s="95"/>
      <c r="E90" s="95"/>
      <c r="F90" s="95"/>
      <c r="G90" s="95"/>
      <c r="H90" s="95"/>
      <c r="I90" s="96"/>
      <c r="J90" s="97"/>
      <c r="K90" s="309">
        <v>0.05</v>
      </c>
      <c r="L90" s="859">
        <f>N83*K90</f>
        <v>2978777.5223632585</v>
      </c>
      <c r="M90" s="860"/>
      <c r="N90" s="54"/>
    </row>
    <row r="91" spans="1:14" ht="15.75" thickBot="1">
      <c r="B91" s="823" t="s">
        <v>953</v>
      </c>
      <c r="C91" s="824"/>
      <c r="D91" s="824"/>
      <c r="E91" s="824"/>
      <c r="F91" s="824"/>
      <c r="G91" s="824"/>
      <c r="H91" s="824"/>
      <c r="I91" s="824"/>
      <c r="J91" s="824"/>
      <c r="K91" s="824"/>
      <c r="L91" s="824"/>
      <c r="M91" s="825"/>
      <c r="N91" s="55">
        <f>L88+L89+L90</f>
        <v>17872665.134179551</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77448215.58144471</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J57" zoomScale="78" zoomScaleNormal="78" workbookViewId="0">
      <selection activeCell="P75" sqref="P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2"/>
      <c r="C1" s="924"/>
      <c r="D1" s="925"/>
      <c r="E1" s="925"/>
      <c r="F1" s="925"/>
      <c r="G1" s="925"/>
      <c r="H1" s="925"/>
      <c r="I1" s="925"/>
      <c r="J1" s="926"/>
      <c r="K1" s="927" t="s">
        <v>933</v>
      </c>
      <c r="L1" s="929" t="s">
        <v>2198</v>
      </c>
      <c r="M1" s="930"/>
      <c r="N1" s="931"/>
    </row>
    <row r="2" spans="2:14" ht="27"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 customHeight="1" thickBot="1">
      <c r="A31" t="s">
        <v>1845</v>
      </c>
      <c r="B31" s="83" t="s">
        <v>1102</v>
      </c>
      <c r="C31" s="84" t="s">
        <v>1655</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t="s">
        <v>121</v>
      </c>
      <c r="B36" s="836" t="str">
        <f>VLOOKUP(A36,EQUIPOS!A6:D154,3,FALSE)</f>
        <v>Bomba eléctrica para accionar la celda</v>
      </c>
      <c r="C36" s="837"/>
      <c r="D36" s="837"/>
      <c r="E36" s="837"/>
      <c r="F36" s="837"/>
      <c r="G36" s="837"/>
      <c r="H36" s="838"/>
      <c r="I36" s="271"/>
      <c r="J36" s="272"/>
      <c r="K36" s="273">
        <f>VLOOKUP(A36,EQUIPOS!A6:D163,4,FALSE)</f>
        <v>71656.544973869662</v>
      </c>
      <c r="L36" s="274"/>
      <c r="M36" s="275">
        <v>0.01</v>
      </c>
      <c r="N36" s="276">
        <f>K36/M36</f>
        <v>7165654.4973869659</v>
      </c>
    </row>
    <row r="37" spans="1:16">
      <c r="A37" s="116" t="s">
        <v>217</v>
      </c>
      <c r="B37" s="836" t="str">
        <f>VLOOKUP(A37,EQUIPOS!A7:D154,3,FALSE)</f>
        <v>Equipo de soldadura y de acetileno (incluye soldadura)</v>
      </c>
      <c r="C37" s="837"/>
      <c r="D37" s="837"/>
      <c r="E37" s="837"/>
      <c r="F37" s="837"/>
      <c r="G37" s="837"/>
      <c r="H37" s="838"/>
      <c r="I37" s="425"/>
      <c r="J37" s="426"/>
      <c r="K37" s="273">
        <f>VLOOKUP(A37,EQUIPOS!A7:D164,4,FALSE)</f>
        <v>19961.728967483923</v>
      </c>
      <c r="L37" s="339"/>
      <c r="M37" s="340">
        <v>0.01</v>
      </c>
      <c r="N37" s="276">
        <f>K37/M37</f>
        <v>1996172.8967483924</v>
      </c>
    </row>
    <row r="38" spans="1:16">
      <c r="A38" s="116" t="s">
        <v>255</v>
      </c>
      <c r="B38" s="836" t="str">
        <f>VLOOKUP(A38,EQUIPOS!A8:D154,3,FALSE)</f>
        <v>Manómetro cable de acero para bajar la celda</v>
      </c>
      <c r="C38" s="837"/>
      <c r="D38" s="837"/>
      <c r="E38" s="837"/>
      <c r="F38" s="837"/>
      <c r="G38" s="837"/>
      <c r="H38" s="838"/>
      <c r="I38" s="425"/>
      <c r="J38" s="426"/>
      <c r="K38" s="273">
        <f>VLOOKUP(A38,EQUIPOS!A8:D165,4,FALSE)</f>
        <v>1966307.4841512169</v>
      </c>
      <c r="L38" s="339"/>
      <c r="M38" s="340">
        <v>1</v>
      </c>
      <c r="N38" s="276">
        <f>K38/M38</f>
        <v>1966307.4841512169</v>
      </c>
    </row>
    <row r="39" spans="1:16">
      <c r="A39" s="116"/>
      <c r="B39" s="836"/>
      <c r="C39" s="837"/>
      <c r="D39" s="837"/>
      <c r="E39" s="837"/>
      <c r="F39" s="837"/>
      <c r="G39" s="837"/>
      <c r="H39" s="838"/>
      <c r="I39" s="425"/>
      <c r="J39" s="426"/>
      <c r="K39" s="273"/>
      <c r="L39" s="339"/>
      <c r="M39" s="340"/>
      <c r="N39" s="276"/>
    </row>
    <row r="40" spans="1:16">
      <c r="A40" s="116"/>
      <c r="B40" s="836"/>
      <c r="C40" s="837"/>
      <c r="D40" s="837"/>
      <c r="E40" s="837"/>
      <c r="F40" s="837"/>
      <c r="G40" s="837"/>
      <c r="H40" s="838"/>
      <c r="I40" s="332"/>
      <c r="J40" s="334"/>
      <c r="K40" s="273"/>
      <c r="L40" s="427"/>
      <c r="M40" s="428"/>
      <c r="N40" s="276"/>
    </row>
    <row r="41" spans="1:16">
      <c r="B41" s="836"/>
      <c r="C41" s="837"/>
      <c r="D41" s="837"/>
      <c r="E41" s="837"/>
      <c r="F41" s="837"/>
      <c r="G41" s="837"/>
      <c r="H41" s="838"/>
      <c r="I41" s="39"/>
      <c r="J41" s="40"/>
      <c r="K41" s="273"/>
      <c r="L41" s="280"/>
      <c r="M41" s="281"/>
      <c r="N41" s="276"/>
    </row>
    <row r="42" spans="1:16">
      <c r="B42" s="324"/>
      <c r="C42" s="325"/>
      <c r="D42" s="325"/>
      <c r="E42" s="325"/>
      <c r="F42" s="327"/>
      <c r="G42" s="327"/>
      <c r="H42" s="128"/>
      <c r="I42" s="39"/>
      <c r="J42" s="40"/>
      <c r="K42" s="442"/>
      <c r="L42" s="280"/>
      <c r="M42" s="281"/>
      <c r="N42" s="277"/>
    </row>
    <row r="43" spans="1:16">
      <c r="B43" s="843" t="s">
        <v>952</v>
      </c>
      <c r="C43" s="844"/>
      <c r="D43" s="844"/>
      <c r="E43" s="41"/>
      <c r="F43" s="42"/>
      <c r="G43" s="42"/>
      <c r="H43" s="43"/>
      <c r="I43" s="39"/>
      <c r="J43" s="40"/>
      <c r="K43" s="283"/>
      <c r="L43" s="280"/>
      <c r="M43" s="405">
        <v>0.01</v>
      </c>
      <c r="N43" s="348">
        <f>N81*M43</f>
        <v>6913.9567913614801</v>
      </c>
    </row>
    <row r="44" spans="1:16" ht="15.75" thickBot="1">
      <c r="B44" s="836"/>
      <c r="C44" s="837"/>
      <c r="D44" s="837"/>
      <c r="E44" s="837"/>
      <c r="F44" s="837"/>
      <c r="G44" s="837"/>
      <c r="H44" s="838"/>
      <c r="I44" s="845"/>
      <c r="J44" s="846"/>
      <c r="K44" s="44"/>
      <c r="L44" s="847"/>
      <c r="M44" s="848"/>
      <c r="N44" s="108"/>
    </row>
    <row r="45" spans="1:16" ht="15.75" thickBot="1">
      <c r="B45" s="823" t="s">
        <v>953</v>
      </c>
      <c r="C45" s="824"/>
      <c r="D45" s="824"/>
      <c r="E45" s="824"/>
      <c r="F45" s="824"/>
      <c r="G45" s="824"/>
      <c r="H45" s="824"/>
      <c r="I45" s="824"/>
      <c r="J45" s="824"/>
      <c r="K45" s="824"/>
      <c r="L45" s="824"/>
      <c r="M45" s="825"/>
      <c r="N45" s="398">
        <f>SUM(N36:N44)</f>
        <v>11135048.835077936</v>
      </c>
      <c r="P45" s="117"/>
    </row>
    <row r="46" spans="1:16">
      <c r="B46" s="284"/>
      <c r="C46" s="37"/>
      <c r="D46" s="37"/>
      <c r="E46" s="37"/>
      <c r="F46" s="37"/>
      <c r="G46" s="37"/>
      <c r="H46" s="37"/>
      <c r="I46" s="37"/>
      <c r="J46" s="37"/>
      <c r="K46" s="37"/>
      <c r="L46" s="37"/>
      <c r="M46" s="37"/>
      <c r="N46" s="38"/>
    </row>
    <row r="47" spans="1:16">
      <c r="B47" s="67" t="s">
        <v>954</v>
      </c>
      <c r="C47" s="68"/>
      <c r="D47" s="68"/>
      <c r="E47" s="68"/>
      <c r="F47" s="68"/>
      <c r="G47" s="68"/>
      <c r="H47" s="68"/>
      <c r="I47" s="68"/>
      <c r="J47" s="68"/>
      <c r="K47" s="68"/>
      <c r="L47" s="68"/>
      <c r="M47" s="68"/>
      <c r="N47" s="69"/>
    </row>
    <row r="48" spans="1:16"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s="164" t="s">
        <v>410</v>
      </c>
      <c r="B50" s="46" t="str">
        <f>VLOOKUP(A50,MATERIALES!A5:D373,3,FALSE)</f>
        <v>Celda especial de carga</v>
      </c>
      <c r="C50" s="285"/>
      <c r="D50" s="285"/>
      <c r="E50" s="285"/>
      <c r="F50" s="285"/>
      <c r="G50" s="285"/>
      <c r="H50" s="285"/>
      <c r="I50" s="285"/>
      <c r="J50" s="315" t="str">
        <f>VLOOKUP(A50,MATERIALES!A6:D642,2,FALSE)</f>
        <v>u</v>
      </c>
      <c r="K50" s="286">
        <v>1</v>
      </c>
      <c r="L50" s="271"/>
      <c r="M50" s="406">
        <f>VLOOKUP(A50,MATERIALES!A5:D396,4,FALSE)</f>
        <v>18436866.785289954</v>
      </c>
      <c r="N50" s="276">
        <f t="shared" ref="N50:N55" si="0">K50*M50</f>
        <v>18436866.785289954</v>
      </c>
    </row>
    <row r="51" spans="1:14">
      <c r="A51" s="164" t="s">
        <v>505</v>
      </c>
      <c r="B51" s="46" t="str">
        <f>VLOOKUP(A51,MATERIALES!A6:D373,3,FALSE)</f>
        <v>Manguera de alta presión</v>
      </c>
      <c r="C51" s="429"/>
      <c r="D51" s="429"/>
      <c r="E51" s="429"/>
      <c r="F51" s="429"/>
      <c r="G51" s="429"/>
      <c r="H51" s="429"/>
      <c r="I51" s="429"/>
      <c r="J51" s="316" t="str">
        <f>VLOOKUP(A51,MATERIALES!A6:D643,2,FALSE)</f>
        <v>m</v>
      </c>
      <c r="K51" s="401">
        <v>30</v>
      </c>
      <c r="L51" s="425"/>
      <c r="M51" s="406">
        <f>VLOOKUP(A51,MATERIALES!A6:D397,4,FALSE)</f>
        <v>111690.07963975037</v>
      </c>
      <c r="N51" s="276">
        <f t="shared" si="0"/>
        <v>3350702.3891925113</v>
      </c>
    </row>
    <row r="52" spans="1:14">
      <c r="A52" s="164" t="s">
        <v>698</v>
      </c>
      <c r="B52" s="46" t="str">
        <f>VLOOKUP(A52,MATERIALES!A6:D373,3,FALSE)</f>
        <v>Transductores electrónicos (incluye cables, protección contra el concreto y panel de lectura)</v>
      </c>
      <c r="C52" s="429"/>
      <c r="D52" s="429"/>
      <c r="E52" s="429"/>
      <c r="F52" s="429"/>
      <c r="G52" s="429"/>
      <c r="H52" s="429"/>
      <c r="I52" s="429"/>
      <c r="J52" s="316" t="str">
        <f>VLOOKUP(A52,MATERIALES!A6:D644,2,FALSE)</f>
        <v>u</v>
      </c>
      <c r="K52" s="401">
        <v>2</v>
      </c>
      <c r="L52" s="425"/>
      <c r="M52" s="406">
        <f>VLOOKUP(A52,MATERIALES!A6:D398,4,FALSE)</f>
        <v>2221792.399111019</v>
      </c>
      <c r="N52" s="276">
        <f t="shared" si="0"/>
        <v>4443584.798222038</v>
      </c>
    </row>
    <row r="53" spans="1:14">
      <c r="A53" s="164" t="s">
        <v>700</v>
      </c>
      <c r="B53" s="46" t="str">
        <f>VLOOKUP(A53,MATERIALES!A6:D373,3,FALSE)</f>
        <v>Transductores mecánicos (incluye cables, protección contra el concreto y panel de lectura)</v>
      </c>
      <c r="C53" s="429"/>
      <c r="D53" s="429"/>
      <c r="E53" s="429"/>
      <c r="F53" s="429"/>
      <c r="G53" s="429"/>
      <c r="H53" s="429"/>
      <c r="I53" s="429"/>
      <c r="J53" s="316" t="str">
        <f>VLOOKUP(A53,MATERIALES!A7:D645,2,FALSE)</f>
        <v>u</v>
      </c>
      <c r="K53" s="401">
        <v>5</v>
      </c>
      <c r="L53" s="425"/>
      <c r="M53" s="406">
        <f>VLOOKUP(A53,MATERIALES!A6:D399,4,FALSE)</f>
        <v>1319610.1084227304</v>
      </c>
      <c r="N53" s="276">
        <f t="shared" si="0"/>
        <v>6598050.5421136515</v>
      </c>
    </row>
    <row r="54" spans="1:14">
      <c r="A54" s="164" t="s">
        <v>729</v>
      </c>
      <c r="B54" s="46" t="str">
        <f>VLOOKUP(A54,MATERIALES!A7:D373,3,FALSE)</f>
        <v>Tubo Metálico De Alta Resistencia</v>
      </c>
      <c r="C54" s="429"/>
      <c r="D54" s="429"/>
      <c r="E54" s="429"/>
      <c r="F54" s="429"/>
      <c r="G54" s="429"/>
      <c r="H54" s="429"/>
      <c r="I54" s="429"/>
      <c r="J54" s="316" t="str">
        <f>VLOOKUP(A54,MATERIALES!A8:D646,2,FALSE)</f>
        <v>m</v>
      </c>
      <c r="K54" s="401">
        <v>60</v>
      </c>
      <c r="L54" s="425"/>
      <c r="M54" s="406">
        <f>VLOOKUP(A54,MATERIALES!A7:D400,4,FALSE)</f>
        <v>82784.539243178981</v>
      </c>
      <c r="N54" s="276">
        <f t="shared" si="0"/>
        <v>4967072.3545907391</v>
      </c>
    </row>
    <row r="55" spans="1:14">
      <c r="A55" s="164" t="s">
        <v>734</v>
      </c>
      <c r="B55" s="46" t="str">
        <f>VLOOKUP(A55,MATERIALES!A8:D373,3,FALSE)</f>
        <v>Uniones especiales de alta resistencia para tubería</v>
      </c>
      <c r="C55" s="429"/>
      <c r="D55" s="429"/>
      <c r="E55" s="429"/>
      <c r="F55" s="429"/>
      <c r="G55" s="429"/>
      <c r="H55" s="429"/>
      <c r="I55" s="429"/>
      <c r="J55" s="316" t="str">
        <f>VLOOKUP(A55,MATERIALES!A9:D647,2,FALSE)</f>
        <v>u</v>
      </c>
      <c r="K55" s="401">
        <v>12</v>
      </c>
      <c r="L55" s="425"/>
      <c r="M55" s="406">
        <f>VLOOKUP(A55,MATERIALES!A8:D401,4,FALSE)</f>
        <v>45916.878945120887</v>
      </c>
      <c r="N55" s="276">
        <f t="shared" si="0"/>
        <v>551002.54734145058</v>
      </c>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23" t="s">
        <v>953</v>
      </c>
      <c r="C58" s="824"/>
      <c r="D58" s="824"/>
      <c r="E58" s="824"/>
      <c r="F58" s="824"/>
      <c r="G58" s="824"/>
      <c r="H58" s="824"/>
      <c r="I58" s="824"/>
      <c r="J58" s="824"/>
      <c r="K58" s="824"/>
      <c r="L58" s="824"/>
      <c r="M58" s="825"/>
      <c r="N58" s="398">
        <f>SUM(N50:N57)</f>
        <v>38347279.416750342</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1399</v>
      </c>
      <c r="B63" s="49" t="str">
        <f>VLOOKUP(A63,TRANSPORTE!A5:D117,3,FALSE)</f>
        <v>Pasajes aéreos</v>
      </c>
      <c r="C63" s="321"/>
      <c r="D63" s="321"/>
      <c r="E63" s="321"/>
      <c r="F63" s="321"/>
      <c r="G63" s="321"/>
      <c r="H63" s="315" t="s">
        <v>945</v>
      </c>
      <c r="I63" s="283">
        <v>3</v>
      </c>
      <c r="J63" s="290">
        <v>1</v>
      </c>
      <c r="K63" s="283">
        <f>I63*J63</f>
        <v>3</v>
      </c>
      <c r="L63" s="827">
        <f>VLOOKUP(A63,TRANSPORTE!A5:D117,4,FALSE)</f>
        <v>262857.70513886627</v>
      </c>
      <c r="M63" s="828"/>
      <c r="N63" s="291">
        <f>K63*L63</f>
        <v>788573.11541659874</v>
      </c>
    </row>
    <row r="64" spans="1:14">
      <c r="A64" t="s">
        <v>1400</v>
      </c>
      <c r="B64" s="49" t="str">
        <f>VLOOKUP(A64,TRANSPORTE!A6:D117,3,FALSE)</f>
        <v>Transporte de tubos. celdas, etc.</v>
      </c>
      <c r="C64" s="50"/>
      <c r="D64" s="50"/>
      <c r="E64" s="50"/>
      <c r="F64" s="50"/>
      <c r="G64" s="50"/>
      <c r="H64" s="315" t="s">
        <v>1468</v>
      </c>
      <c r="I64" s="283">
        <v>1</v>
      </c>
      <c r="J64" s="290">
        <v>1</v>
      </c>
      <c r="K64" s="283">
        <f>I64*J64</f>
        <v>1</v>
      </c>
      <c r="L64" s="827">
        <f>VLOOKUP(A64,TRANSPORTE!A6:D117,4,FALSE)</f>
        <v>812797.85314882908</v>
      </c>
      <c r="M64" s="828"/>
      <c r="N64" s="291">
        <f>K64*L64</f>
        <v>812797.85314882908</v>
      </c>
    </row>
    <row r="65" spans="1:15">
      <c r="A65" t="s">
        <v>1402</v>
      </c>
      <c r="B65" s="49" t="str">
        <f>VLOOKUP(A65,TRANSPORTE!A6:D117,3,FALSE)</f>
        <v>Transporte de personal de montaje</v>
      </c>
      <c r="C65" s="50"/>
      <c r="D65" s="50"/>
      <c r="E65" s="50"/>
      <c r="F65" s="50"/>
      <c r="G65" s="50"/>
      <c r="H65" s="315" t="s">
        <v>1468</v>
      </c>
      <c r="I65" s="283">
        <v>8</v>
      </c>
      <c r="J65" s="290">
        <v>1</v>
      </c>
      <c r="K65" s="283">
        <f>I65*J65</f>
        <v>8</v>
      </c>
      <c r="L65" s="827">
        <f>VLOOKUP(A65,TRANSPORTE!A6:D118,4,FALSE)</f>
        <v>106410.07095912915</v>
      </c>
      <c r="M65" s="828"/>
      <c r="N65" s="291">
        <f>K65*L65</f>
        <v>851280.56767303322</v>
      </c>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f>SUM(N63:N67)</f>
        <v>2452651.5362384608</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1410</v>
      </c>
      <c r="K72" s="77" t="s">
        <v>966</v>
      </c>
      <c r="L72" s="851" t="s">
        <v>950</v>
      </c>
      <c r="M72" s="852"/>
      <c r="N72" s="101" t="s">
        <v>951</v>
      </c>
    </row>
    <row r="73" spans="1:15">
      <c r="A73" s="165" t="s">
        <v>6</v>
      </c>
      <c r="B73" s="52" t="str">
        <f>VLOOKUP(A73,'MANO DE OBRA'!A8:D68,3,FALSE)</f>
        <v xml:space="preserve">Obrero </v>
      </c>
      <c r="C73" s="50"/>
      <c r="D73" s="50"/>
      <c r="E73" s="50"/>
      <c r="F73" s="50"/>
      <c r="G73" s="50"/>
      <c r="H73" s="50"/>
      <c r="I73" s="296">
        <f t="shared" ref="I73:I76" si="1">K73/J73*100</f>
        <v>29260.000000000004</v>
      </c>
      <c r="J73" s="297">
        <v>185</v>
      </c>
      <c r="K73" s="298">
        <f>VLOOKUP(A73,'MANO DE OBRA'!A8:D99,4,FALSE)</f>
        <v>54131</v>
      </c>
      <c r="L73" s="53"/>
      <c r="M73" s="438">
        <v>1</v>
      </c>
      <c r="N73" s="399">
        <f t="shared" ref="N73:N76" si="2">K73/M73</f>
        <v>54131</v>
      </c>
      <c r="O73" s="109"/>
    </row>
    <row r="74" spans="1:15">
      <c r="A74" s="165" t="s">
        <v>74</v>
      </c>
      <c r="B74" s="52" t="str">
        <f>VLOOKUP(A74,'MANO DE OBRA'!A8:D69,3,FALSE)</f>
        <v>Ingeniero de Montaje y Prueba Pilote (1)</v>
      </c>
      <c r="C74" s="50"/>
      <c r="D74" s="50"/>
      <c r="E74" s="50"/>
      <c r="F74" s="50"/>
      <c r="G74" s="50"/>
      <c r="H74" s="50"/>
      <c r="I74" s="296">
        <f t="shared" si="1"/>
        <v>257965.03444028978</v>
      </c>
      <c r="J74" s="297">
        <v>185</v>
      </c>
      <c r="K74" s="298">
        <f>VLOOKUP(A74,'MANO DE OBRA'!A8:D100,4,FALSE)</f>
        <v>477235.31371453602</v>
      </c>
      <c r="L74" s="53"/>
      <c r="M74" s="435">
        <v>1</v>
      </c>
      <c r="N74" s="399">
        <f t="shared" si="2"/>
        <v>477235.31371453602</v>
      </c>
    </row>
    <row r="75" spans="1:15">
      <c r="A75" s="165"/>
      <c r="B75" s="52"/>
      <c r="C75" s="50"/>
      <c r="D75" s="50"/>
      <c r="E75" s="50"/>
      <c r="F75" s="50"/>
      <c r="G75" s="50"/>
      <c r="H75" s="50"/>
      <c r="I75" s="296"/>
      <c r="J75" s="297"/>
      <c r="K75" s="298"/>
      <c r="L75" s="53"/>
      <c r="M75" s="443"/>
      <c r="N75" s="399"/>
    </row>
    <row r="76" spans="1:15">
      <c r="A76" s="165" t="s">
        <v>88</v>
      </c>
      <c r="B76" s="52" t="str">
        <f>VLOOKUP(A76,'MANO DE OBRA'!A10:D71,3,FALSE)</f>
        <v>Soldador experto en montaje y pruebas</v>
      </c>
      <c r="C76" s="50"/>
      <c r="D76" s="50"/>
      <c r="E76" s="50"/>
      <c r="F76" s="50"/>
      <c r="G76" s="50"/>
      <c r="H76" s="50"/>
      <c r="I76" s="296">
        <f t="shared" si="1"/>
        <v>86502.359687357821</v>
      </c>
      <c r="J76" s="297">
        <v>185</v>
      </c>
      <c r="K76" s="298">
        <f>VLOOKUP(A76,'MANO DE OBRA'!A10:D102,4,FALSE)</f>
        <v>160029.36542161196</v>
      </c>
      <c r="L76" s="53"/>
      <c r="M76" s="443">
        <v>1</v>
      </c>
      <c r="N76" s="399">
        <f t="shared" si="2"/>
        <v>160029.36542161196</v>
      </c>
    </row>
    <row r="77" spans="1:15">
      <c r="A77" s="165"/>
      <c r="B77" s="52"/>
      <c r="C77" s="50"/>
      <c r="D77" s="50"/>
      <c r="E77" s="50"/>
      <c r="F77" s="50"/>
      <c r="G77" s="50"/>
      <c r="H77" s="50"/>
      <c r="I77" s="296"/>
      <c r="J77" s="297"/>
      <c r="K77" s="298"/>
      <c r="L77" s="53"/>
      <c r="M77" s="443"/>
      <c r="N77" s="399"/>
    </row>
    <row r="78" spans="1:15">
      <c r="A78" s="165"/>
      <c r="B78" s="52"/>
      <c r="C78" s="50"/>
      <c r="D78" s="50"/>
      <c r="E78" s="50"/>
      <c r="F78" s="50"/>
      <c r="G78" s="50"/>
      <c r="H78" s="50"/>
      <c r="I78" s="296"/>
      <c r="J78" s="297"/>
      <c r="K78" s="298"/>
      <c r="L78" s="53"/>
      <c r="M78" s="443"/>
      <c r="N78" s="399"/>
    </row>
    <row r="79" spans="1:15">
      <c r="B79" s="52"/>
      <c r="C79" s="50"/>
      <c r="D79" s="50"/>
      <c r="E79" s="50"/>
      <c r="F79" s="50"/>
      <c r="G79" s="50"/>
      <c r="H79" s="50"/>
      <c r="I79" s="296"/>
      <c r="J79" s="297"/>
      <c r="K79" s="298"/>
      <c r="L79" s="322"/>
      <c r="M79" s="304"/>
      <c r="N79" s="399"/>
    </row>
    <row r="80" spans="1:15" ht="15.75" thickBot="1">
      <c r="B80" s="810"/>
      <c r="C80" s="811"/>
      <c r="D80" s="811"/>
      <c r="E80" s="811"/>
      <c r="F80" s="811"/>
      <c r="G80" s="811"/>
      <c r="H80" s="811"/>
      <c r="I80" s="47"/>
      <c r="J80" s="47"/>
      <c r="K80" s="47"/>
      <c r="L80" s="976"/>
      <c r="M80" s="977"/>
      <c r="N80" s="48"/>
    </row>
    <row r="81" spans="1:14" ht="15.75" thickBot="1">
      <c r="B81" s="823" t="s">
        <v>953</v>
      </c>
      <c r="C81" s="824"/>
      <c r="D81" s="824"/>
      <c r="E81" s="824"/>
      <c r="F81" s="824"/>
      <c r="G81" s="824"/>
      <c r="H81" s="824"/>
      <c r="I81" s="830"/>
      <c r="J81" s="830"/>
      <c r="K81" s="830"/>
      <c r="L81" s="830"/>
      <c r="M81" s="831"/>
      <c r="N81" s="305">
        <f>SUM(N73:N80)</f>
        <v>691395.67913614796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N45+N58+N68+N81</f>
        <v>52626375.467202887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10525275.093440577</v>
      </c>
      <c r="M88" s="858"/>
      <c r="N88" s="54"/>
    </row>
    <row r="89" spans="1:14">
      <c r="B89" s="92" t="s">
        <v>973</v>
      </c>
      <c r="C89" s="93"/>
      <c r="D89" s="93"/>
      <c r="E89" s="93"/>
      <c r="F89" s="93"/>
      <c r="G89" s="93"/>
      <c r="H89" s="93"/>
      <c r="I89" s="90"/>
      <c r="J89" s="91"/>
      <c r="K89" s="308">
        <v>0.05</v>
      </c>
      <c r="L89" s="857">
        <f>N83*K89</f>
        <v>2631318.7733601443</v>
      </c>
      <c r="M89" s="858"/>
      <c r="N89" s="54"/>
    </row>
    <row r="90" spans="1:14" ht="15.75" thickBot="1">
      <c r="B90" s="94" t="s">
        <v>974</v>
      </c>
      <c r="C90" s="95"/>
      <c r="D90" s="95"/>
      <c r="E90" s="95"/>
      <c r="F90" s="95"/>
      <c r="G90" s="95"/>
      <c r="H90" s="95"/>
      <c r="I90" s="96"/>
      <c r="J90" s="97"/>
      <c r="K90" s="309">
        <v>0.05</v>
      </c>
      <c r="L90" s="859">
        <f>N83*K90</f>
        <v>2631318.7733601443</v>
      </c>
      <c r="M90" s="860"/>
      <c r="N90" s="54"/>
    </row>
    <row r="91" spans="1:14" ht="15.75" thickBot="1">
      <c r="B91" s="823" t="s">
        <v>953</v>
      </c>
      <c r="C91" s="824"/>
      <c r="D91" s="824"/>
      <c r="E91" s="824"/>
      <c r="F91" s="824"/>
      <c r="G91" s="824"/>
      <c r="H91" s="824"/>
      <c r="I91" s="824"/>
      <c r="J91" s="824"/>
      <c r="K91" s="824"/>
      <c r="L91" s="824"/>
      <c r="M91" s="825"/>
      <c r="N91" s="55">
        <f>L88+L89+L90</f>
        <v>15787912.640160866</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68414288.10736376</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7.25" customHeight="1" thickBot="1">
      <c r="A31" t="s">
        <v>1845</v>
      </c>
      <c r="B31" s="83" t="s">
        <v>1103</v>
      </c>
      <c r="C31" s="84" t="s">
        <v>2098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259</v>
      </c>
      <c r="B36" s="836" t="str">
        <f>VLOOKUP(A36,EQUIPOS!A6:D154,3,FALSE)</f>
        <v>Montacargas</v>
      </c>
      <c r="C36" s="837"/>
      <c r="D36" s="837"/>
      <c r="E36" s="837"/>
      <c r="F36" s="837"/>
      <c r="G36" s="837"/>
      <c r="H36" s="838"/>
      <c r="I36" s="271"/>
      <c r="J36" s="272"/>
      <c r="K36" s="273">
        <f>VLOOKUP(A36,EQUIPOS!A6:D163,4,FALSE)</f>
        <v>74964.58793688385</v>
      </c>
      <c r="L36" s="274"/>
      <c r="M36" s="340">
        <v>1.5</v>
      </c>
      <c r="N36" s="276">
        <f>K36/M36</f>
        <v>49976.391957922569</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2693.4186967867336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52669.810654709305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404</v>
      </c>
      <c r="B48" s="46" t="str">
        <f>VLOOKUP(A48,MATERIALES!A5:D373,3,FALSE)</f>
        <v>Camisa metálica en acero A-37</v>
      </c>
      <c r="C48" s="285"/>
      <c r="D48" s="285"/>
      <c r="E48" s="285"/>
      <c r="F48" s="285"/>
      <c r="G48" s="285"/>
      <c r="H48" s="285"/>
      <c r="I48" s="272"/>
      <c r="J48" s="228" t="str">
        <f>VLOOKUP(A48,MATERIALES!A4:D640,2,FALSE)</f>
        <v>kg</v>
      </c>
      <c r="K48" s="286">
        <v>313.2010795996344</v>
      </c>
      <c r="L48" s="271"/>
      <c r="M48" s="406">
        <f>VLOOKUP(A48,MATERIALES!A5:D396,4,FALSE)</f>
        <v>6901.6396364585171</v>
      </c>
      <c r="N48" s="276">
        <f>K48*M48</f>
        <v>2161600.9851464359</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2161600.9851464359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t="s">
        <v>19</v>
      </c>
      <c r="B71" s="52" t="str">
        <f>VLOOKUP(A71,'MANO DE OBRA'!A8:D68,3,FALSE)</f>
        <v>Obrero (8)</v>
      </c>
      <c r="C71" s="50"/>
      <c r="D71" s="50"/>
      <c r="E71" s="50"/>
      <c r="F71" s="50"/>
      <c r="G71" s="50"/>
      <c r="H71" s="50"/>
      <c r="I71" s="296">
        <f>K71/J71*100</f>
        <v>234080.00000000003</v>
      </c>
      <c r="J71" s="297">
        <v>185</v>
      </c>
      <c r="K71" s="298">
        <f>VLOOKUP(A71,'MANO DE OBRA'!A8:D99,4,FALSE)</f>
        <v>433048</v>
      </c>
      <c r="L71" s="53"/>
      <c r="M71" s="438">
        <v>12</v>
      </c>
      <c r="N71" s="399">
        <f>K71/M71</f>
        <v>36087.333333333336</v>
      </c>
      <c r="O71" s="109"/>
    </row>
    <row r="72" spans="1:15">
      <c r="A72" s="165" t="s">
        <v>32</v>
      </c>
      <c r="B72" s="52" t="str">
        <f>VLOOKUP(A72,'MANO DE OBRA'!A8:D69,3,FALSE)</f>
        <v>Oficial (2)</v>
      </c>
      <c r="C72" s="50"/>
      <c r="D72" s="50"/>
      <c r="E72" s="50"/>
      <c r="F72" s="50"/>
      <c r="G72" s="50"/>
      <c r="H72" s="50"/>
      <c r="I72" s="296">
        <f>K72/J72*100</f>
        <v>115336.47958314378</v>
      </c>
      <c r="J72" s="297">
        <v>185</v>
      </c>
      <c r="K72" s="298">
        <f>VLOOKUP(A72,'MANO DE OBRA'!A8:D100,4,FALSE)</f>
        <v>213372.48722881597</v>
      </c>
      <c r="L72" s="53"/>
      <c r="M72" s="436">
        <v>12</v>
      </c>
      <c r="N72" s="399">
        <f>K72/M72</f>
        <v>17781.040602401332</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53868.373935734664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2268139.1697368799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453627.833947376</v>
      </c>
      <c r="M84" s="858"/>
      <c r="N84" s="54"/>
    </row>
    <row r="85" spans="1:14">
      <c r="B85" s="92" t="s">
        <v>973</v>
      </c>
      <c r="C85" s="93"/>
      <c r="D85" s="93"/>
      <c r="E85" s="93"/>
      <c r="F85" s="93"/>
      <c r="G85" s="93"/>
      <c r="H85" s="93"/>
      <c r="I85" s="90"/>
      <c r="J85" s="91"/>
      <c r="K85" s="308">
        <v>0.05</v>
      </c>
      <c r="L85" s="857">
        <f>N79*K85</f>
        <v>113406.958486844</v>
      </c>
      <c r="M85" s="858"/>
      <c r="N85" s="54"/>
    </row>
    <row r="86" spans="1:14" ht="15.75" thickBot="1">
      <c r="B86" s="94" t="s">
        <v>974</v>
      </c>
      <c r="C86" s="95"/>
      <c r="D86" s="95"/>
      <c r="E86" s="95"/>
      <c r="F86" s="95"/>
      <c r="G86" s="95"/>
      <c r="H86" s="95"/>
      <c r="I86" s="96"/>
      <c r="J86" s="97"/>
      <c r="K86" s="309">
        <v>0.05</v>
      </c>
      <c r="L86" s="859">
        <f>N79*K86</f>
        <v>113406.958486844</v>
      </c>
      <c r="M86" s="860"/>
      <c r="N86" s="54"/>
    </row>
    <row r="87" spans="1:14" ht="15.75" thickBot="1">
      <c r="B87" s="823" t="s">
        <v>953</v>
      </c>
      <c r="C87" s="824"/>
      <c r="D87" s="824"/>
      <c r="E87" s="824"/>
      <c r="F87" s="824"/>
      <c r="G87" s="824"/>
      <c r="H87" s="824"/>
      <c r="I87" s="824"/>
      <c r="J87" s="824"/>
      <c r="K87" s="824"/>
      <c r="L87" s="824"/>
      <c r="M87" s="825"/>
      <c r="N87" s="55">
        <f>L84+L85+L86</f>
        <v>680441.75092106394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2948580.9206579439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7.25" customHeight="1" thickBot="1">
      <c r="A31" t="s">
        <v>1845</v>
      </c>
      <c r="B31" s="83" t="s">
        <v>1656</v>
      </c>
      <c r="C31" s="84" t="s">
        <v>2099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267</v>
      </c>
      <c r="B36" s="836" t="str">
        <f>VLOOKUP(A36,EQUIPOS!A6:D154,3,FALSE)</f>
        <v>Motobomba de concreto</v>
      </c>
      <c r="C36" s="837"/>
      <c r="D36" s="837"/>
      <c r="E36" s="837"/>
      <c r="F36" s="837"/>
      <c r="G36" s="837"/>
      <c r="H36" s="838"/>
      <c r="I36" s="271"/>
      <c r="J36" s="272"/>
      <c r="K36" s="273">
        <f>VLOOKUP(A36,EQUIPOS!A6:D163,4,FALSE)</f>
        <v>53841.56823825527</v>
      </c>
      <c r="L36" s="274"/>
      <c r="M36" s="340">
        <v>2.5</v>
      </c>
      <c r="N36" s="276">
        <f>K36/M36</f>
        <v>21536.627295302107</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21536.627295302107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46.758679657867084</v>
      </c>
      <c r="L48" s="271"/>
      <c r="M48" s="406">
        <f>VLOOKUP(A48,MATERIALES!A5:D396,4,FALSE)</f>
        <v>2872.6664207289541</v>
      </c>
      <c r="N48" s="276">
        <f>K48*M48</f>
        <v>134322.08893077678</v>
      </c>
    </row>
    <row r="49" spans="1:14">
      <c r="A49" s="164" t="s">
        <v>832</v>
      </c>
      <c r="B49" s="46" t="str">
        <f>VLOOKUP(A49,MATERIALES!A6:D373,3,FALSE)</f>
        <v>Concreto Resistencia  21 (Mpa)</v>
      </c>
      <c r="C49" s="429"/>
      <c r="D49" s="429"/>
      <c r="E49" s="429"/>
      <c r="F49" s="429"/>
      <c r="G49" s="429"/>
      <c r="H49" s="429"/>
      <c r="I49" s="426"/>
      <c r="J49" s="228" t="str">
        <f>VLOOKUP(A49,MATERIALES!A5:D641,2,FALSE)</f>
        <v>m3</v>
      </c>
      <c r="K49" s="286">
        <v>0.66798113796952974</v>
      </c>
      <c r="L49" s="425"/>
      <c r="M49" s="406">
        <f>VLOOKUP(A49,MATERIALES!A6:D397,4,FALSE)</f>
        <v>437286.26896239433</v>
      </c>
      <c r="N49" s="276">
        <f>K49*M49</f>
        <v>292098.97955995001</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426421.06849072676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1256</v>
      </c>
      <c r="B60" s="49" t="str">
        <f>VLOOKUP(A60,TRANSPORTE!A2:D117,3,FALSE)</f>
        <v>Transporte de material de excavación</v>
      </c>
      <c r="C60" s="321"/>
      <c r="D60" s="321"/>
      <c r="E60" s="321"/>
      <c r="F60" s="321"/>
      <c r="G60" s="321"/>
      <c r="H60" s="315" t="s">
        <v>339</v>
      </c>
      <c r="I60" s="283">
        <v>0.86837547936038872</v>
      </c>
      <c r="J60" s="290">
        <v>1</v>
      </c>
      <c r="K60" s="283">
        <f>I60*J60</f>
        <v>0.86837547936038872</v>
      </c>
      <c r="L60" s="827">
        <f>VLOOKUP(A60,TRANSPORTE!A2:D117,4,FALSE)</f>
        <v>875.44489458797614</v>
      </c>
      <c r="M60" s="828"/>
      <c r="N60" s="291">
        <f>K60*L60</f>
        <v>760.21487999143881</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760.21487999143881</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c r="B71" s="52"/>
      <c r="C71" s="50"/>
      <c r="D71" s="50"/>
      <c r="E71" s="50"/>
      <c r="F71" s="50"/>
      <c r="G71" s="50"/>
      <c r="H71" s="50"/>
      <c r="I71" s="296"/>
      <c r="J71" s="297"/>
      <c r="K71" s="298"/>
      <c r="L71" s="53"/>
      <c r="M71" s="438"/>
      <c r="N71" s="399"/>
      <c r="O71" s="109"/>
    </row>
    <row r="72" spans="1:15">
      <c r="A72" s="16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448717.9106660203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89743.582133204065</v>
      </c>
      <c r="M84" s="858"/>
      <c r="N84" s="54"/>
    </row>
    <row r="85" spans="1:14">
      <c r="B85" s="92" t="s">
        <v>973</v>
      </c>
      <c r="C85" s="93"/>
      <c r="D85" s="93"/>
      <c r="E85" s="93"/>
      <c r="F85" s="93"/>
      <c r="G85" s="93"/>
      <c r="H85" s="93"/>
      <c r="I85" s="90"/>
      <c r="J85" s="91"/>
      <c r="K85" s="308">
        <v>0.05</v>
      </c>
      <c r="L85" s="857">
        <f>N79*K85</f>
        <v>22435.895533301016</v>
      </c>
      <c r="M85" s="858"/>
      <c r="N85" s="54"/>
    </row>
    <row r="86" spans="1:14" ht="15.75" thickBot="1">
      <c r="B86" s="94" t="s">
        <v>974</v>
      </c>
      <c r="C86" s="95"/>
      <c r="D86" s="95"/>
      <c r="E86" s="95"/>
      <c r="F86" s="95"/>
      <c r="G86" s="95"/>
      <c r="H86" s="95"/>
      <c r="I86" s="96"/>
      <c r="J86" s="97"/>
      <c r="K86" s="309">
        <v>0.05</v>
      </c>
      <c r="L86" s="859">
        <f>N79*K86</f>
        <v>22435.895533301016</v>
      </c>
      <c r="M86" s="860"/>
      <c r="N86" s="54"/>
    </row>
    <row r="87" spans="1:14" ht="15.75" thickBot="1">
      <c r="B87" s="823" t="s">
        <v>953</v>
      </c>
      <c r="C87" s="824"/>
      <c r="D87" s="824"/>
      <c r="E87" s="824"/>
      <c r="F87" s="824"/>
      <c r="G87" s="824"/>
      <c r="H87" s="824"/>
      <c r="I87" s="824"/>
      <c r="J87" s="824"/>
      <c r="K87" s="824"/>
      <c r="L87" s="824"/>
      <c r="M87" s="825"/>
      <c r="N87" s="55">
        <f>L84+L85+L86</f>
        <v>134615.37319980611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583333.28386582644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4"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21.75" customHeight="1" thickBot="1">
      <c r="A31" t="s">
        <v>1845</v>
      </c>
      <c r="B31" s="83" t="s">
        <v>1104</v>
      </c>
      <c r="C31" s="84" t="s">
        <v>2100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121</v>
      </c>
      <c r="B36" s="836" t="str">
        <f>VLOOKUP(A36,EQUIPOS!A6:D154,3,FALSE)</f>
        <v>Bomba eléctrica para accionar la celda</v>
      </c>
      <c r="C36" s="837"/>
      <c r="D36" s="837"/>
      <c r="E36" s="837"/>
      <c r="F36" s="837"/>
      <c r="G36" s="837"/>
      <c r="H36" s="838"/>
      <c r="I36" s="271"/>
      <c r="J36" s="272"/>
      <c r="K36" s="273">
        <f>VLOOKUP(A36,EQUIPOS!A6:D163,4,FALSE)</f>
        <v>71656.544973869662</v>
      </c>
      <c r="L36" s="274"/>
      <c r="M36" s="275">
        <v>0.01</v>
      </c>
      <c r="N36" s="276">
        <f t="shared" ref="N36:N41" si="0">K36/M36</f>
        <v>7165654.4973869659</v>
      </c>
    </row>
    <row r="37" spans="1:14">
      <c r="A37" s="116" t="s">
        <v>192</v>
      </c>
      <c r="B37" s="836" t="str">
        <f>VLOOKUP(A37,EQUIPOS!A7:D154,3,FALSE)</f>
        <v>Equipo de acarreo interno</v>
      </c>
      <c r="C37" s="837"/>
      <c r="D37" s="837"/>
      <c r="E37" s="837"/>
      <c r="F37" s="837"/>
      <c r="G37" s="837"/>
      <c r="H37" s="838"/>
      <c r="I37" s="425"/>
      <c r="J37" s="426"/>
      <c r="K37" s="273">
        <f>VLOOKUP(A37,EQUIPOS!A7:D164,4,FALSE)</f>
        <v>43201.855271922876</v>
      </c>
      <c r="L37" s="339"/>
      <c r="M37" s="340">
        <v>0.05</v>
      </c>
      <c r="N37" s="276">
        <f t="shared" si="0"/>
        <v>864037.10543845745</v>
      </c>
    </row>
    <row r="38" spans="1:14">
      <c r="A38" s="116" t="s">
        <v>214</v>
      </c>
      <c r="B38" s="836" t="str">
        <f>VLOOKUP(A38,EQUIPOS!A8:D154,3,FALSE)</f>
        <v>Equipo de oxigeno y soldadura</v>
      </c>
      <c r="C38" s="837"/>
      <c r="D38" s="837"/>
      <c r="E38" s="837"/>
      <c r="F38" s="837"/>
      <c r="G38" s="837"/>
      <c r="H38" s="838"/>
      <c r="I38" s="425"/>
      <c r="J38" s="426"/>
      <c r="K38" s="442">
        <f>VLOOKUP(A38,EQUIPOS!A8:D165,4,FALSE)</f>
        <v>14127.674211636595</v>
      </c>
      <c r="L38" s="339"/>
      <c r="M38" s="340">
        <v>0.01</v>
      </c>
      <c r="N38" s="276">
        <f t="shared" si="0"/>
        <v>1412767.4211636595</v>
      </c>
    </row>
    <row r="39" spans="1:14">
      <c r="A39" s="116" t="s">
        <v>248</v>
      </c>
      <c r="B39" s="836" t="str">
        <f>VLOOKUP(A39,EQUIPOS!A9:D154,3,FALSE)</f>
        <v>Grúa telescópica de 50 Ton.</v>
      </c>
      <c r="C39" s="837"/>
      <c r="D39" s="837"/>
      <c r="E39" s="837"/>
      <c r="F39" s="837"/>
      <c r="G39" s="837"/>
      <c r="H39" s="838"/>
      <c r="I39" s="425"/>
      <c r="J39" s="426"/>
      <c r="K39" s="442">
        <f>VLOOKUP(A39,EQUIPOS!A9:D166,4,FALSE)</f>
        <v>259549.50067379861</v>
      </c>
      <c r="L39" s="339"/>
      <c r="M39" s="340">
        <v>0.04</v>
      </c>
      <c r="N39" s="276">
        <f t="shared" si="0"/>
        <v>6488737.5168449655</v>
      </c>
    </row>
    <row r="40" spans="1:14">
      <c r="A40" s="116" t="s">
        <v>255</v>
      </c>
      <c r="B40" s="836" t="str">
        <f>VLOOKUP(A40,EQUIPOS!A10:D154,3,FALSE)</f>
        <v>Manómetro cable de acero para bajar la celda</v>
      </c>
      <c r="C40" s="837"/>
      <c r="D40" s="837"/>
      <c r="E40" s="837"/>
      <c r="F40" s="837"/>
      <c r="G40" s="837"/>
      <c r="H40" s="838"/>
      <c r="I40" s="425"/>
      <c r="J40" s="426"/>
      <c r="K40" s="442">
        <f>VLOOKUP(A40,EQUIPOS!A10:D167,4,FALSE)</f>
        <v>1966307.4841512169</v>
      </c>
      <c r="L40" s="339"/>
      <c r="M40" s="340">
        <v>1</v>
      </c>
      <c r="N40" s="276">
        <f t="shared" si="0"/>
        <v>1966307.4841512169</v>
      </c>
    </row>
    <row r="41" spans="1:14">
      <c r="A41" s="116" t="s">
        <v>322</v>
      </c>
      <c r="B41" s="836" t="str">
        <f>VLOOKUP(A41,EQUIPOS!A11:D155,3,FALSE)</f>
        <v xml:space="preserve">Retroexcavadora sobre llantas JD 410
</v>
      </c>
      <c r="C41" s="837"/>
      <c r="D41" s="837"/>
      <c r="E41" s="837"/>
      <c r="F41" s="837"/>
      <c r="G41" s="837"/>
      <c r="H41" s="838"/>
      <c r="I41" s="425"/>
      <c r="J41" s="426"/>
      <c r="K41" s="442">
        <f>VLOOKUP(A41,EQUIPOS!A11:D168,4,FALSE)</f>
        <v>118778.77872637333</v>
      </c>
      <c r="L41" s="339"/>
      <c r="M41" s="340">
        <v>0.2</v>
      </c>
      <c r="N41" s="276">
        <f t="shared" si="0"/>
        <v>593893.89363186667</v>
      </c>
    </row>
    <row r="42" spans="1:14">
      <c r="A42" s="116"/>
      <c r="B42" s="836"/>
      <c r="C42" s="837"/>
      <c r="D42" s="837"/>
      <c r="E42" s="837"/>
      <c r="F42" s="837"/>
      <c r="G42" s="837"/>
      <c r="H42" s="838"/>
      <c r="I42" s="332"/>
      <c r="J42" s="334"/>
      <c r="K42" s="442"/>
      <c r="L42" s="427"/>
      <c r="M42" s="428"/>
      <c r="N42" s="276"/>
    </row>
    <row r="43" spans="1:14">
      <c r="B43" s="836"/>
      <c r="C43" s="837"/>
      <c r="D43" s="837"/>
      <c r="E43" s="837"/>
      <c r="F43" s="837"/>
      <c r="G43" s="837"/>
      <c r="H43" s="838"/>
      <c r="I43" s="39"/>
      <c r="J43" s="40"/>
      <c r="K43" s="442"/>
      <c r="L43" s="280"/>
      <c r="M43" s="281"/>
      <c r="N43" s="276"/>
    </row>
    <row r="44" spans="1:14">
      <c r="B44" s="324"/>
      <c r="C44" s="325"/>
      <c r="D44" s="325"/>
      <c r="E44" s="325"/>
      <c r="F44" s="327"/>
      <c r="G44" s="327"/>
      <c r="H44" s="128"/>
      <c r="I44" s="39"/>
      <c r="J44" s="40"/>
      <c r="K44" s="442"/>
      <c r="L44" s="280"/>
      <c r="M44" s="281"/>
      <c r="N44" s="277"/>
    </row>
    <row r="45" spans="1:14">
      <c r="B45" s="843" t="s">
        <v>952</v>
      </c>
      <c r="C45" s="844"/>
      <c r="D45" s="844"/>
      <c r="E45" s="41"/>
      <c r="F45" s="42"/>
      <c r="G45" s="42"/>
      <c r="H45" s="43"/>
      <c r="I45" s="39"/>
      <c r="J45" s="40"/>
      <c r="K45" s="283"/>
      <c r="L45" s="280"/>
      <c r="M45" s="405">
        <v>0.1</v>
      </c>
      <c r="N45" s="348">
        <f>N86*M45</f>
        <v>69139.567913614796</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415">
        <f>SUM(N36:N45)</f>
        <v>18560537.486530747</v>
      </c>
    </row>
    <row r="48" spans="1:14">
      <c r="B48" s="284"/>
      <c r="C48" s="37"/>
      <c r="D48" s="37"/>
      <c r="E48" s="37"/>
      <c r="F48" s="37"/>
      <c r="G48" s="37"/>
      <c r="H48" s="37"/>
      <c r="I48" s="37"/>
      <c r="J48" s="37"/>
      <c r="K48" s="37"/>
      <c r="L48" s="37"/>
      <c r="M48" s="37"/>
      <c r="N48" s="38"/>
    </row>
    <row r="49" spans="1:17">
      <c r="B49" s="67" t="s">
        <v>954</v>
      </c>
      <c r="C49" s="68"/>
      <c r="D49" s="68"/>
      <c r="E49" s="68"/>
      <c r="F49" s="68"/>
      <c r="G49" s="68"/>
      <c r="H49" s="68"/>
      <c r="I49" s="68"/>
      <c r="J49" s="68"/>
      <c r="K49" s="68"/>
      <c r="L49" s="68"/>
      <c r="M49" s="68"/>
      <c r="N49" s="69"/>
    </row>
    <row r="50" spans="1:17" ht="15.75" thickBot="1">
      <c r="B50" s="70"/>
      <c r="C50" s="65"/>
      <c r="D50" s="65"/>
      <c r="E50" s="65"/>
      <c r="F50" s="65"/>
      <c r="G50" s="65"/>
      <c r="H50" s="65"/>
      <c r="I50" s="65"/>
      <c r="J50" s="64"/>
      <c r="K50" s="64"/>
      <c r="L50" s="64"/>
      <c r="M50" s="64"/>
      <c r="N50" s="66"/>
    </row>
    <row r="51" spans="1:17">
      <c r="B51" s="814" t="s">
        <v>944</v>
      </c>
      <c r="C51" s="815"/>
      <c r="D51" s="815"/>
      <c r="E51" s="815"/>
      <c r="F51" s="815"/>
      <c r="G51" s="815"/>
      <c r="H51" s="815"/>
      <c r="I51" s="816"/>
      <c r="J51" s="319" t="s">
        <v>945</v>
      </c>
      <c r="K51" s="88" t="s">
        <v>946</v>
      </c>
      <c r="L51" s="817" t="s">
        <v>955</v>
      </c>
      <c r="M51" s="816"/>
      <c r="N51" s="89" t="s">
        <v>951</v>
      </c>
    </row>
    <row r="52" spans="1:17">
      <c r="A52" s="164" t="s">
        <v>410</v>
      </c>
      <c r="B52" s="46" t="str">
        <f>VLOOKUP(A52,MATERIALES!A5:D373,3,FALSE)</f>
        <v>Celda especial de carga</v>
      </c>
      <c r="C52" s="285"/>
      <c r="D52" s="285"/>
      <c r="E52" s="285"/>
      <c r="F52" s="285"/>
      <c r="G52" s="285"/>
      <c r="H52" s="285"/>
      <c r="I52" s="285"/>
      <c r="J52" s="315" t="str">
        <f>VLOOKUP(A52,MATERIALES!A6:D644,2,FALSE)</f>
        <v>u</v>
      </c>
      <c r="K52" s="286">
        <v>1</v>
      </c>
      <c r="L52" s="271"/>
      <c r="M52" s="406">
        <f>VLOOKUP(A52,MATERIALES!A5:D396,4,FALSE)</f>
        <v>18436866.785289954</v>
      </c>
      <c r="N52" s="276">
        <f t="shared" ref="N52:N57" si="1">K52*M52</f>
        <v>18436866.785289954</v>
      </c>
    </row>
    <row r="53" spans="1:17">
      <c r="A53" s="164" t="s">
        <v>505</v>
      </c>
      <c r="B53" s="46" t="str">
        <f>VLOOKUP(A53,MATERIALES!A6:D373,3,FALSE)</f>
        <v>Manguera de alta presión</v>
      </c>
      <c r="C53" s="429"/>
      <c r="D53" s="429"/>
      <c r="E53" s="429"/>
      <c r="F53" s="429"/>
      <c r="G53" s="429"/>
      <c r="H53" s="429"/>
      <c r="I53" s="429"/>
      <c r="J53" s="316" t="str">
        <f>VLOOKUP(A53,MATERIALES!A7:D645,2,FALSE)</f>
        <v>m</v>
      </c>
      <c r="K53" s="401">
        <v>30</v>
      </c>
      <c r="L53" s="425"/>
      <c r="M53" s="406">
        <f>VLOOKUP(A53,MATERIALES!A6:D397,4,FALSE)</f>
        <v>111690.07963975037</v>
      </c>
      <c r="N53" s="276">
        <f t="shared" si="1"/>
        <v>3350702.3891925113</v>
      </c>
    </row>
    <row r="54" spans="1:17">
      <c r="A54" s="164" t="s">
        <v>698</v>
      </c>
      <c r="B54" s="46" t="str">
        <f>VLOOKUP(A54,MATERIALES!A6:D373,3,FALSE)</f>
        <v>Transductores electrónicos (incluye cables, protección contra el concreto y panel de lectura)</v>
      </c>
      <c r="C54" s="429"/>
      <c r="D54" s="429"/>
      <c r="E54" s="429"/>
      <c r="F54" s="429"/>
      <c r="G54" s="429"/>
      <c r="H54" s="429"/>
      <c r="I54" s="429"/>
      <c r="J54" s="316" t="str">
        <f>VLOOKUP(A54,MATERIALES!A8:D646,2,FALSE)</f>
        <v>u</v>
      </c>
      <c r="K54" s="401">
        <v>2</v>
      </c>
      <c r="L54" s="425"/>
      <c r="M54" s="406">
        <f>VLOOKUP(A54,MATERIALES!A6:D398,4,FALSE)</f>
        <v>2221792.399111019</v>
      </c>
      <c r="N54" s="276">
        <f t="shared" si="1"/>
        <v>4443584.798222038</v>
      </c>
      <c r="Q54" s="109"/>
    </row>
    <row r="55" spans="1:17">
      <c r="A55" s="164" t="s">
        <v>700</v>
      </c>
      <c r="B55" s="46" t="str">
        <f>VLOOKUP(A55,MATERIALES!A6:D373,3,FALSE)</f>
        <v>Transductores mecánicos (incluye cables, protección contra el concreto y panel de lectura)</v>
      </c>
      <c r="C55" s="429"/>
      <c r="D55" s="429"/>
      <c r="E55" s="429"/>
      <c r="F55" s="429"/>
      <c r="G55" s="429"/>
      <c r="H55" s="429"/>
      <c r="I55" s="429"/>
      <c r="J55" s="316" t="str">
        <f>VLOOKUP(A55,MATERIALES!A9:D647,2,FALSE)</f>
        <v>u</v>
      </c>
      <c r="K55" s="401">
        <v>5</v>
      </c>
      <c r="L55" s="425"/>
      <c r="M55" s="406">
        <f>VLOOKUP(A55,MATERIALES!A6:D399,4,FALSE)</f>
        <v>1319610.1084227304</v>
      </c>
      <c r="N55" s="276">
        <f t="shared" si="1"/>
        <v>6598050.5421136515</v>
      </c>
    </row>
    <row r="56" spans="1:17">
      <c r="A56" s="164" t="s">
        <v>727</v>
      </c>
      <c r="B56" s="46" t="str">
        <f>VLOOKUP(A56,MATERIALES!A7:D373,3,FALSE)</f>
        <v>Tubo metálico de alta resistencia</v>
      </c>
      <c r="C56" s="429"/>
      <c r="D56" s="429"/>
      <c r="E56" s="429"/>
      <c r="F56" s="429"/>
      <c r="G56" s="429"/>
      <c r="H56" s="429"/>
      <c r="I56" s="429"/>
      <c r="J56" s="316" t="str">
        <f>VLOOKUP(A56,MATERIALES!A10:D648,2,FALSE)</f>
        <v>m</v>
      </c>
      <c r="K56" s="401">
        <v>60</v>
      </c>
      <c r="L56" s="425"/>
      <c r="M56" s="406">
        <f>VLOOKUP(A56,MATERIALES!A7:D400,4,FALSE)</f>
        <v>82784.539243178981</v>
      </c>
      <c r="N56" s="276">
        <f t="shared" si="1"/>
        <v>4967072.3545907391</v>
      </c>
    </row>
    <row r="57" spans="1:17">
      <c r="A57" s="164" t="s">
        <v>734</v>
      </c>
      <c r="B57" s="46" t="str">
        <f>VLOOKUP(A57,MATERIALES!A8:D373,3,FALSE)</f>
        <v>Uniones especiales de alta resistencia para tubería</v>
      </c>
      <c r="C57" s="429"/>
      <c r="D57" s="429"/>
      <c r="E57" s="429"/>
      <c r="F57" s="429"/>
      <c r="G57" s="429"/>
      <c r="H57" s="429"/>
      <c r="I57" s="429"/>
      <c r="J57" s="316" t="str">
        <f>VLOOKUP(A57,MATERIALES!A11:D649,2,FALSE)</f>
        <v>u</v>
      </c>
      <c r="K57" s="401">
        <v>12</v>
      </c>
      <c r="L57" s="425"/>
      <c r="M57" s="406">
        <f>VLOOKUP(A57,MATERIALES!A8:D401,4,FALSE)</f>
        <v>45916.878945120887</v>
      </c>
      <c r="N57" s="276">
        <f t="shared" si="1"/>
        <v>551002.54734145058</v>
      </c>
    </row>
    <row r="58" spans="1:17">
      <c r="A58" s="164"/>
      <c r="B58" s="46"/>
      <c r="C58" s="429"/>
      <c r="D58" s="429"/>
      <c r="E58" s="429"/>
      <c r="F58" s="429"/>
      <c r="G58" s="429"/>
      <c r="H58" s="429"/>
      <c r="I58" s="429"/>
      <c r="J58" s="315"/>
      <c r="K58" s="401"/>
      <c r="L58" s="425"/>
      <c r="M58" s="406"/>
      <c r="N58" s="276"/>
    </row>
    <row r="59" spans="1:17">
      <c r="A59" s="164"/>
      <c r="B59" s="46"/>
      <c r="C59" s="429"/>
      <c r="D59" s="429"/>
      <c r="E59" s="429"/>
      <c r="F59" s="429"/>
      <c r="G59" s="429"/>
      <c r="H59" s="429"/>
      <c r="I59" s="429"/>
      <c r="J59" s="315"/>
      <c r="K59" s="401"/>
      <c r="L59" s="425"/>
      <c r="M59" s="406"/>
      <c r="N59" s="276"/>
    </row>
    <row r="60" spans="1:17">
      <c r="A60" s="164"/>
      <c r="B60" s="46"/>
      <c r="C60" s="429"/>
      <c r="D60" s="429"/>
      <c r="E60" s="429"/>
      <c r="F60" s="429"/>
      <c r="G60" s="429"/>
      <c r="H60" s="429"/>
      <c r="I60" s="429"/>
      <c r="J60" s="315"/>
      <c r="K60" s="401"/>
      <c r="L60" s="425"/>
      <c r="M60" s="406"/>
      <c r="N60" s="276"/>
    </row>
    <row r="61" spans="1:17">
      <c r="A61" s="164"/>
      <c r="B61" s="46"/>
      <c r="C61" s="429"/>
      <c r="D61" s="429"/>
      <c r="E61" s="429"/>
      <c r="F61" s="429"/>
      <c r="G61" s="429"/>
      <c r="H61" s="429"/>
      <c r="I61" s="429"/>
      <c r="J61" s="315"/>
      <c r="K61" s="401"/>
      <c r="L61" s="425"/>
      <c r="M61" s="406"/>
      <c r="N61" s="276"/>
    </row>
    <row r="62" spans="1:17" ht="15.75" thickBot="1">
      <c r="B62" s="46"/>
      <c r="C62" s="314"/>
      <c r="D62" s="314"/>
      <c r="E62" s="314"/>
      <c r="F62" s="314"/>
      <c r="G62" s="314"/>
      <c r="H62" s="314"/>
      <c r="I62" s="314"/>
      <c r="J62" s="439"/>
      <c r="K62" s="129"/>
      <c r="L62" s="329"/>
      <c r="M62" s="406"/>
      <c r="N62" s="276"/>
    </row>
    <row r="63" spans="1:17" ht="15.75" thickBot="1">
      <c r="B63" s="823" t="s">
        <v>953</v>
      </c>
      <c r="C63" s="824"/>
      <c r="D63" s="824"/>
      <c r="E63" s="824"/>
      <c r="F63" s="824"/>
      <c r="G63" s="824"/>
      <c r="H63" s="824"/>
      <c r="I63" s="824"/>
      <c r="J63" s="824"/>
      <c r="K63" s="824"/>
      <c r="L63" s="824"/>
      <c r="M63" s="825"/>
      <c r="N63" s="398">
        <f>SUM(N52:N62)</f>
        <v>38347279.416750342</v>
      </c>
    </row>
    <row r="64" spans="1:17">
      <c r="B64" s="36"/>
      <c r="C64" s="37"/>
      <c r="D64" s="37"/>
      <c r="E64" s="37"/>
      <c r="F64" s="37"/>
      <c r="G64" s="37"/>
      <c r="H64" s="37"/>
      <c r="I64" s="37"/>
      <c r="J64" s="37"/>
      <c r="K64" s="37"/>
      <c r="L64" s="37"/>
      <c r="M64" s="37"/>
      <c r="N64" s="38"/>
    </row>
    <row r="65" spans="1:15">
      <c r="B65" s="67" t="s">
        <v>956</v>
      </c>
      <c r="C65" s="68"/>
      <c r="D65" s="68"/>
      <c r="E65" s="68"/>
      <c r="F65" s="68"/>
      <c r="G65" s="68"/>
      <c r="H65" s="68"/>
      <c r="I65" s="68"/>
      <c r="J65" s="68"/>
      <c r="K65" s="68"/>
      <c r="L65" s="68"/>
      <c r="M65" s="68"/>
      <c r="N65" s="69"/>
    </row>
    <row r="66" spans="1:15" ht="15.75" thickBot="1">
      <c r="B66" s="71"/>
      <c r="C66" s="64"/>
      <c r="D66" s="64"/>
      <c r="E66" s="64"/>
      <c r="F66" s="64"/>
      <c r="G66" s="64"/>
      <c r="H66" s="64"/>
      <c r="I66" s="64"/>
      <c r="J66" s="64"/>
      <c r="K66" s="64"/>
      <c r="L66" s="64"/>
      <c r="M66" s="64"/>
      <c r="N66" s="66"/>
    </row>
    <row r="67" spans="1:15" ht="25.5">
      <c r="B67" s="317" t="s">
        <v>957</v>
      </c>
      <c r="C67" s="318"/>
      <c r="D67" s="318"/>
      <c r="E67" s="318"/>
      <c r="F67" s="318"/>
      <c r="G67" s="318"/>
      <c r="H67" s="76" t="s">
        <v>945</v>
      </c>
      <c r="I67" s="77" t="s">
        <v>958</v>
      </c>
      <c r="J67" s="78" t="s">
        <v>959</v>
      </c>
      <c r="K67" s="76" t="s">
        <v>960</v>
      </c>
      <c r="L67" s="826" t="s">
        <v>961</v>
      </c>
      <c r="M67" s="799"/>
      <c r="N67" s="79" t="s">
        <v>951</v>
      </c>
    </row>
    <row r="68" spans="1:15">
      <c r="A68" t="s">
        <v>1400</v>
      </c>
      <c r="B68" s="49" t="str">
        <f>VLOOKUP(A68,TRANSPORTE!A5:D117,3,FALSE)</f>
        <v>Transporte de tubos. celdas, etc.</v>
      </c>
      <c r="C68" s="321"/>
      <c r="D68" s="321"/>
      <c r="E68" s="321"/>
      <c r="F68" s="321"/>
      <c r="G68" s="321"/>
      <c r="H68" s="315" t="s">
        <v>1468</v>
      </c>
      <c r="I68" s="283">
        <v>1</v>
      </c>
      <c r="J68" s="290">
        <v>1</v>
      </c>
      <c r="K68" s="283">
        <f>I68*J68</f>
        <v>1</v>
      </c>
      <c r="L68" s="827">
        <f>VLOOKUP(A68,TRANSPORTE!A5:D117,4,FALSE)</f>
        <v>812797.85314882908</v>
      </c>
      <c r="M68" s="828"/>
      <c r="N68" s="291">
        <f>K68*L68</f>
        <v>812797.85314882908</v>
      </c>
    </row>
    <row r="69" spans="1:15">
      <c r="A69" t="s">
        <v>1399</v>
      </c>
      <c r="B69" s="49" t="str">
        <f>VLOOKUP(A69,TRANSPORTE!A5:D117,3,FALSE)</f>
        <v>Pasajes aéreos</v>
      </c>
      <c r="C69" s="50"/>
      <c r="D69" s="50"/>
      <c r="E69" s="50"/>
      <c r="F69" s="50"/>
      <c r="G69" s="50"/>
      <c r="H69" s="315" t="s">
        <v>945</v>
      </c>
      <c r="I69" s="283">
        <v>3</v>
      </c>
      <c r="J69" s="290">
        <v>1</v>
      </c>
      <c r="K69" s="283">
        <f>I69*J69</f>
        <v>3</v>
      </c>
      <c r="L69" s="827">
        <f>VLOOKUP(A69,TRANSPORTE!A5:D117,4,FALSE)</f>
        <v>262857.70513886627</v>
      </c>
      <c r="M69" s="828"/>
      <c r="N69" s="291">
        <f>K69*L69</f>
        <v>788573.11541659874</v>
      </c>
    </row>
    <row r="70" spans="1:15">
      <c r="B70" s="49"/>
      <c r="C70" s="50"/>
      <c r="D70" s="50"/>
      <c r="E70" s="50"/>
      <c r="F70" s="50"/>
      <c r="G70" s="50"/>
      <c r="H70" s="315"/>
      <c r="I70" s="283"/>
      <c r="J70" s="290"/>
      <c r="K70" s="283"/>
      <c r="L70" s="827"/>
      <c r="M70" s="828"/>
      <c r="N70" s="291"/>
    </row>
    <row r="71" spans="1:15">
      <c r="B71" s="49"/>
      <c r="C71" s="50"/>
      <c r="D71" s="50"/>
      <c r="E71" s="50"/>
      <c r="F71" s="50"/>
      <c r="G71" s="50"/>
      <c r="H71" s="315"/>
      <c r="I71" s="283"/>
      <c r="J71" s="290"/>
      <c r="K71" s="283"/>
      <c r="L71" s="827"/>
      <c r="M71" s="828"/>
      <c r="N71" s="291"/>
    </row>
    <row r="72" spans="1:15">
      <c r="B72" s="49"/>
      <c r="C72" s="50"/>
      <c r="D72" s="50"/>
      <c r="E72" s="50"/>
      <c r="F72" s="50"/>
      <c r="G72" s="50"/>
      <c r="H72" s="292"/>
      <c r="I72" s="283"/>
      <c r="J72" s="283"/>
      <c r="K72" s="283"/>
      <c r="L72" s="293"/>
      <c r="M72" s="294"/>
      <c r="N72" s="295"/>
    </row>
    <row r="73" spans="1:15" ht="15.75" thickBot="1">
      <c r="B73" s="451"/>
      <c r="C73" s="452"/>
      <c r="D73" s="452"/>
      <c r="E73" s="452"/>
      <c r="F73" s="452"/>
      <c r="G73" s="452"/>
      <c r="H73" s="51"/>
      <c r="I73" s="129"/>
      <c r="J73" s="129"/>
      <c r="K73" s="129"/>
      <c r="L73" s="812"/>
      <c r="M73" s="813"/>
      <c r="N73" s="130"/>
    </row>
    <row r="74" spans="1:15" ht="15.75" thickBot="1">
      <c r="B74" s="829" t="s">
        <v>953</v>
      </c>
      <c r="C74" s="830"/>
      <c r="D74" s="830"/>
      <c r="E74" s="830"/>
      <c r="F74" s="830"/>
      <c r="G74" s="830"/>
      <c r="H74" s="830"/>
      <c r="I74" s="830"/>
      <c r="J74" s="830"/>
      <c r="K74" s="830"/>
      <c r="L74" s="830"/>
      <c r="M74" s="831"/>
      <c r="N74" s="107">
        <f>N68+N69+N70+N71+N72</f>
        <v>1601370.9685654277</v>
      </c>
    </row>
    <row r="75" spans="1:15">
      <c r="B75" s="36"/>
      <c r="C75" s="37"/>
      <c r="D75" s="37"/>
      <c r="E75" s="37"/>
      <c r="F75" s="37"/>
      <c r="G75" s="37"/>
      <c r="H75" s="37"/>
      <c r="I75" s="37"/>
      <c r="J75" s="37"/>
      <c r="K75" s="37"/>
      <c r="L75" s="37"/>
      <c r="M75" s="37"/>
      <c r="N75" s="38"/>
    </row>
    <row r="76" spans="1:15">
      <c r="B76" s="67" t="s">
        <v>962</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ht="25.5">
      <c r="B78" s="849" t="s">
        <v>963</v>
      </c>
      <c r="C78" s="850"/>
      <c r="D78" s="850"/>
      <c r="E78" s="850"/>
      <c r="F78" s="850"/>
      <c r="G78" s="850"/>
      <c r="H78" s="850"/>
      <c r="I78" s="76" t="s">
        <v>964</v>
      </c>
      <c r="J78" s="78" t="s">
        <v>1410</v>
      </c>
      <c r="K78" s="77" t="s">
        <v>966</v>
      </c>
      <c r="L78" s="851" t="s">
        <v>950</v>
      </c>
      <c r="M78" s="852"/>
      <c r="N78" s="101" t="s">
        <v>951</v>
      </c>
    </row>
    <row r="79" spans="1:15">
      <c r="A79" s="165" t="s">
        <v>6</v>
      </c>
      <c r="B79" s="52" t="str">
        <f>VLOOKUP(A79,'MANO DE OBRA'!A8:D68,3,FALSE)</f>
        <v xml:space="preserve">Obrero </v>
      </c>
      <c r="C79" s="50"/>
      <c r="D79" s="50"/>
      <c r="E79" s="50"/>
      <c r="F79" s="50"/>
      <c r="G79" s="50"/>
      <c r="H79" s="50"/>
      <c r="I79" s="296">
        <f t="shared" ref="I79:I82" si="2">K79/J79*100</f>
        <v>29260.000000000004</v>
      </c>
      <c r="J79" s="297">
        <v>185</v>
      </c>
      <c r="K79" s="298">
        <f>VLOOKUP(A79,'MANO DE OBRA'!A8:D99,4,FALSE)</f>
        <v>54131</v>
      </c>
      <c r="L79" s="53"/>
      <c r="M79" s="438">
        <v>1</v>
      </c>
      <c r="N79" s="399">
        <f t="shared" ref="N79:N82" si="3">K79/M79</f>
        <v>54131</v>
      </c>
      <c r="O79" s="109"/>
    </row>
    <row r="80" spans="1:15">
      <c r="A80" s="165" t="s">
        <v>74</v>
      </c>
      <c r="B80" s="52" t="str">
        <f>VLOOKUP(A80,'MANO DE OBRA'!A8:D69,3,FALSE)</f>
        <v>Ingeniero de Montaje y Prueba Pilote (1)</v>
      </c>
      <c r="C80" s="50"/>
      <c r="D80" s="50"/>
      <c r="E80" s="50"/>
      <c r="F80" s="50"/>
      <c r="G80" s="50"/>
      <c r="H80" s="50"/>
      <c r="I80" s="296">
        <f t="shared" si="2"/>
        <v>257965.03444028978</v>
      </c>
      <c r="J80" s="297">
        <v>185</v>
      </c>
      <c r="K80" s="298">
        <f>VLOOKUP(A80,'MANO DE OBRA'!A8:D100,4,FALSE)</f>
        <v>477235.31371453602</v>
      </c>
      <c r="L80" s="53"/>
      <c r="M80" s="438">
        <v>1</v>
      </c>
      <c r="N80" s="399">
        <f t="shared" si="3"/>
        <v>477235.31371453602</v>
      </c>
    </row>
    <row r="81" spans="1:14">
      <c r="A81" s="165"/>
      <c r="B81" s="52"/>
      <c r="C81" s="50"/>
      <c r="D81" s="50"/>
      <c r="E81" s="50"/>
      <c r="F81" s="50"/>
      <c r="G81" s="50"/>
      <c r="H81" s="50"/>
      <c r="I81" s="296"/>
      <c r="J81" s="297"/>
      <c r="K81" s="298"/>
      <c r="L81" s="53"/>
      <c r="M81" s="438"/>
      <c r="N81" s="399"/>
    </row>
    <row r="82" spans="1:14">
      <c r="A82" t="s">
        <v>88</v>
      </c>
      <c r="B82" s="52" t="str">
        <f>VLOOKUP(A82,'MANO DE OBRA'!A9:D70,3,FALSE)</f>
        <v>Soldador experto en montaje y pruebas</v>
      </c>
      <c r="C82" s="50"/>
      <c r="D82" s="50"/>
      <c r="E82" s="50"/>
      <c r="F82" s="50"/>
      <c r="G82" s="50"/>
      <c r="H82" s="50"/>
      <c r="I82" s="296">
        <f t="shared" si="2"/>
        <v>86502.359687357821</v>
      </c>
      <c r="J82" s="297">
        <v>185</v>
      </c>
      <c r="K82" s="298">
        <f>VLOOKUP(A82,'MANO DE OBRA'!A9:D101,4,FALSE)</f>
        <v>160029.36542161196</v>
      </c>
      <c r="L82" s="53"/>
      <c r="M82" s="438">
        <v>1</v>
      </c>
      <c r="N82" s="399">
        <f t="shared" si="3"/>
        <v>160029.36542161196</v>
      </c>
    </row>
    <row r="83" spans="1:14">
      <c r="B83" s="52"/>
      <c r="C83" s="50"/>
      <c r="D83" s="50"/>
      <c r="E83" s="50"/>
      <c r="F83" s="50"/>
      <c r="G83" s="50"/>
      <c r="H83" s="50"/>
      <c r="I83" s="296"/>
      <c r="J83" s="297"/>
      <c r="K83" s="298"/>
      <c r="L83" s="322"/>
      <c r="M83" s="438"/>
      <c r="N83" s="399"/>
    </row>
    <row r="84" spans="1:14">
      <c r="B84" s="52"/>
      <c r="C84" s="50"/>
      <c r="D84" s="50"/>
      <c r="E84" s="50"/>
      <c r="F84" s="50"/>
      <c r="G84" s="50"/>
      <c r="H84" s="50"/>
      <c r="I84" s="296"/>
      <c r="J84" s="297"/>
      <c r="K84" s="298"/>
      <c r="L84" s="322"/>
      <c r="M84" s="304"/>
      <c r="N84" s="300"/>
    </row>
    <row r="85" spans="1:14" ht="15.75" thickBot="1">
      <c r="B85" s="810"/>
      <c r="C85" s="811" t="e">
        <f>VLOOKUP(B85,'MANO DE OBRA'!B12:E73,3,FALSE)</f>
        <v>#N/A</v>
      </c>
      <c r="D85" s="811" t="e">
        <f>VLOOKUP(C85,'MANO DE OBRA'!C12:F73,3,FALSE)</f>
        <v>#N/A</v>
      </c>
      <c r="E85" s="811" t="e">
        <f>VLOOKUP(D85,'MANO DE OBRA'!D12:G73,3,FALSE)</f>
        <v>#N/A</v>
      </c>
      <c r="F85" s="811" t="e">
        <f>VLOOKUP(E85,'MANO DE OBRA'!E12:H73,3,FALSE)</f>
        <v>#N/A</v>
      </c>
      <c r="G85" s="811" t="e">
        <f>VLOOKUP(F85,'MANO DE OBRA'!F12:I73,3,FALSE)</f>
        <v>#N/A</v>
      </c>
      <c r="H85" s="811" t="e">
        <f>VLOOKUP(G85,'MANO DE OBRA'!G12:J73,3,FALSE)</f>
        <v>#N/A</v>
      </c>
      <c r="I85" s="474"/>
      <c r="J85" s="475"/>
      <c r="K85" s="476"/>
      <c r="L85" s="978"/>
      <c r="M85" s="978"/>
      <c r="N85" s="477"/>
    </row>
    <row r="86" spans="1:14" ht="15.75" thickBot="1">
      <c r="B86" s="829" t="s">
        <v>953</v>
      </c>
      <c r="C86" s="830"/>
      <c r="D86" s="830"/>
      <c r="E86" s="830"/>
      <c r="F86" s="830"/>
      <c r="G86" s="830"/>
      <c r="H86" s="830"/>
      <c r="I86" s="830"/>
      <c r="J86" s="830"/>
      <c r="K86" s="830"/>
      <c r="L86" s="830"/>
      <c r="M86" s="831"/>
      <c r="N86" s="464">
        <f>SUM(N79:N85)</f>
        <v>691395.67913614796</v>
      </c>
    </row>
    <row r="87" spans="1:14" ht="15.75" thickBot="1">
      <c r="B87" s="36"/>
      <c r="C87" s="37"/>
      <c r="D87" s="37"/>
      <c r="E87" s="37"/>
      <c r="F87" s="37"/>
      <c r="G87" s="37"/>
      <c r="H87" s="37"/>
      <c r="I87" s="37"/>
      <c r="J87" s="37"/>
      <c r="K87" s="37"/>
      <c r="L87" s="37"/>
      <c r="M87" s="37"/>
      <c r="N87" s="38"/>
    </row>
    <row r="88" spans="1:14" ht="15.75" thickBot="1">
      <c r="B88" s="823" t="s">
        <v>967</v>
      </c>
      <c r="C88" s="824"/>
      <c r="D88" s="824"/>
      <c r="E88" s="824"/>
      <c r="F88" s="824"/>
      <c r="G88" s="824"/>
      <c r="H88" s="824"/>
      <c r="I88" s="824"/>
      <c r="J88" s="824"/>
      <c r="K88" s="824"/>
      <c r="L88" s="824"/>
      <c r="M88" s="825"/>
      <c r="N88" s="102">
        <f>N86+N74+N63+N47</f>
        <v>59200583.550982669</v>
      </c>
    </row>
    <row r="89" spans="1:14">
      <c r="B89" s="36"/>
      <c r="C89" s="37"/>
      <c r="D89" s="37"/>
      <c r="E89" s="37"/>
      <c r="F89" s="37"/>
      <c r="G89" s="37"/>
      <c r="H89" s="37"/>
      <c r="I89" s="37"/>
      <c r="J89" s="37"/>
      <c r="K89" s="37"/>
      <c r="L89" s="37"/>
      <c r="M89" s="37"/>
      <c r="N89" s="38"/>
    </row>
    <row r="90" spans="1:14">
      <c r="B90" s="67" t="s">
        <v>968</v>
      </c>
      <c r="C90" s="68"/>
      <c r="D90" s="68"/>
      <c r="E90" s="68"/>
      <c r="F90" s="68"/>
      <c r="G90" s="68"/>
      <c r="H90" s="68"/>
      <c r="I90" s="68"/>
      <c r="J90" s="68"/>
      <c r="K90" s="68"/>
      <c r="L90" s="68"/>
      <c r="M90" s="68"/>
      <c r="N90" s="69"/>
    </row>
    <row r="91" spans="1:14" ht="15.75" thickBot="1">
      <c r="B91" s="71"/>
      <c r="C91" s="64"/>
      <c r="D91" s="64"/>
      <c r="E91" s="64"/>
      <c r="F91" s="64"/>
      <c r="G91" s="64"/>
      <c r="H91" s="64"/>
      <c r="I91" s="64"/>
      <c r="J91" s="64"/>
      <c r="K91" s="64"/>
      <c r="L91" s="64"/>
      <c r="M91" s="64"/>
      <c r="N91" s="66"/>
    </row>
    <row r="92" spans="1:14">
      <c r="B92" s="814" t="s">
        <v>969</v>
      </c>
      <c r="C92" s="815"/>
      <c r="D92" s="815"/>
      <c r="E92" s="815"/>
      <c r="F92" s="815"/>
      <c r="G92" s="815"/>
      <c r="H92" s="815"/>
      <c r="I92" s="318"/>
      <c r="J92" s="338"/>
      <c r="K92" s="306" t="s">
        <v>970</v>
      </c>
      <c r="L92" s="853" t="s">
        <v>971</v>
      </c>
      <c r="M92" s="854"/>
      <c r="N92" s="307"/>
    </row>
    <row r="93" spans="1:14">
      <c r="B93" s="855" t="s">
        <v>972</v>
      </c>
      <c r="C93" s="856"/>
      <c r="D93" s="856"/>
      <c r="E93" s="856"/>
      <c r="F93" s="856"/>
      <c r="G93" s="856"/>
      <c r="H93" s="856"/>
      <c r="I93" s="90"/>
      <c r="J93" s="91"/>
      <c r="K93" s="308">
        <v>0.2</v>
      </c>
      <c r="L93" s="857">
        <f>N88*K93</f>
        <v>11840116.710196534</v>
      </c>
      <c r="M93" s="858"/>
      <c r="N93" s="54"/>
    </row>
    <row r="94" spans="1:14">
      <c r="B94" s="92" t="s">
        <v>973</v>
      </c>
      <c r="C94" s="93"/>
      <c r="D94" s="93"/>
      <c r="E94" s="93"/>
      <c r="F94" s="93"/>
      <c r="G94" s="93"/>
      <c r="H94" s="93"/>
      <c r="I94" s="90"/>
      <c r="J94" s="91"/>
      <c r="K94" s="308">
        <v>0.05</v>
      </c>
      <c r="L94" s="857">
        <f>N88*K94</f>
        <v>2960029.1775491335</v>
      </c>
      <c r="M94" s="858"/>
      <c r="N94" s="54"/>
    </row>
    <row r="95" spans="1:14" ht="15.75" thickBot="1">
      <c r="B95" s="94" t="s">
        <v>974</v>
      </c>
      <c r="C95" s="95"/>
      <c r="D95" s="95"/>
      <c r="E95" s="95"/>
      <c r="F95" s="95"/>
      <c r="G95" s="95"/>
      <c r="H95" s="95"/>
      <c r="I95" s="96"/>
      <c r="J95" s="97"/>
      <c r="K95" s="309">
        <v>0.05</v>
      </c>
      <c r="L95" s="859">
        <f>N88*K95</f>
        <v>2960029.1775491335</v>
      </c>
      <c r="M95" s="860"/>
      <c r="N95" s="54"/>
    </row>
    <row r="96" spans="1:14" ht="15.75" thickBot="1">
      <c r="B96" s="823" t="s">
        <v>953</v>
      </c>
      <c r="C96" s="824"/>
      <c r="D96" s="824"/>
      <c r="E96" s="824"/>
      <c r="F96" s="824"/>
      <c r="G96" s="824"/>
      <c r="H96" s="824"/>
      <c r="I96" s="824"/>
      <c r="J96" s="824"/>
      <c r="K96" s="824"/>
      <c r="L96" s="824"/>
      <c r="M96" s="825"/>
      <c r="N96" s="55">
        <f>L93+L94+L95</f>
        <v>17760175.065294802</v>
      </c>
    </row>
    <row r="97" spans="1:14" ht="15.75" thickBot="1">
      <c r="B97" s="36"/>
      <c r="C97" s="37"/>
      <c r="D97" s="37"/>
      <c r="E97" s="37"/>
      <c r="F97" s="37"/>
      <c r="G97" s="37"/>
      <c r="H97" s="37"/>
      <c r="I97" s="37"/>
      <c r="J97" s="37"/>
      <c r="K97" s="37"/>
      <c r="L97" s="37"/>
      <c r="M97" s="37"/>
      <c r="N97" s="38"/>
    </row>
    <row r="98" spans="1:14" ht="15.75" thickBot="1">
      <c r="A98" t="s">
        <v>2016</v>
      </c>
      <c r="B98" s="823" t="s">
        <v>975</v>
      </c>
      <c r="C98" s="824"/>
      <c r="D98" s="824"/>
      <c r="E98" s="824"/>
      <c r="F98" s="824"/>
      <c r="G98" s="824"/>
      <c r="H98" s="824"/>
      <c r="I98" s="824"/>
      <c r="J98" s="824"/>
      <c r="K98" s="824"/>
      <c r="L98" s="824"/>
      <c r="M98" s="825"/>
      <c r="N98" s="192">
        <f>N88+N96</f>
        <v>76960758.616277471</v>
      </c>
    </row>
    <row r="99" spans="1:14">
      <c r="B99" s="243"/>
      <c r="C99" s="244"/>
      <c r="D99" s="244"/>
      <c r="E99" s="244"/>
      <c r="F99" s="244"/>
      <c r="G99" s="244"/>
      <c r="H99" s="244"/>
      <c r="I99" s="244"/>
      <c r="J99" s="244"/>
      <c r="K99" s="244"/>
      <c r="L99" s="244"/>
      <c r="M99" s="244"/>
      <c r="N99" s="245"/>
    </row>
    <row r="100" spans="1:14">
      <c r="B100" s="246"/>
      <c r="C100" s="247"/>
      <c r="D100" s="247"/>
      <c r="E100" s="247"/>
      <c r="F100" s="247"/>
      <c r="G100" s="247"/>
      <c r="H100" s="247"/>
      <c r="I100" s="247"/>
      <c r="J100" s="247"/>
      <c r="K100" s="247"/>
      <c r="L100" s="247"/>
      <c r="M100" s="247"/>
      <c r="N100" s="248"/>
    </row>
    <row r="101" spans="1:14">
      <c r="B101" s="246"/>
      <c r="C101" s="247"/>
      <c r="D101" s="247"/>
      <c r="E101" s="247"/>
      <c r="F101" s="247"/>
      <c r="G101" s="247"/>
      <c r="H101" s="247"/>
      <c r="I101" s="247"/>
      <c r="J101" s="247"/>
      <c r="K101" s="247"/>
      <c r="L101" s="247"/>
      <c r="M101" s="247"/>
      <c r="N101" s="248"/>
    </row>
    <row r="102" spans="1:14">
      <c r="B102" s="246"/>
      <c r="C102" s="247"/>
      <c r="D102" s="247"/>
      <c r="E102" s="247"/>
      <c r="F102" s="247"/>
      <c r="G102" s="247"/>
      <c r="H102" s="247"/>
      <c r="I102" s="247"/>
      <c r="J102" s="247"/>
      <c r="K102" s="247"/>
      <c r="L102" s="247"/>
      <c r="M102" s="247"/>
      <c r="N102" s="248"/>
    </row>
    <row r="103" spans="1:14">
      <c r="B103" s="246"/>
      <c r="C103" s="247"/>
      <c r="D103" s="247"/>
      <c r="E103" s="421" t="s">
        <v>976</v>
      </c>
      <c r="F103" s="421"/>
      <c r="G103" s="421"/>
      <c r="H103" s="421"/>
      <c r="I103" s="421"/>
      <c r="J103" s="421"/>
      <c r="K103" s="247"/>
      <c r="L103" s="247"/>
      <c r="M103" s="247"/>
      <c r="N103" s="248"/>
    </row>
    <row r="104" spans="1:14">
      <c r="B104" s="246"/>
      <c r="C104" s="247"/>
      <c r="D104" s="247"/>
      <c r="E104" s="247" t="s">
        <v>977</v>
      </c>
      <c r="F104" s="247"/>
      <c r="G104" s="247"/>
      <c r="H104" s="247"/>
      <c r="I104" s="247"/>
      <c r="J104" s="247"/>
      <c r="K104" s="247"/>
      <c r="L104" s="247"/>
      <c r="M104" s="247"/>
      <c r="N104" s="248"/>
    </row>
    <row r="105" spans="1:14">
      <c r="B105" s="246"/>
      <c r="C105" s="247"/>
      <c r="D105" s="247"/>
      <c r="E105" s="247" t="s">
        <v>978</v>
      </c>
      <c r="F105" s="247"/>
      <c r="G105" s="247"/>
      <c r="H105" s="247"/>
      <c r="I105" s="247"/>
      <c r="J105" s="247"/>
      <c r="K105" s="247"/>
      <c r="L105" s="247"/>
      <c r="M105" s="247"/>
      <c r="N105" s="248"/>
    </row>
    <row r="106" spans="1:14">
      <c r="B106" s="246"/>
      <c r="C106" s="247"/>
      <c r="D106" s="247"/>
      <c r="E106" s="247" t="s">
        <v>979</v>
      </c>
      <c r="F106" s="247"/>
      <c r="G106" s="247"/>
      <c r="H106" s="247"/>
      <c r="I106" s="247"/>
      <c r="J106" s="247"/>
      <c r="K106" s="247"/>
      <c r="L106" s="247"/>
      <c r="M106" s="247"/>
      <c r="N106" s="248"/>
    </row>
    <row r="107" spans="1:14" ht="15.75" thickBot="1">
      <c r="B107" s="246"/>
      <c r="C107" s="247"/>
      <c r="D107" s="247"/>
      <c r="E107" s="247"/>
      <c r="F107" s="247" t="s">
        <v>980</v>
      </c>
      <c r="G107" s="247"/>
      <c r="H107" s="247"/>
      <c r="I107" s="247"/>
      <c r="J107" s="247"/>
      <c r="K107" s="247"/>
      <c r="L107" s="247"/>
      <c r="M107" s="247"/>
      <c r="N107" s="248"/>
    </row>
    <row r="108" spans="1:14">
      <c r="B108" s="231" t="s">
        <v>2216</v>
      </c>
      <c r="C108" s="232"/>
      <c r="D108" s="232"/>
      <c r="E108" s="232"/>
      <c r="F108" s="232"/>
      <c r="G108" s="232"/>
      <c r="H108" s="232"/>
      <c r="I108" s="232"/>
      <c r="J108" s="232"/>
      <c r="K108" s="232"/>
      <c r="L108" s="232"/>
      <c r="M108" s="232"/>
      <c r="N108" s="233"/>
    </row>
    <row r="109" spans="1:14">
      <c r="B109" s="249"/>
      <c r="C109" s="250"/>
      <c r="D109" s="250"/>
      <c r="E109" s="250"/>
      <c r="F109" s="250"/>
      <c r="G109" s="250"/>
      <c r="H109" s="250"/>
      <c r="I109" s="250"/>
      <c r="J109" s="250"/>
      <c r="K109" s="250"/>
      <c r="L109" s="250"/>
      <c r="M109" s="250"/>
      <c r="N109" s="251"/>
    </row>
    <row r="110" spans="1:14">
      <c r="B110" s="249"/>
      <c r="C110" s="250"/>
      <c r="D110" s="250"/>
      <c r="E110" s="250"/>
      <c r="F110" s="250"/>
      <c r="G110" s="250"/>
      <c r="H110" s="250"/>
      <c r="I110" s="250"/>
      <c r="J110" s="250"/>
      <c r="K110" s="250"/>
      <c r="L110" s="250"/>
      <c r="M110" s="250"/>
      <c r="N110" s="251"/>
    </row>
    <row r="111" spans="1:14">
      <c r="B111" s="249"/>
      <c r="C111" s="250"/>
      <c r="D111" s="250"/>
      <c r="E111" s="250"/>
      <c r="F111" s="250"/>
      <c r="G111" s="250"/>
      <c r="H111" s="250"/>
      <c r="I111" s="250"/>
      <c r="J111" s="250"/>
      <c r="K111" s="250"/>
      <c r="L111" s="250"/>
      <c r="M111" s="250"/>
      <c r="N111" s="251"/>
    </row>
    <row r="112" spans="1:14" ht="15.75" thickBot="1">
      <c r="B112" s="252"/>
      <c r="C112" s="253"/>
      <c r="D112" s="253"/>
      <c r="E112" s="253"/>
      <c r="F112" s="253"/>
      <c r="G112" s="253"/>
      <c r="H112" s="253"/>
      <c r="I112" s="253"/>
      <c r="J112" s="253"/>
      <c r="K112" s="253"/>
      <c r="L112" s="253"/>
      <c r="M112" s="253"/>
      <c r="N112" s="254"/>
    </row>
    <row r="113" spans="2:14">
      <c r="B113" s="255"/>
      <c r="C113" s="256"/>
      <c r="D113" s="256"/>
      <c r="E113" s="256"/>
      <c r="F113" s="256"/>
      <c r="G113" s="256"/>
      <c r="H113" s="256"/>
      <c r="I113" s="256"/>
      <c r="J113" s="256"/>
      <c r="K113" s="256"/>
      <c r="L113" s="256"/>
      <c r="M113" s="256"/>
      <c r="N113" s="257"/>
    </row>
    <row r="114" spans="2:14">
      <c r="B114" s="258" t="s">
        <v>2217</v>
      </c>
      <c r="C114" s="259"/>
      <c r="D114" s="259"/>
      <c r="E114" s="259"/>
      <c r="F114" s="259"/>
      <c r="G114" s="259"/>
      <c r="H114" s="259"/>
      <c r="I114" s="259"/>
      <c r="J114" s="259"/>
      <c r="K114" s="259"/>
      <c r="L114" s="259"/>
      <c r="M114" s="259"/>
      <c r="N114" s="260"/>
    </row>
    <row r="115" spans="2:14" ht="15" customHeight="1">
      <c r="B115" s="965" t="s">
        <v>2218</v>
      </c>
      <c r="C115" s="966"/>
      <c r="D115" s="966"/>
      <c r="E115" s="966"/>
      <c r="F115" s="966"/>
      <c r="G115" s="966"/>
      <c r="H115" s="966"/>
      <c r="I115" s="966"/>
      <c r="J115" s="966"/>
      <c r="K115" s="966"/>
      <c r="L115" s="966"/>
      <c r="M115" s="966"/>
      <c r="N115" s="967"/>
    </row>
    <row r="116" spans="2:14" ht="15" customHeight="1">
      <c r="B116" s="965"/>
      <c r="C116" s="966"/>
      <c r="D116" s="966"/>
      <c r="E116" s="966"/>
      <c r="F116" s="966"/>
      <c r="G116" s="966"/>
      <c r="H116" s="966"/>
      <c r="I116" s="966"/>
      <c r="J116" s="966"/>
      <c r="K116" s="966"/>
      <c r="L116" s="966"/>
      <c r="M116" s="966"/>
      <c r="N116" s="967"/>
    </row>
    <row r="117" spans="2:14" ht="30" customHeight="1">
      <c r="B117" s="968" t="s">
        <v>2219</v>
      </c>
      <c r="C117" s="969"/>
      <c r="D117" s="969"/>
      <c r="E117" s="969"/>
      <c r="F117" s="969"/>
      <c r="G117" s="969"/>
      <c r="H117" s="969"/>
      <c r="I117" s="969"/>
      <c r="J117" s="969"/>
      <c r="K117" s="969"/>
      <c r="L117" s="969"/>
      <c r="M117" s="969"/>
      <c r="N117" s="970"/>
    </row>
    <row r="118" spans="2:14">
      <c r="B118" s="968"/>
      <c r="C118" s="969"/>
      <c r="D118" s="969"/>
      <c r="E118" s="969"/>
      <c r="F118" s="969"/>
      <c r="G118" s="969"/>
      <c r="H118" s="969"/>
      <c r="I118" s="969"/>
      <c r="J118" s="969"/>
      <c r="K118" s="969"/>
      <c r="L118" s="969"/>
      <c r="M118" s="969"/>
      <c r="N118" s="970"/>
    </row>
    <row r="119" spans="2:14">
      <c r="B119" s="343"/>
      <c r="C119" s="344"/>
      <c r="D119" s="344"/>
      <c r="E119" s="344"/>
      <c r="F119" s="344"/>
      <c r="G119" s="344"/>
      <c r="H119" s="344"/>
      <c r="I119" s="344"/>
      <c r="J119" s="344"/>
      <c r="K119" s="344"/>
      <c r="L119" s="344"/>
      <c r="M119" s="344"/>
      <c r="N119" s="345"/>
    </row>
    <row r="120" spans="2:14">
      <c r="B120" s="343"/>
      <c r="C120" s="344"/>
      <c r="D120" s="344"/>
      <c r="E120" s="344"/>
      <c r="F120" s="344"/>
      <c r="G120" s="344"/>
      <c r="H120" s="344"/>
      <c r="I120" s="344"/>
      <c r="J120" s="344"/>
      <c r="K120" s="344"/>
      <c r="L120" s="344"/>
      <c r="M120" s="344"/>
      <c r="N120" s="345"/>
    </row>
    <row r="121" spans="2:14">
      <c r="B121" s="343"/>
      <c r="C121" s="344"/>
      <c r="D121" s="344"/>
      <c r="E121" s="344"/>
      <c r="F121" s="344"/>
      <c r="G121" s="344"/>
      <c r="H121" s="344"/>
      <c r="I121" s="344"/>
      <c r="J121" s="344"/>
      <c r="K121" s="344"/>
      <c r="L121" s="344"/>
      <c r="M121" s="344"/>
      <c r="N121" s="345"/>
    </row>
    <row r="122" spans="2:14">
      <c r="B122" s="258"/>
      <c r="C122" s="259"/>
      <c r="D122" s="259"/>
      <c r="E122" s="259"/>
      <c r="F122" s="259"/>
      <c r="G122" s="259"/>
      <c r="H122" s="259"/>
      <c r="I122" s="259"/>
      <c r="J122" s="259"/>
      <c r="K122" s="259"/>
      <c r="L122" s="259"/>
      <c r="M122" s="259"/>
      <c r="N122" s="260"/>
    </row>
    <row r="123" spans="2:14">
      <c r="B123" s="246"/>
      <c r="C123" s="247"/>
      <c r="D123" s="247"/>
      <c r="E123" s="247" t="s">
        <v>976</v>
      </c>
      <c r="F123" s="421"/>
      <c r="G123" s="421"/>
      <c r="H123" s="247"/>
      <c r="I123" s="247"/>
      <c r="J123" s="247"/>
      <c r="K123" s="247"/>
      <c r="L123" s="247"/>
      <c r="M123" s="247"/>
      <c r="N123" s="248"/>
    </row>
    <row r="124" spans="2:14">
      <c r="B124" s="246"/>
      <c r="C124" s="247"/>
      <c r="D124" s="247"/>
      <c r="E124" s="422" t="s">
        <v>977</v>
      </c>
      <c r="F124" s="247"/>
      <c r="G124" s="247"/>
      <c r="H124" s="422"/>
      <c r="I124" s="422"/>
      <c r="J124" s="422"/>
      <c r="K124" s="247"/>
      <c r="L124" s="247"/>
      <c r="M124" s="247"/>
      <c r="N124" s="248"/>
    </row>
    <row r="125" spans="2:14">
      <c r="B125" s="246"/>
      <c r="C125" s="247"/>
      <c r="D125" s="247"/>
      <c r="E125" s="261" t="s">
        <v>981</v>
      </c>
      <c r="F125" s="247"/>
      <c r="G125" s="247"/>
      <c r="H125" s="261"/>
      <c r="I125" s="261"/>
      <c r="J125" s="261"/>
      <c r="K125" s="247"/>
      <c r="L125" s="247"/>
      <c r="M125" s="247"/>
      <c r="N125" s="248"/>
    </row>
    <row r="126" spans="2:14">
      <c r="B126" s="262"/>
      <c r="C126" s="259"/>
      <c r="D126" s="259"/>
      <c r="E126" s="247" t="s">
        <v>979</v>
      </c>
      <c r="F126" s="247"/>
      <c r="G126" s="247"/>
      <c r="H126" s="247"/>
      <c r="I126" s="247"/>
      <c r="J126" s="247"/>
      <c r="K126" s="259"/>
      <c r="L126" s="259"/>
      <c r="M126" s="259"/>
      <c r="N126" s="260"/>
    </row>
    <row r="127" spans="2:14">
      <c r="B127" s="262"/>
      <c r="C127" s="259"/>
      <c r="D127" s="259"/>
      <c r="E127" s="259"/>
      <c r="F127" s="247"/>
      <c r="G127" s="247"/>
      <c r="H127" s="247"/>
      <c r="I127" s="247"/>
      <c r="J127" s="247"/>
      <c r="K127" s="259"/>
      <c r="L127" s="259"/>
      <c r="M127" s="259"/>
      <c r="N127" s="260"/>
    </row>
    <row r="128" spans="2:14">
      <c r="B128" s="262" t="s">
        <v>2220</v>
      </c>
      <c r="C128" s="261"/>
      <c r="D128" s="261"/>
      <c r="E128" s="247"/>
      <c r="F128" s="247"/>
      <c r="G128" s="247"/>
      <c r="H128" s="247"/>
      <c r="I128" s="247"/>
      <c r="J128" s="971"/>
      <c r="K128" s="971"/>
      <c r="L128" s="971"/>
      <c r="M128" s="971"/>
      <c r="N128" s="972"/>
    </row>
    <row r="129" spans="2:14" ht="15.75" thickBot="1">
      <c r="B129" s="423" t="s">
        <v>2221</v>
      </c>
      <c r="C129" s="424"/>
      <c r="D129" s="424"/>
      <c r="E129" s="263"/>
      <c r="F129" s="263"/>
      <c r="G129" s="263"/>
      <c r="H129" s="263"/>
      <c r="I129" s="263"/>
      <c r="J129" s="973"/>
      <c r="K129" s="973"/>
      <c r="L129" s="973"/>
      <c r="M129" s="973"/>
      <c r="N12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5" sqref="N5:N6"/>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8"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1731</v>
      </c>
      <c r="C31" s="84" t="s">
        <v>1657</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326</v>
      </c>
      <c r="B36" s="836" t="str">
        <f>VLOOKUP(A36,EQUIPOS!A6:D154,3,FALSE)</f>
        <v>Sensor de Impacto para prueba de integridad tipo</v>
      </c>
      <c r="C36" s="837"/>
      <c r="D36" s="837"/>
      <c r="E36" s="837"/>
      <c r="F36" s="837"/>
      <c r="G36" s="837"/>
      <c r="H36" s="838"/>
      <c r="I36" s="271"/>
      <c r="J36" s="272"/>
      <c r="K36" s="273">
        <f>VLOOKUP(A36,EQUIPOS!A6:D163,4,FALSE)</f>
        <v>75567.723087742444</v>
      </c>
      <c r="L36" s="274"/>
      <c r="M36" s="340">
        <v>1</v>
      </c>
      <c r="N36" s="276">
        <f>K36/M36</f>
        <v>75567.723087742444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75567.723087742444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c r="B48" s="46"/>
      <c r="C48" s="285"/>
      <c r="D48" s="285"/>
      <c r="E48" s="285"/>
      <c r="F48" s="285"/>
      <c r="G48" s="285"/>
      <c r="H48" s="285"/>
      <c r="I48" s="272"/>
      <c r="J48" s="228"/>
      <c r="K48" s="286"/>
      <c r="L48" s="271"/>
      <c r="M48" s="406"/>
      <c r="N48" s="276"/>
    </row>
    <row r="49" spans="1:14">
      <c r="A49" s="164"/>
      <c r="B49" s="46"/>
      <c r="C49" s="429"/>
      <c r="D49" s="429"/>
      <c r="E49" s="429"/>
      <c r="F49" s="429"/>
      <c r="G49" s="429"/>
      <c r="H49" s="429"/>
      <c r="I49" s="429"/>
      <c r="J49" s="315"/>
      <c r="K49" s="286"/>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c r="B71" s="52"/>
      <c r="C71" s="50"/>
      <c r="D71" s="50"/>
      <c r="E71" s="50"/>
      <c r="F71" s="50"/>
      <c r="G71" s="50"/>
      <c r="H71" s="50"/>
      <c r="I71" s="296"/>
      <c r="J71" s="297"/>
      <c r="K71" s="298"/>
      <c r="L71" s="53"/>
      <c r="M71" s="438"/>
      <c r="N71" s="399"/>
      <c r="O71" s="109"/>
    </row>
    <row r="72" spans="1:15">
      <c r="A72" s="165" t="s">
        <v>89</v>
      </c>
      <c r="B72" s="52" t="str">
        <f>VLOOKUP(A72,'MANO DE OBRA'!A7:D67,3,FALSE)</f>
        <v>Operador prueba de integridad</v>
      </c>
      <c r="C72" s="50"/>
      <c r="D72" s="50"/>
      <c r="E72" s="50"/>
      <c r="F72" s="50"/>
      <c r="G72" s="50"/>
      <c r="H72" s="50"/>
      <c r="I72" s="296">
        <f>K72/J72*100</f>
        <v>72085.299739464841</v>
      </c>
      <c r="J72" s="297">
        <v>185</v>
      </c>
      <c r="K72" s="298">
        <f>VLOOKUP(A72,'MANO DE OBRA'!A7:D98,4,FALSE)</f>
        <v>133357.80451800997</v>
      </c>
      <c r="L72" s="53"/>
      <c r="M72" s="436">
        <v>0.33333332999999998</v>
      </c>
      <c r="N72" s="399">
        <f>K72/M72</f>
        <v>400073.41755476414</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400073.41755476414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475641.14064250659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95128.228128501331</v>
      </c>
      <c r="M84" s="858"/>
      <c r="N84" s="54"/>
    </row>
    <row r="85" spans="1:14">
      <c r="B85" s="92" t="s">
        <v>973</v>
      </c>
      <c r="C85" s="93"/>
      <c r="D85" s="93"/>
      <c r="E85" s="93"/>
      <c r="F85" s="93"/>
      <c r="G85" s="93"/>
      <c r="H85" s="93"/>
      <c r="I85" s="90"/>
      <c r="J85" s="91"/>
      <c r="K85" s="308">
        <v>0.05</v>
      </c>
      <c r="L85" s="857">
        <f>N79*K85</f>
        <v>23782.057032125333</v>
      </c>
      <c r="M85" s="858"/>
      <c r="N85" s="54"/>
    </row>
    <row r="86" spans="1:14" ht="15.75" thickBot="1">
      <c r="B86" s="94" t="s">
        <v>974</v>
      </c>
      <c r="C86" s="95"/>
      <c r="D86" s="95"/>
      <c r="E86" s="95"/>
      <c r="F86" s="95"/>
      <c r="G86" s="95"/>
      <c r="H86" s="95"/>
      <c r="I86" s="96"/>
      <c r="J86" s="97"/>
      <c r="K86" s="309">
        <v>0.05</v>
      </c>
      <c r="L86" s="859">
        <f>N79*K86</f>
        <v>23782.057032125333</v>
      </c>
      <c r="M86" s="860"/>
      <c r="N86" s="54"/>
    </row>
    <row r="87" spans="1:14" ht="15.75" thickBot="1">
      <c r="B87" s="823" t="s">
        <v>953</v>
      </c>
      <c r="C87" s="824"/>
      <c r="D87" s="824"/>
      <c r="E87" s="824"/>
      <c r="F87" s="824"/>
      <c r="G87" s="824"/>
      <c r="H87" s="824"/>
      <c r="I87" s="824"/>
      <c r="J87" s="824"/>
      <c r="K87" s="824"/>
      <c r="L87" s="824"/>
      <c r="M87" s="825"/>
      <c r="N87" s="55">
        <f>L84+L85+L86</f>
        <v>142692.342192752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618333.48283525859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1105</v>
      </c>
      <c r="C31" s="84" t="s">
        <v>2101</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320</v>
      </c>
      <c r="B36" s="836" t="str">
        <f>VLOOKUP(A36,EQUIPOS!A6:D154,3,FALSE)</f>
        <v>Retroexcavadora sobre llantas, motor 62HP, Profundidad de excavación de 5.41 metros.</v>
      </c>
      <c r="C36" s="837"/>
      <c r="D36" s="837"/>
      <c r="E36" s="837"/>
      <c r="F36" s="837"/>
      <c r="G36" s="837"/>
      <c r="H36" s="838"/>
      <c r="I36" s="271"/>
      <c r="J36" s="272"/>
      <c r="K36" s="273">
        <f>VLOOKUP(A36,EQUIPOS!A6:D163,4,FALSE)</f>
        <v>119883.84499430234</v>
      </c>
      <c r="L36" s="274"/>
      <c r="M36" s="340">
        <v>10</v>
      </c>
      <c r="N36" s="276">
        <f>K36/M36</f>
        <v>11988.384499430234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336.34905451801001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12324.733553948245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593</v>
      </c>
      <c r="B48" s="46" t="str">
        <f>VLOOKUP(A48,MATERIALES!A5:D373,3,FALSE)</f>
        <v>Paral en madera rolliza de 5´´ y 4,5m de longitud (tablestacados)</v>
      </c>
      <c r="C48" s="285"/>
      <c r="D48" s="285"/>
      <c r="E48" s="285"/>
      <c r="F48" s="285"/>
      <c r="G48" s="285"/>
      <c r="H48" s="285"/>
      <c r="I48" s="272"/>
      <c r="J48" s="228" t="str">
        <f>VLOOKUP(A48,MATERIALES!A4:D640,2,FALSE)</f>
        <v>u</v>
      </c>
      <c r="K48" s="286">
        <v>0.48888888888888893</v>
      </c>
      <c r="L48" s="271"/>
      <c r="M48" s="406">
        <f>VLOOKUP(A48,MATERIALES!A5:D396,4,FALSE)</f>
        <v>43493.532476040418</v>
      </c>
      <c r="N48" s="276">
        <f>K48*M48</f>
        <v>21263.504766064205</v>
      </c>
    </row>
    <row r="49" spans="1:14">
      <c r="A49" s="164" t="s">
        <v>670</v>
      </c>
      <c r="B49" s="46" t="str">
        <f>VLOOKUP(A49,MATERIALES!A6:D373,3,FALSE)</f>
        <v>Tablestaca en madera aserrada (0,25*0,05*3)</v>
      </c>
      <c r="C49" s="429"/>
      <c r="D49" s="429"/>
      <c r="E49" s="429"/>
      <c r="F49" s="429"/>
      <c r="G49" s="429"/>
      <c r="H49" s="429"/>
      <c r="I49" s="429"/>
      <c r="J49" s="315" t="str">
        <f>VLOOKUP(A49,MATERIALES!A5:D641,2,FALSE)</f>
        <v>u</v>
      </c>
      <c r="K49" s="401">
        <v>1.3333333333333333</v>
      </c>
      <c r="L49" s="425"/>
      <c r="M49" s="406">
        <f>VLOOKUP(A49,MATERIALES!A6:D397,4,FALSE)</f>
        <v>18278.378222629337</v>
      </c>
      <c r="N49" s="276">
        <f>K49*M49</f>
        <v>24371.170963505781</v>
      </c>
    </row>
    <row r="50" spans="1:14">
      <c r="A50" s="164" t="s">
        <v>898</v>
      </c>
      <c r="B50" s="46" t="str">
        <f>VLOOKUP(A50,MATERIALES!A6:D373,3,FALSE)</f>
        <v>Alambre Negro Para Amarre</v>
      </c>
      <c r="C50" s="429"/>
      <c r="D50" s="429"/>
      <c r="E50" s="429"/>
      <c r="F50" s="429"/>
      <c r="G50" s="429"/>
      <c r="H50" s="429"/>
      <c r="I50" s="429"/>
      <c r="J50" s="315" t="str">
        <f>VLOOKUP(A50,MATERIALES!A6:D642,2,FALSE)</f>
        <v>kg</v>
      </c>
      <c r="K50" s="401">
        <v>1.5</v>
      </c>
      <c r="L50" s="425"/>
      <c r="M50" s="406">
        <f>VLOOKUP(A50,MATERIALES!A6:D398,4,FALSE)</f>
        <v>4951.0373819086863</v>
      </c>
      <c r="N50" s="276">
        <f>K50*M50</f>
        <v>7426.5560728630298</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53061.231802433016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t="s">
        <v>9</v>
      </c>
      <c r="B71" s="52" t="str">
        <f>VLOOKUP(A71,'MANO DE OBRA'!A8:D68,3,FALSE)</f>
        <v>Obrero (3)</v>
      </c>
      <c r="C71" s="50"/>
      <c r="D71" s="50"/>
      <c r="E71" s="50"/>
      <c r="F71" s="50"/>
      <c r="G71" s="50"/>
      <c r="H71" s="50"/>
      <c r="I71" s="296">
        <f>K71/J71*100</f>
        <v>87780</v>
      </c>
      <c r="J71" s="297">
        <v>185</v>
      </c>
      <c r="K71" s="298">
        <f>VLOOKUP(A71,'MANO DE OBRA'!A8:D99,4,FALSE)</f>
        <v>162393</v>
      </c>
      <c r="L71" s="53"/>
      <c r="M71" s="438">
        <v>80</v>
      </c>
      <c r="N71" s="399">
        <f>K71/M71</f>
        <v>2029.9124999999999</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6">
        <v>80</v>
      </c>
      <c r="N72" s="399">
        <f>K72/M72</f>
        <v>1333.5780451800997</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3363.4905451800996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68749.455901561363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13749.891180312274</v>
      </c>
      <c r="M84" s="858"/>
      <c r="N84" s="54"/>
    </row>
    <row r="85" spans="1:14">
      <c r="B85" s="92" t="s">
        <v>973</v>
      </c>
      <c r="C85" s="93"/>
      <c r="D85" s="93"/>
      <c r="E85" s="93"/>
      <c r="F85" s="93"/>
      <c r="G85" s="93"/>
      <c r="H85" s="93"/>
      <c r="I85" s="90"/>
      <c r="J85" s="91"/>
      <c r="K85" s="308">
        <v>0.05</v>
      </c>
      <c r="L85" s="857">
        <f>N79*K85</f>
        <v>3437.4727950780684</v>
      </c>
      <c r="M85" s="858"/>
      <c r="N85" s="54"/>
    </row>
    <row r="86" spans="1:14" ht="15.75" thickBot="1">
      <c r="B86" s="94" t="s">
        <v>974</v>
      </c>
      <c r="C86" s="95"/>
      <c r="D86" s="95"/>
      <c r="E86" s="95"/>
      <c r="F86" s="95"/>
      <c r="G86" s="95"/>
      <c r="H86" s="95"/>
      <c r="I86" s="96"/>
      <c r="J86" s="97"/>
      <c r="K86" s="309">
        <v>0.05</v>
      </c>
      <c r="L86" s="859">
        <f>N79*K86</f>
        <v>3437.4727950780684</v>
      </c>
      <c r="M86" s="860"/>
      <c r="N86" s="54"/>
    </row>
    <row r="87" spans="1:14" ht="15.75" thickBot="1">
      <c r="B87" s="823" t="s">
        <v>953</v>
      </c>
      <c r="C87" s="824"/>
      <c r="D87" s="824"/>
      <c r="E87" s="824"/>
      <c r="F87" s="824"/>
      <c r="G87" s="824"/>
      <c r="H87" s="824"/>
      <c r="I87" s="824"/>
      <c r="J87" s="824"/>
      <c r="K87" s="824"/>
      <c r="L87" s="824"/>
      <c r="M87" s="825"/>
      <c r="N87" s="55">
        <f>L84+L85+L86</f>
        <v>20624.83677046841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89374.292672029769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ht="27"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1106</v>
      </c>
      <c r="C31" s="84" t="s">
        <v>2102</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204</v>
      </c>
      <c r="B36" s="836" t="str">
        <f>VLOOKUP(A36,EQUIPOS!A6:D154,3,FALSE)</f>
        <v xml:space="preserve">Equipo de soldadura 250 AMP
</v>
      </c>
      <c r="C36" s="837"/>
      <c r="D36" s="837"/>
      <c r="E36" s="837"/>
      <c r="F36" s="837"/>
      <c r="G36" s="837"/>
      <c r="H36" s="838"/>
      <c r="I36" s="271"/>
      <c r="J36" s="272"/>
      <c r="K36" s="273">
        <f>VLOOKUP(A36,EQUIPOS!A6:D163,4,FALSE)</f>
        <v>12452.185207810808</v>
      </c>
      <c r="L36" s="274"/>
      <c r="M36" s="340">
        <v>10</v>
      </c>
      <c r="N36" s="276">
        <f>K36/M36</f>
        <v>1245.2185207810808</v>
      </c>
    </row>
    <row r="37" spans="1:14">
      <c r="A37" s="116" t="s">
        <v>320</v>
      </c>
      <c r="B37" s="836" t="str">
        <f>VLOOKUP(A37,EQUIPOS!A7:D154,3,FALSE)</f>
        <v>Retroexcavadora sobre llantas, motor 62HP, Profundidad de excavación de 5.41 metros.</v>
      </c>
      <c r="C37" s="837"/>
      <c r="D37" s="837"/>
      <c r="E37" s="837"/>
      <c r="F37" s="837"/>
      <c r="G37" s="837"/>
      <c r="H37" s="838"/>
      <c r="I37" s="425"/>
      <c r="J37" s="426"/>
      <c r="K37" s="273">
        <f>VLOOKUP(A37,EQUIPOS!A7:D164,4,FALSE)</f>
        <v>119883.84499430234</v>
      </c>
      <c r="L37" s="339"/>
      <c r="M37" s="340">
        <v>10</v>
      </c>
      <c r="N37" s="276">
        <f>K37/M37</f>
        <v>11988.384499430234</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402.04310903601998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13635.646129247334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662</v>
      </c>
      <c r="B48" s="46" t="str">
        <f>VLOOKUP(A48,MATERIALES!A5:D373,3,FALSE)</f>
        <v>Soldadura 7018</v>
      </c>
      <c r="C48" s="285"/>
      <c r="D48" s="285"/>
      <c r="E48" s="285"/>
      <c r="F48" s="285"/>
      <c r="G48" s="285"/>
      <c r="H48" s="285"/>
      <c r="I48" s="285"/>
      <c r="J48" s="315" t="str">
        <f>VLOOKUP(A48,MATERIALES!A4:D640,2,FALSE)</f>
        <v>kg</v>
      </c>
      <c r="K48" s="286">
        <v>3.3000000000000002E-2</v>
      </c>
      <c r="L48" s="271"/>
      <c r="M48" s="406">
        <f>VLOOKUP(A48,MATERIALES!A5:D396,4,FALSE)</f>
        <v>9784.9534494066284</v>
      </c>
      <c r="N48" s="276">
        <f>K48*M48</f>
        <v>322.90346383041873</v>
      </c>
    </row>
    <row r="49" spans="1:14">
      <c r="A49" s="164" t="s">
        <v>680</v>
      </c>
      <c r="B49" s="46" t="str">
        <f>VLOOKUP(A49,MATERIALES!A6:D373,3,FALSE)</f>
        <v>Tablestaca metálica (riel de 70 lb/yarda)</v>
      </c>
      <c r="C49" s="429"/>
      <c r="D49" s="429"/>
      <c r="E49" s="429"/>
      <c r="F49" s="429"/>
      <c r="G49" s="429"/>
      <c r="H49" s="429"/>
      <c r="I49" s="429"/>
      <c r="J49" s="316" t="str">
        <f>VLOOKUP(A49,MATERIALES!A5:D641,2,FALSE)</f>
        <v>u</v>
      </c>
      <c r="K49" s="401">
        <v>3</v>
      </c>
      <c r="L49" s="425"/>
      <c r="M49" s="406">
        <f>VLOOKUP(A49,MATERIALES!A6:D397,4,FALSE)</f>
        <v>84830.968027701238</v>
      </c>
      <c r="N49" s="276">
        <f>K49*M49</f>
        <v>254492.9040831037</v>
      </c>
    </row>
    <row r="50" spans="1:14">
      <c r="A50" s="164" t="s">
        <v>690</v>
      </c>
      <c r="B50" s="46" t="str">
        <f>VLOOKUP(A50,MATERIALES!A6:D373,3,FALSE)</f>
        <v>Tornillos de Unión de D= 12 mm</v>
      </c>
      <c r="C50" s="429"/>
      <c r="D50" s="429"/>
      <c r="E50" s="429"/>
      <c r="F50" s="429"/>
      <c r="G50" s="429"/>
      <c r="H50" s="429"/>
      <c r="I50" s="429"/>
      <c r="J50" s="316" t="str">
        <f>VLOOKUP(A50,MATERIALES!A6:D642,2,FALSE)</f>
        <v>u</v>
      </c>
      <c r="K50" s="401">
        <v>10</v>
      </c>
      <c r="L50" s="425"/>
      <c r="M50" s="406">
        <f>VLOOKUP(A50,MATERIALES!A6:D398,4,FALSE)</f>
        <v>654.81462147824561</v>
      </c>
      <c r="N50" s="276">
        <f>K50*M50</f>
        <v>6548.1462147824559</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261363.95376171658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5"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5">
        <v>80</v>
      </c>
      <c r="N71" s="399">
        <f>K71/M71</f>
        <v>1353.2750000000001</v>
      </c>
      <c r="O71" s="109"/>
    </row>
    <row r="72" spans="1:15">
      <c r="A72" s="165" t="s">
        <v>56</v>
      </c>
      <c r="B72" s="52" t="str">
        <f>VLOOKUP(A72,'MANO DE OBRA'!A8:D69,3,FALSE)</f>
        <v>Soldador</v>
      </c>
      <c r="C72" s="50"/>
      <c r="D72" s="50"/>
      <c r="E72" s="50"/>
      <c r="F72" s="50"/>
      <c r="G72" s="50"/>
      <c r="H72" s="50"/>
      <c r="I72" s="296">
        <f>K72/J72*100</f>
        <v>57668.23979157189</v>
      </c>
      <c r="J72" s="297">
        <v>185</v>
      </c>
      <c r="K72" s="298">
        <f>VLOOKUP(A72,'MANO DE OBRA'!A8:D100,4,FALSE)</f>
        <v>106686.24361440798</v>
      </c>
      <c r="L72" s="53"/>
      <c r="M72" s="435">
        <v>80</v>
      </c>
      <c r="N72" s="399">
        <f>K72/M72</f>
        <v>1333.5780451800997</v>
      </c>
    </row>
    <row r="73" spans="1:15">
      <c r="A73" t="s">
        <v>30</v>
      </c>
      <c r="B73" s="52" t="str">
        <f>VLOOKUP(A73,'MANO DE OBRA'!A9:D70,3,FALSE)</f>
        <v>Oficial</v>
      </c>
      <c r="C73" s="50"/>
      <c r="D73" s="50"/>
      <c r="E73" s="50"/>
      <c r="F73" s="50"/>
      <c r="G73" s="50"/>
      <c r="H73" s="50"/>
      <c r="I73" s="296">
        <f>K73/J73*100</f>
        <v>57668.23979157189</v>
      </c>
      <c r="J73" s="297">
        <v>185</v>
      </c>
      <c r="K73" s="298">
        <f>VLOOKUP(A73,'MANO DE OBRA'!A9:D101,4,FALSE)</f>
        <v>106686.24361440798</v>
      </c>
      <c r="L73" s="53"/>
      <c r="M73" s="436">
        <v>80</v>
      </c>
      <c r="N73" s="399">
        <f>K73/M73</f>
        <v>1333.5780451800997</v>
      </c>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4020.4310903601995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279020.03098132415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55804.006196264832</v>
      </c>
      <c r="M84" s="858"/>
      <c r="N84" s="54"/>
    </row>
    <row r="85" spans="1:14">
      <c r="B85" s="92" t="s">
        <v>973</v>
      </c>
      <c r="C85" s="93"/>
      <c r="D85" s="93"/>
      <c r="E85" s="93"/>
      <c r="F85" s="93"/>
      <c r="G85" s="93"/>
      <c r="H85" s="93"/>
      <c r="I85" s="90"/>
      <c r="J85" s="91"/>
      <c r="K85" s="308">
        <v>0.05</v>
      </c>
      <c r="L85" s="857">
        <f>N79*K85</f>
        <v>13951.001549066208</v>
      </c>
      <c r="M85" s="858"/>
      <c r="N85" s="54"/>
    </row>
    <row r="86" spans="1:14" ht="15.75" thickBot="1">
      <c r="B86" s="94" t="s">
        <v>974</v>
      </c>
      <c r="C86" s="95"/>
      <c r="D86" s="95"/>
      <c r="E86" s="95"/>
      <c r="F86" s="95"/>
      <c r="G86" s="95"/>
      <c r="H86" s="95"/>
      <c r="I86" s="96"/>
      <c r="J86" s="97"/>
      <c r="K86" s="309">
        <v>0.05</v>
      </c>
      <c r="L86" s="859">
        <f>N79*K86</f>
        <v>13951.001549066208</v>
      </c>
      <c r="M86" s="860"/>
      <c r="N86" s="54"/>
    </row>
    <row r="87" spans="1:14" ht="15.75" thickBot="1">
      <c r="B87" s="823" t="s">
        <v>953</v>
      </c>
      <c r="C87" s="824"/>
      <c r="D87" s="824"/>
      <c r="E87" s="824"/>
      <c r="F87" s="824"/>
      <c r="G87" s="824"/>
      <c r="H87" s="824"/>
      <c r="I87" s="824"/>
      <c r="J87" s="824"/>
      <c r="K87" s="824"/>
      <c r="L87" s="824"/>
      <c r="M87" s="825"/>
      <c r="N87" s="55">
        <f>L84+L85+L86</f>
        <v>83706.009294397241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362726.0402757214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1107</v>
      </c>
      <c r="C31" s="84" t="s">
        <v>2103</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282</v>
      </c>
      <c r="B36" s="836" t="str">
        <f>VLOOKUP(A36,EQUIPOS!A6:D154,3,FALSE)</f>
        <v>Piloteadora potencia 250KW, RPM 1800, fuerza elevadora 200KN</v>
      </c>
      <c r="C36" s="837"/>
      <c r="D36" s="837"/>
      <c r="E36" s="837"/>
      <c r="F36" s="837"/>
      <c r="G36" s="837"/>
      <c r="H36" s="838"/>
      <c r="I36" s="271"/>
      <c r="J36" s="272"/>
      <c r="K36" s="273">
        <f>VLOOKUP(A36,EQUIPOS!A6:D163,4,FALSE)</f>
        <v>558133.09050079051</v>
      </c>
      <c r="L36" s="274"/>
      <c r="M36" s="340">
        <v>2</v>
      </c>
      <c r="N36" s="276">
        <f>K36/M36</f>
        <v>279066.54525039525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4716.7655451800993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283783.31079557538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28</v>
      </c>
      <c r="L48" s="271"/>
      <c r="M48" s="406">
        <f>VLOOKUP(A48,MATERIALES!A5:D396,4,FALSE)</f>
        <v>2872.6664207289541</v>
      </c>
      <c r="N48" s="276">
        <f>K48*M48</f>
        <v>80434.659780410715</v>
      </c>
    </row>
    <row r="49" spans="1:14">
      <c r="A49" s="164" t="s">
        <v>829</v>
      </c>
      <c r="B49" s="46" t="str">
        <f>VLOOKUP(A49,MATERIALES!A6:D373,3,FALSE)</f>
        <v>Concreto Resistencia  28 (Mpa)</v>
      </c>
      <c r="C49" s="429"/>
      <c r="D49" s="429"/>
      <c r="E49" s="429"/>
      <c r="F49" s="429"/>
      <c r="G49" s="429"/>
      <c r="H49" s="429"/>
      <c r="I49" s="429"/>
      <c r="J49" s="315" t="str">
        <f>VLOOKUP(A49,MATERIALES!A5:D641,2,FALSE)</f>
        <v>m3</v>
      </c>
      <c r="K49" s="401">
        <v>0.35</v>
      </c>
      <c r="L49" s="425"/>
      <c r="M49" s="406">
        <f>VLOOKUP(A49,MATERIALES!A6:D397,4,FALSE)</f>
        <v>441193.86190682545</v>
      </c>
      <c r="N49" s="276">
        <f>K49*M49</f>
        <v>154417.8516673889</v>
      </c>
    </row>
    <row r="50" spans="1:14">
      <c r="A50" s="164" t="s">
        <v>868</v>
      </c>
      <c r="B50" s="46" t="str">
        <f>VLOOKUP(A50,MATERIALES!A6:D373,3,FALSE)</f>
        <v>Formaleta concreto clase A,B y C</v>
      </c>
      <c r="C50" s="429"/>
      <c r="D50" s="429"/>
      <c r="E50" s="429"/>
      <c r="F50" s="429"/>
      <c r="G50" s="429"/>
      <c r="H50" s="429"/>
      <c r="I50" s="429"/>
      <c r="J50" s="316" t="str">
        <f>VLOOKUP(A50,MATERIALES!A6:D642,2,FALSE)</f>
        <v>m2</v>
      </c>
      <c r="K50" s="401">
        <v>3</v>
      </c>
      <c r="L50" s="425"/>
      <c r="M50" s="406">
        <f>VLOOKUP(A50,MATERIALES!A6:D398,4,FALSE)</f>
        <v>9715.7453999820991</v>
      </c>
      <c r="N50" s="276">
        <f>K50*M50</f>
        <v>29147.236199946296</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263999.74764774594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0.35</v>
      </c>
      <c r="J60" s="290">
        <v>1</v>
      </c>
      <c r="K60" s="283">
        <f>I60*J60</f>
        <v>0.35</v>
      </c>
      <c r="L60" s="827">
        <f>VLOOKUP(A60,TRANSPORTE!A2:D117,4,FALSE)</f>
        <v>918.44920519931532</v>
      </c>
      <c r="M60" s="828"/>
      <c r="N60" s="291">
        <f>K60*L60</f>
        <v>321.45722181976032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321.45722181976032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5"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8</v>
      </c>
      <c r="N71" s="399">
        <f>K71/M71</f>
        <v>33831.875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5">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47167.655451800994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595272.17111694219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119054.43422338844</v>
      </c>
      <c r="M84" s="858"/>
      <c r="N84" s="54"/>
    </row>
    <row r="85" spans="1:14">
      <c r="B85" s="92" t="s">
        <v>973</v>
      </c>
      <c r="C85" s="93"/>
      <c r="D85" s="93"/>
      <c r="E85" s="93"/>
      <c r="F85" s="93"/>
      <c r="G85" s="93"/>
      <c r="H85" s="93"/>
      <c r="I85" s="90"/>
      <c r="J85" s="91"/>
      <c r="K85" s="308">
        <v>0.05</v>
      </c>
      <c r="L85" s="857">
        <f>N79*K85</f>
        <v>29763.60855584711</v>
      </c>
      <c r="M85" s="858"/>
      <c r="N85" s="54"/>
    </row>
    <row r="86" spans="1:14" ht="15.75" thickBot="1">
      <c r="B86" s="94" t="s">
        <v>974</v>
      </c>
      <c r="C86" s="95"/>
      <c r="D86" s="95"/>
      <c r="E86" s="95"/>
      <c r="F86" s="95"/>
      <c r="G86" s="95"/>
      <c r="H86" s="95"/>
      <c r="I86" s="96"/>
      <c r="J86" s="97"/>
      <c r="K86" s="309">
        <v>0.05</v>
      </c>
      <c r="L86" s="859">
        <f>N79*K86</f>
        <v>29763.60855584711</v>
      </c>
      <c r="M86" s="860"/>
      <c r="N86" s="54"/>
    </row>
    <row r="87" spans="1:14" ht="15.75" thickBot="1">
      <c r="B87" s="823" t="s">
        <v>953</v>
      </c>
      <c r="C87" s="824"/>
      <c r="D87" s="824"/>
      <c r="E87" s="824"/>
      <c r="F87" s="824"/>
      <c r="G87" s="824"/>
      <c r="H87" s="824"/>
      <c r="I87" s="824"/>
      <c r="J87" s="824"/>
      <c r="K87" s="824"/>
      <c r="L87" s="824"/>
      <c r="M87" s="825"/>
      <c r="N87" s="55">
        <f>L84+L85+L86</f>
        <v>178581.65133508266</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773853.82245202479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1108</v>
      </c>
      <c r="C31" s="84" t="s">
        <v>2104</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282</v>
      </c>
      <c r="B36" s="836" t="str">
        <f>VLOOKUP(A36,EQUIPOS!A6:D154,3,FALSE)</f>
        <v>Piloteadora potencia 250KW, RPM 1800, fuerza elevadora 200KN</v>
      </c>
      <c r="C36" s="837"/>
      <c r="D36" s="837"/>
      <c r="E36" s="837"/>
      <c r="F36" s="837"/>
      <c r="G36" s="837"/>
      <c r="H36" s="838"/>
      <c r="I36" s="271"/>
      <c r="J36" s="272"/>
      <c r="K36" s="273">
        <f>VLOOKUP(A36,EQUIPOS!A6:D163,4,FALSE)</f>
        <v>558133.09050079051</v>
      </c>
      <c r="L36" s="274"/>
      <c r="M36" s="340">
        <v>2</v>
      </c>
      <c r="N36" s="276">
        <f>K36/M36</f>
        <v>279066.54525039525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4716.7655451800993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283783.31079557538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28</v>
      </c>
      <c r="L48" s="271"/>
      <c r="M48" s="406">
        <f>VLOOKUP(A48,MATERIALES!A5:D396,4,FALSE)</f>
        <v>2872.6664207289541</v>
      </c>
      <c r="N48" s="276">
        <f>K48*M48</f>
        <v>80434.659780410715</v>
      </c>
    </row>
    <row r="49" spans="1:14">
      <c r="A49" s="164" t="s">
        <v>830</v>
      </c>
      <c r="B49" s="46" t="str">
        <f>VLOOKUP(A49,MATERIALES!A6:D373,3,FALSE)</f>
        <v>Concreto Resistencia  35 (Mpa)</v>
      </c>
      <c r="C49" s="429"/>
      <c r="D49" s="429"/>
      <c r="E49" s="429"/>
      <c r="F49" s="429"/>
      <c r="G49" s="429"/>
      <c r="H49" s="429"/>
      <c r="I49" s="429"/>
      <c r="J49" s="315" t="str">
        <f>VLOOKUP(A49,MATERIALES!A5:D641,2,FALSE)</f>
        <v>m3</v>
      </c>
      <c r="K49" s="401">
        <v>0.35</v>
      </c>
      <c r="L49" s="425"/>
      <c r="M49" s="406">
        <f>VLOOKUP(A49,MATERIALES!A6:D397,4,FALSE)</f>
        <v>465448.62138206849</v>
      </c>
      <c r="N49" s="276">
        <f>K49*M49</f>
        <v>162907.01748372396</v>
      </c>
    </row>
    <row r="50" spans="1:14">
      <c r="A50" s="164" t="s">
        <v>868</v>
      </c>
      <c r="B50" s="46" t="str">
        <f>VLOOKUP(A50,MATERIALES!A6:D373,3,FALSE)</f>
        <v>Formaleta concreto clase A,B y C</v>
      </c>
      <c r="C50" s="429"/>
      <c r="D50" s="429"/>
      <c r="E50" s="429"/>
      <c r="F50" s="429"/>
      <c r="G50" s="429"/>
      <c r="H50" s="429"/>
      <c r="I50" s="429"/>
      <c r="J50" s="316" t="str">
        <f>VLOOKUP(A50,MATERIALES!A6:D642,2,FALSE)</f>
        <v>m2</v>
      </c>
      <c r="K50" s="401">
        <v>2</v>
      </c>
      <c r="L50" s="425"/>
      <c r="M50" s="406">
        <f>VLOOKUP(A50,MATERIALES!A6:D398,4,FALSE)</f>
        <v>9715.7453999820991</v>
      </c>
      <c r="N50" s="276">
        <f>K50*M50</f>
        <v>19431.490799964198</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262773.16806409886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0.35</v>
      </c>
      <c r="J60" s="290">
        <v>1</v>
      </c>
      <c r="K60" s="283">
        <f>I60*J60</f>
        <v>0.35</v>
      </c>
      <c r="L60" s="827">
        <f>VLOOKUP(A60,TRANSPORTE!A2:D117,4,FALSE)</f>
        <v>918.44920519931532</v>
      </c>
      <c r="M60" s="828"/>
      <c r="N60" s="291">
        <f>K60*L60</f>
        <v>321.45722181976032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321.45722181976032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5"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8</v>
      </c>
      <c r="N71" s="399">
        <f>K71/M71</f>
        <v>33831.875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5">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47167.655451800994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594045.591533295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118809.118306659</v>
      </c>
      <c r="M84" s="858"/>
      <c r="N84" s="54"/>
    </row>
    <row r="85" spans="1:14">
      <c r="B85" s="92" t="s">
        <v>973</v>
      </c>
      <c r="C85" s="93"/>
      <c r="D85" s="93"/>
      <c r="E85" s="93"/>
      <c r="F85" s="93"/>
      <c r="G85" s="93"/>
      <c r="H85" s="93"/>
      <c r="I85" s="90"/>
      <c r="J85" s="91"/>
      <c r="K85" s="308">
        <v>0.05</v>
      </c>
      <c r="L85" s="857">
        <f>N79*K85</f>
        <v>29702.27957666475</v>
      </c>
      <c r="M85" s="858"/>
      <c r="N85" s="54"/>
    </row>
    <row r="86" spans="1:14" ht="15.75" thickBot="1">
      <c r="B86" s="94" t="s">
        <v>974</v>
      </c>
      <c r="C86" s="95"/>
      <c r="D86" s="95"/>
      <c r="E86" s="95"/>
      <c r="F86" s="95"/>
      <c r="G86" s="95"/>
      <c r="H86" s="95"/>
      <c r="I86" s="96"/>
      <c r="J86" s="97"/>
      <c r="K86" s="309">
        <v>0.05</v>
      </c>
      <c r="L86" s="859">
        <f>N79*K86</f>
        <v>29702.27957666475</v>
      </c>
      <c r="M86" s="860"/>
      <c r="N86" s="54"/>
    </row>
    <row r="87" spans="1:14" ht="15.75" thickBot="1">
      <c r="B87" s="823" t="s">
        <v>953</v>
      </c>
      <c r="C87" s="824"/>
      <c r="D87" s="824"/>
      <c r="E87" s="824"/>
      <c r="F87" s="824"/>
      <c r="G87" s="824"/>
      <c r="H87" s="824"/>
      <c r="I87" s="824"/>
      <c r="J87" s="824"/>
      <c r="K87" s="824"/>
      <c r="L87" s="824"/>
      <c r="M87" s="825"/>
      <c r="N87" s="55">
        <f>L84+L85+L86</f>
        <v>178213.67745998851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772259.26899328351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6.5" customHeight="1" thickBot="1">
      <c r="A31" t="s">
        <v>1845</v>
      </c>
      <c r="B31" s="83" t="s">
        <v>1109</v>
      </c>
      <c r="C31" s="84" t="s">
        <v>2105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195</v>
      </c>
      <c r="B36" s="836" t="str">
        <f>VLOOKUP(A36,EQUIPOS!A6:D154,3,FALSE)</f>
        <v xml:space="preserve">Equipo de oxicorte, Capacidad de corte: hasta 6´´ (152mm) </v>
      </c>
      <c r="C36" s="837"/>
      <c r="D36" s="837"/>
      <c r="E36" s="837"/>
      <c r="F36" s="837"/>
      <c r="G36" s="837"/>
      <c r="H36" s="838"/>
      <c r="I36" s="271"/>
      <c r="J36" s="272"/>
      <c r="K36" s="273">
        <f>VLOOKUP(A36,EQUIPOS!A6:D163,4,FALSE)</f>
        <v>16536.125763200693</v>
      </c>
      <c r="L36" s="274"/>
      <c r="M36" s="340">
        <v>1.1299999999999999</v>
      </c>
      <c r="N36" s="276">
        <f>K36/M36</f>
        <v>14633.739613451942</v>
      </c>
    </row>
    <row r="37" spans="1:14">
      <c r="A37" s="116" t="s">
        <v>332</v>
      </c>
      <c r="B37" s="836" t="str">
        <f>VLOOKUP(A37,EQUIPOS!A7:D154,3,FALSE)</f>
        <v xml:space="preserve">Taladro de 1/2´´, pulidora, lijadora y circular
</v>
      </c>
      <c r="C37" s="837"/>
      <c r="D37" s="837"/>
      <c r="E37" s="837"/>
      <c r="F37" s="837"/>
      <c r="G37" s="837"/>
      <c r="H37" s="838"/>
      <c r="I37" s="425"/>
      <c r="J37" s="426"/>
      <c r="K37" s="273">
        <f>VLOOKUP(A37,EQUIPOS!A7:D164,4,FALSE)</f>
        <v>4655.3855542542015</v>
      </c>
      <c r="L37" s="339"/>
      <c r="M37" s="340">
        <v>0.53</v>
      </c>
      <c r="N37" s="276">
        <f>K37/M37</f>
        <v>8783.7463287815117</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2680.2873935734665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26097.773335806924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394</v>
      </c>
      <c r="B48" s="46" t="str">
        <f>VLOOKUP(A48,MATERIALES!A5:D373,3,FALSE)</f>
        <v>Botella de gas propano (40 lb) (5% de oxígeno)</v>
      </c>
      <c r="C48" s="285"/>
      <c r="D48" s="285"/>
      <c r="E48" s="285"/>
      <c r="F48" s="285"/>
      <c r="G48" s="285"/>
      <c r="H48" s="285"/>
      <c r="I48" s="285"/>
      <c r="J48" s="315" t="str">
        <f>VLOOKUP(A48,MATERIALES!A4:D640,2,FALSE)</f>
        <v>u</v>
      </c>
      <c r="K48" s="286">
        <v>0.02</v>
      </c>
      <c r="L48" s="271"/>
      <c r="M48" s="406">
        <f>VLOOKUP(A48,MATERIALES!A5:D396,4,FALSE)</f>
        <v>65072.602286608868</v>
      </c>
      <c r="N48" s="276">
        <f>K48*M48</f>
        <v>1301.4520457321773</v>
      </c>
    </row>
    <row r="49" spans="1:14">
      <c r="A49" s="164" t="s">
        <v>476</v>
      </c>
      <c r="B49" s="46" t="str">
        <f>VLOOKUP(A49,MATERIALES!A6:D373,3,FALSE)</f>
        <v>Grata de limpieza</v>
      </c>
      <c r="C49" s="429"/>
      <c r="D49" s="429"/>
      <c r="E49" s="429"/>
      <c r="F49" s="429"/>
      <c r="G49" s="429"/>
      <c r="H49" s="429"/>
      <c r="I49" s="429"/>
      <c r="J49" s="316" t="str">
        <f>VLOOKUP(A49,MATERIALES!A5:D641,2,FALSE)</f>
        <v>u</v>
      </c>
      <c r="K49" s="401">
        <v>0.5</v>
      </c>
      <c r="L49" s="425"/>
      <c r="M49" s="406">
        <f>VLOOKUP(A49,MATERIALES!A6:D397,4,FALSE)</f>
        <v>8651.0061780662527</v>
      </c>
      <c r="N49" s="276">
        <f>K49*M49</f>
        <v>4325.5030890331263</v>
      </c>
    </row>
    <row r="50" spans="1:14">
      <c r="A50" s="164" t="s">
        <v>396</v>
      </c>
      <c r="B50" s="46" t="str">
        <f>VLOOKUP(A50,MATERIALES!A6:D373,3,FALSE)</f>
        <v>Botella de oxígeno (1800 lb)</v>
      </c>
      <c r="C50" s="429"/>
      <c r="D50" s="429"/>
      <c r="E50" s="429"/>
      <c r="F50" s="429"/>
      <c r="G50" s="429"/>
      <c r="H50" s="429"/>
      <c r="I50" s="429"/>
      <c r="J50" s="316" t="str">
        <f>VLOOKUP(A50,MATERIALES!A6:D642,2,FALSE)</f>
        <v>u</v>
      </c>
      <c r="K50" s="401">
        <v>0.08</v>
      </c>
      <c r="L50" s="425"/>
      <c r="M50" s="406">
        <f>VLOOKUP(A50,MATERIALES!A6:D398,4,FALSE)</f>
        <v>100989.45045949612</v>
      </c>
      <c r="N50" s="276">
        <f>K50*M50</f>
        <v>8079.1560367596894</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13706.111171524994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38">
        <v>6</v>
      </c>
      <c r="N71" s="399">
        <f>K71/M71</f>
        <v>9021.8333333333339</v>
      </c>
      <c r="O71" s="109"/>
    </row>
    <row r="72" spans="1:15">
      <c r="A72" s="165" t="s">
        <v>56</v>
      </c>
      <c r="B72" s="52" t="str">
        <f>VLOOKUP(A72,'MANO DE OBRA'!A8:D69,3,FALSE)</f>
        <v>Soldador</v>
      </c>
      <c r="C72" s="50"/>
      <c r="D72" s="50"/>
      <c r="E72" s="50"/>
      <c r="F72" s="50"/>
      <c r="G72" s="50"/>
      <c r="H72" s="50"/>
      <c r="I72" s="296">
        <f>K72/J72*100</f>
        <v>57668.23979157189</v>
      </c>
      <c r="J72" s="297">
        <v>185</v>
      </c>
      <c r="K72" s="298">
        <f>VLOOKUP(A72,'MANO DE OBRA'!A8:D100,4,FALSE)</f>
        <v>106686.24361440798</v>
      </c>
      <c r="L72" s="53"/>
      <c r="M72" s="435">
        <v>6</v>
      </c>
      <c r="N72" s="399">
        <f>K72/M72</f>
        <v>17781.040602401332</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26802.873935734664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66606.758443066588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13321.351688613318</v>
      </c>
      <c r="M84" s="858"/>
      <c r="N84" s="54"/>
    </row>
    <row r="85" spans="1:14">
      <c r="B85" s="92" t="s">
        <v>973</v>
      </c>
      <c r="C85" s="93"/>
      <c r="D85" s="93"/>
      <c r="E85" s="93"/>
      <c r="F85" s="93"/>
      <c r="G85" s="93"/>
      <c r="H85" s="93"/>
      <c r="I85" s="90"/>
      <c r="J85" s="91"/>
      <c r="K85" s="308">
        <v>0.05</v>
      </c>
      <c r="L85" s="857">
        <f>N79*K85</f>
        <v>3330.3379221533296</v>
      </c>
      <c r="M85" s="858"/>
      <c r="N85" s="54"/>
    </row>
    <row r="86" spans="1:14" ht="15.75" thickBot="1">
      <c r="B86" s="94" t="s">
        <v>974</v>
      </c>
      <c r="C86" s="95"/>
      <c r="D86" s="95"/>
      <c r="E86" s="95"/>
      <c r="F86" s="95"/>
      <c r="G86" s="95"/>
      <c r="H86" s="95"/>
      <c r="I86" s="96"/>
      <c r="J86" s="97"/>
      <c r="K86" s="309">
        <v>0.05</v>
      </c>
      <c r="L86" s="859">
        <f>N79*K86</f>
        <v>3330.3379221533296</v>
      </c>
      <c r="M86" s="860"/>
      <c r="N86" s="54"/>
    </row>
    <row r="87" spans="1:14" ht="15.75" thickBot="1">
      <c r="B87" s="823" t="s">
        <v>953</v>
      </c>
      <c r="C87" s="824"/>
      <c r="D87" s="824"/>
      <c r="E87" s="824"/>
      <c r="F87" s="824"/>
      <c r="G87" s="824"/>
      <c r="H87" s="824"/>
      <c r="I87" s="824"/>
      <c r="J87" s="824"/>
      <c r="K87" s="824"/>
      <c r="L87" s="824"/>
      <c r="M87" s="825"/>
      <c r="N87" s="55">
        <f>L84+L85+L86</f>
        <v>19982.027532919976</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86588.785975986568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6.5" customHeight="1" thickBot="1">
      <c r="A31" t="s">
        <v>1845</v>
      </c>
      <c r="B31" s="83" t="s">
        <v>1110</v>
      </c>
      <c r="C31" s="84" t="s">
        <v>1658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123</v>
      </c>
      <c r="B36" s="836" t="str">
        <f>VLOOKUP(A36,EQUIPOS!A6:D154,3,FALSE)</f>
        <v>Bomba de inyección de lechada</v>
      </c>
      <c r="C36" s="837"/>
      <c r="D36" s="837"/>
      <c r="E36" s="837"/>
      <c r="F36" s="837"/>
      <c r="G36" s="837"/>
      <c r="H36" s="838"/>
      <c r="I36" s="271"/>
      <c r="J36" s="272"/>
      <c r="K36" s="273">
        <f>VLOOKUP(A36,EQUIPOS!A6:D163,4,FALSE)</f>
        <v>22438.672137874331</v>
      </c>
      <c r="L36" s="274"/>
      <c r="M36" s="340">
        <v>12</v>
      </c>
      <c r="N36" s="276">
        <f t="shared" ref="N36:N42" si="0">K36/M36</f>
        <v>1869.8893448228609</v>
      </c>
    </row>
    <row r="37" spans="1:14">
      <c r="A37" s="116" t="s">
        <v>288</v>
      </c>
      <c r="B37" s="836" t="str">
        <f>VLOOKUP(A37,EQUIPOS!A7:D154,3,FALSE)</f>
        <v xml:space="preserve">Planta eléctrica </v>
      </c>
      <c r="C37" s="837"/>
      <c r="D37" s="837"/>
      <c r="E37" s="837"/>
      <c r="F37" s="837"/>
      <c r="G37" s="837"/>
      <c r="H37" s="838"/>
      <c r="I37" s="271"/>
      <c r="J37" s="272"/>
      <c r="K37" s="273">
        <f>VLOOKUP(A37,EQUIPOS!A7:D164,4,FALSE)</f>
        <v>7561.6791710185162</v>
      </c>
      <c r="L37" s="274"/>
      <c r="M37" s="340">
        <v>1.3</v>
      </c>
      <c r="N37" s="276">
        <f t="shared" si="0"/>
        <v>5816.6762853988585</v>
      </c>
    </row>
    <row r="38" spans="1:14">
      <c r="A38" s="116" t="s">
        <v>125</v>
      </c>
      <c r="B38" s="836" t="str">
        <f>VLOOKUP(A38,EQUIPOS!A8:D154,3,FALSE)</f>
        <v>Bomba para gato de tensionamiento</v>
      </c>
      <c r="C38" s="837"/>
      <c r="D38" s="837"/>
      <c r="E38" s="837"/>
      <c r="F38" s="837"/>
      <c r="G38" s="837"/>
      <c r="H38" s="838"/>
      <c r="I38" s="271"/>
      <c r="J38" s="272"/>
      <c r="K38" s="273">
        <f>VLOOKUP(A38,EQUIPOS!A8:D165,4,FALSE)</f>
        <v>55121.441473636529</v>
      </c>
      <c r="L38" s="274"/>
      <c r="M38" s="340">
        <v>12</v>
      </c>
      <c r="N38" s="276">
        <f t="shared" si="0"/>
        <v>4593.4534561363771</v>
      </c>
    </row>
    <row r="39" spans="1:14">
      <c r="A39" s="116" t="s">
        <v>180</v>
      </c>
      <c r="B39" s="836" t="str">
        <f>VLOOKUP(A39,EQUIPOS!A9:D154,3,FALSE)</f>
        <v>Compresor 120 HP, con martillo.</v>
      </c>
      <c r="C39" s="837"/>
      <c r="D39" s="837"/>
      <c r="E39" s="837"/>
      <c r="F39" s="837"/>
      <c r="G39" s="837"/>
      <c r="H39" s="838"/>
      <c r="I39" s="271"/>
      <c r="J39" s="272"/>
      <c r="K39" s="273">
        <f>VLOOKUP(A39,EQUIPOS!A9:D166,4,FALSE)</f>
        <v>76669.722566768789</v>
      </c>
      <c r="L39" s="274"/>
      <c r="M39" s="340">
        <v>1.3</v>
      </c>
      <c r="N39" s="276">
        <f t="shared" si="0"/>
        <v>58976.709666745221</v>
      </c>
    </row>
    <row r="40" spans="1:14">
      <c r="A40" s="116" t="s">
        <v>197</v>
      </c>
      <c r="B40" s="836" t="str">
        <f>VLOOKUP(A40,EQUIPOS!A10:D154,3,FALSE)</f>
        <v>Equipo de perforación (TRACKDRILL), potencia 40 HP, 2100 golpes / minuto</v>
      </c>
      <c r="C40" s="837"/>
      <c r="D40" s="837"/>
      <c r="E40" s="837"/>
      <c r="F40" s="837"/>
      <c r="G40" s="837"/>
      <c r="H40" s="838"/>
      <c r="I40" s="271"/>
      <c r="J40" s="272"/>
      <c r="K40" s="273">
        <f>VLOOKUP(A40,EQUIPOS!A10:D167,4,FALSE)</f>
        <v>152113.75183543682</v>
      </c>
      <c r="L40" s="274"/>
      <c r="M40" s="340">
        <v>1.3</v>
      </c>
      <c r="N40" s="276">
        <f t="shared" si="0"/>
        <v>117010.57833495139</v>
      </c>
    </row>
    <row r="41" spans="1:14">
      <c r="A41" s="116" t="s">
        <v>195</v>
      </c>
      <c r="B41" s="836" t="str">
        <f>VLOOKUP(A41,EQUIPOS!A11:D155,3,FALSE)</f>
        <v xml:space="preserve">Equipo de oxicorte, Capacidad de corte: hasta 6´´ (152mm) </v>
      </c>
      <c r="C41" s="837"/>
      <c r="D41" s="837"/>
      <c r="E41" s="837"/>
      <c r="F41" s="837"/>
      <c r="G41" s="837"/>
      <c r="H41" s="838"/>
      <c r="I41" s="271"/>
      <c r="J41" s="272"/>
      <c r="K41" s="273">
        <f>VLOOKUP(A41,EQUIPOS!A11:D168,4,FALSE)</f>
        <v>16536.125763200693</v>
      </c>
      <c r="L41" s="274"/>
      <c r="M41" s="340">
        <v>15</v>
      </c>
      <c r="N41" s="276">
        <f t="shared" si="0"/>
        <v>1102.4083842133796</v>
      </c>
    </row>
    <row r="42" spans="1:14">
      <c r="A42" s="116" t="s">
        <v>240</v>
      </c>
      <c r="B42" s="836" t="str">
        <f>VLOOKUP(A42,EQUIPOS!A12:D156,3,FALSE)</f>
        <v>Gato para tensionamiento, fuerza Max 200 ton, área de tensión 314 cm2.</v>
      </c>
      <c r="C42" s="837"/>
      <c r="D42" s="837"/>
      <c r="E42" s="837"/>
      <c r="F42" s="837"/>
      <c r="G42" s="837"/>
      <c r="H42" s="838"/>
      <c r="I42" s="271"/>
      <c r="J42" s="272"/>
      <c r="K42" s="273">
        <f>VLOOKUP(A42,EQUIPOS!A12:D169,4,FALSE)</f>
        <v>166226.0921025601</v>
      </c>
      <c r="L42" s="274"/>
      <c r="M42" s="340">
        <v>12</v>
      </c>
      <c r="N42" s="276">
        <f t="shared" si="0"/>
        <v>13852.174341880009</v>
      </c>
    </row>
    <row r="43" spans="1:14">
      <c r="A43" s="116"/>
      <c r="B43" s="836"/>
      <c r="C43" s="837"/>
      <c r="D43" s="837"/>
      <c r="E43" s="837"/>
      <c r="F43" s="837"/>
      <c r="G43" s="837"/>
      <c r="H43" s="838"/>
      <c r="I43" s="425"/>
      <c r="J43" s="426"/>
      <c r="K43" s="273"/>
      <c r="L43" s="339"/>
      <c r="M43" s="340"/>
      <c r="N43" s="276"/>
    </row>
    <row r="44" spans="1:14">
      <c r="A44" s="116"/>
      <c r="B44" s="836"/>
      <c r="C44" s="837"/>
      <c r="D44" s="837"/>
      <c r="E44" s="837"/>
      <c r="F44" s="837"/>
      <c r="G44" s="837"/>
      <c r="H44" s="838"/>
      <c r="I44" s="332"/>
      <c r="J44" s="334"/>
      <c r="K44" s="273"/>
      <c r="L44" s="427"/>
      <c r="M44" s="428"/>
      <c r="N44" s="276"/>
    </row>
    <row r="45" spans="1:14">
      <c r="B45" s="836"/>
      <c r="C45" s="837"/>
      <c r="D45" s="837"/>
      <c r="E45" s="837"/>
      <c r="F45" s="837"/>
      <c r="G45" s="837"/>
      <c r="H45" s="838"/>
      <c r="I45" s="39"/>
      <c r="J45" s="40"/>
      <c r="K45" s="273"/>
      <c r="L45" s="280"/>
      <c r="M45" s="340"/>
      <c r="N45" s="276"/>
    </row>
    <row r="46" spans="1:14">
      <c r="B46" s="324"/>
      <c r="C46" s="325"/>
      <c r="D46" s="325"/>
      <c r="E46" s="325"/>
      <c r="F46" s="327"/>
      <c r="G46" s="327"/>
      <c r="H46" s="128"/>
      <c r="I46" s="39"/>
      <c r="J46" s="40"/>
      <c r="K46" s="273"/>
      <c r="L46" s="280"/>
      <c r="M46" s="281"/>
      <c r="N46" s="277"/>
    </row>
    <row r="47" spans="1:14">
      <c r="B47" s="341" t="s">
        <v>952</v>
      </c>
      <c r="C47" s="342"/>
      <c r="D47" s="342"/>
      <c r="E47" s="41"/>
      <c r="F47" s="42"/>
      <c r="G47" s="42"/>
      <c r="H47" s="43"/>
      <c r="I47" s="39"/>
      <c r="J47" s="40"/>
      <c r="K47" s="283"/>
      <c r="L47" s="280"/>
      <c r="M47" s="405">
        <v>0.1</v>
      </c>
      <c r="N47" s="348">
        <f>N91*M47</f>
        <v>4133.620069507846</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207355.50988365596</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s="164" t="s">
        <v>788</v>
      </c>
      <c r="B54" s="46" t="str">
        <f>VLOOKUP(A54,MATERIALES!A5:D373,3,FALSE)</f>
        <v>Alambre negro para amarre calibre 18</v>
      </c>
      <c r="C54" s="285"/>
      <c r="D54" s="285"/>
      <c r="E54" s="285"/>
      <c r="F54" s="285"/>
      <c r="G54" s="285"/>
      <c r="H54" s="285"/>
      <c r="I54" s="285"/>
      <c r="J54" s="315" t="str">
        <f>VLOOKUP(A54,MATERIALES!A8:D646,2,FALSE)</f>
        <v>kg</v>
      </c>
      <c r="K54" s="286">
        <v>0.2</v>
      </c>
      <c r="L54" s="271"/>
      <c r="M54" s="406">
        <f>VLOOKUP(A54,MATERIALES!A5:D396,4,FALSE)</f>
        <v>4858.4050696020076</v>
      </c>
      <c r="N54" s="276">
        <f>K54*M54</f>
        <v>971.6810139204016</v>
      </c>
    </row>
    <row r="55" spans="1:14">
      <c r="A55" s="164" t="s">
        <v>691</v>
      </c>
      <c r="B55" s="46" t="str">
        <f>VLOOKUP(A55,MATERIALES!A6:D373,3,FALSE)</f>
        <v>Torón de tensionmiento 1/2´´ o 5/8´´</v>
      </c>
      <c r="C55" s="429"/>
      <c r="D55" s="429"/>
      <c r="E55" s="429"/>
      <c r="F55" s="429"/>
      <c r="G55" s="429"/>
      <c r="H55" s="429"/>
      <c r="I55" s="429"/>
      <c r="J55" s="316" t="str">
        <f>VLOOKUP(A55,MATERIALES!A9:D647,2,FALSE)</f>
        <v>kg</v>
      </c>
      <c r="K55" s="401">
        <v>5.53</v>
      </c>
      <c r="L55" s="425"/>
      <c r="M55" s="406">
        <f>VLOOKUP(A55,MATERIALES!A6:D397,4,FALSE)</f>
        <v>5888.0078971946305</v>
      </c>
      <c r="N55" s="276">
        <f t="shared" ref="N55:N67" si="1">K55*M55</f>
        <v>32560.683671486309</v>
      </c>
    </row>
    <row r="56" spans="1:14">
      <c r="A56" s="164" t="s">
        <v>484</v>
      </c>
      <c r="B56" s="46" t="str">
        <f>VLOOKUP(A56,MATERIALES!A6:D373,3,FALSE)</f>
        <v>Limpiador 1/4 de galón (anclajes)</v>
      </c>
      <c r="C56" s="429"/>
      <c r="D56" s="429"/>
      <c r="E56" s="429"/>
      <c r="F56" s="429"/>
      <c r="G56" s="429"/>
      <c r="H56" s="429"/>
      <c r="I56" s="429"/>
      <c r="J56" s="316" t="str">
        <f>VLOOKUP(A56,MATERIALES!A10:D648,2,FALSE)</f>
        <v>u</v>
      </c>
      <c r="K56" s="401">
        <v>8.0000000000000002E-3</v>
      </c>
      <c r="L56" s="425"/>
      <c r="M56" s="406">
        <f>VLOOKUP(A56,MATERIALES!A6:D398,4,FALSE)</f>
        <v>34812.713599760515</v>
      </c>
      <c r="N56" s="276">
        <f t="shared" si="1"/>
        <v>278.50170879808411</v>
      </c>
    </row>
    <row r="57" spans="1:14">
      <c r="A57" s="164" t="s">
        <v>664</v>
      </c>
      <c r="B57" s="46" t="str">
        <f>VLOOKUP(A57,MATERIALES!A6:D373,3,FALSE)</f>
        <v>Soldadura en PVC 1/8 de galón (anclajes)</v>
      </c>
      <c r="C57" s="429"/>
      <c r="D57" s="429"/>
      <c r="E57" s="429"/>
      <c r="F57" s="429"/>
      <c r="G57" s="429"/>
      <c r="H57" s="429"/>
      <c r="I57" s="429"/>
      <c r="J57" s="316" t="str">
        <f>VLOOKUP(A57,MATERIALES!A11:D649,2,FALSE)</f>
        <v>u</v>
      </c>
      <c r="K57" s="401">
        <v>2.1999999999999999E-2</v>
      </c>
      <c r="L57" s="425"/>
      <c r="M57" s="406">
        <f>VLOOKUP(A57,MATERIALES!A6:D399,4,FALSE)</f>
        <v>36401.30451885896</v>
      </c>
      <c r="N57" s="276">
        <f t="shared" si="1"/>
        <v>800.82869941489707</v>
      </c>
    </row>
    <row r="58" spans="1:14">
      <c r="A58" s="164" t="s">
        <v>731</v>
      </c>
      <c r="B58" s="46" t="str">
        <f>VLOOKUP(A58,MATERIALES!A7:D373,3,FALSE)</f>
        <v>Unión en PVC RD21 de 1´´ (para anclajes)</v>
      </c>
      <c r="C58" s="429"/>
      <c r="D58" s="429"/>
      <c r="E58" s="429"/>
      <c r="F58" s="429"/>
      <c r="G58" s="429"/>
      <c r="H58" s="429"/>
      <c r="I58" s="429"/>
      <c r="J58" s="316" t="str">
        <f>VLOOKUP(A58,MATERIALES!A11:D650,2,FALSE)</f>
        <v>u</v>
      </c>
      <c r="K58" s="401">
        <v>0.3</v>
      </c>
      <c r="L58" s="425"/>
      <c r="M58" s="406">
        <f>VLOOKUP(A58,MATERIALES!A7:D400,4,FALSE)</f>
        <v>940.16473295169249</v>
      </c>
      <c r="N58" s="276">
        <f t="shared" si="1"/>
        <v>282.04941988550775</v>
      </c>
    </row>
    <row r="59" spans="1:14">
      <c r="A59" s="164" t="s">
        <v>684</v>
      </c>
      <c r="B59" s="46" t="str">
        <f>VLOOKUP(A59,MATERIALES!A8:D373,3,FALSE)</f>
        <v>Tapón en PVC RD21 de 1´´ (para anclaje)</v>
      </c>
      <c r="C59" s="429"/>
      <c r="D59" s="429"/>
      <c r="E59" s="429"/>
      <c r="F59" s="429"/>
      <c r="G59" s="429"/>
      <c r="H59" s="429"/>
      <c r="I59" s="429"/>
      <c r="J59" s="316" t="str">
        <f>VLOOKUP(A59,MATERIALES!A12:D651,2,FALSE)</f>
        <v>u</v>
      </c>
      <c r="K59" s="401">
        <v>0.1</v>
      </c>
      <c r="L59" s="425"/>
      <c r="M59" s="406">
        <f>VLOOKUP(A59,MATERIALES!A8:D401,4,FALSE)</f>
        <v>1604.5620074271806</v>
      </c>
      <c r="N59" s="276">
        <f t="shared" si="1"/>
        <v>160.45620074271807</v>
      </c>
    </row>
    <row r="60" spans="1:14">
      <c r="A60" s="164" t="s">
        <v>432</v>
      </c>
      <c r="B60" s="46" t="str">
        <f>VLOOKUP(A60,MATERIALES!A9:D373,3,FALSE)</f>
        <v>Anclajes o Cuñas para el tensionamiento</v>
      </c>
      <c r="C60" s="429"/>
      <c r="D60" s="429"/>
      <c r="E60" s="429"/>
      <c r="F60" s="429"/>
      <c r="G60" s="429"/>
      <c r="H60" s="429"/>
      <c r="I60" s="429"/>
      <c r="J60" s="316" t="str">
        <f>VLOOKUP(A60,MATERIALES!A13:D652,2,FALSE)</f>
        <v>u</v>
      </c>
      <c r="K60" s="401">
        <v>0.5</v>
      </c>
      <c r="L60" s="425"/>
      <c r="M60" s="406">
        <f>VLOOKUP(A60,MATERIALES!A9:D402,4,FALSE)</f>
        <v>16964.490022785179</v>
      </c>
      <c r="N60" s="276">
        <f t="shared" si="1"/>
        <v>8482.2450113925897</v>
      </c>
    </row>
    <row r="61" spans="1:14">
      <c r="A61" s="164" t="s">
        <v>702</v>
      </c>
      <c r="B61" s="46" t="str">
        <f>VLOOKUP(A61,MATERIALES!A10:D373,3,FALSE)</f>
        <v>Trompetas de 12 torones (tensionamiento)</v>
      </c>
      <c r="C61" s="429"/>
      <c r="D61" s="429"/>
      <c r="E61" s="429"/>
      <c r="F61" s="429"/>
      <c r="G61" s="429"/>
      <c r="H61" s="429"/>
      <c r="I61" s="429"/>
      <c r="J61" s="316" t="s">
        <v>92</v>
      </c>
      <c r="K61" s="401">
        <v>0.1</v>
      </c>
      <c r="L61" s="425"/>
      <c r="M61" s="406">
        <f>VLOOKUP(A61,MATERIALES!A10:D403,4,FALSE)</f>
        <v>78267.915463811965</v>
      </c>
      <c r="N61" s="276">
        <f t="shared" si="1"/>
        <v>7826.7915463811969</v>
      </c>
    </row>
    <row r="62" spans="1:14">
      <c r="A62" s="164" t="s">
        <v>492</v>
      </c>
      <c r="B62" s="46" t="str">
        <f>VLOOKUP(A62,MATERIALES!A11:D373,3,FALSE)</f>
        <v>Lechada Para Ductos (Acero De Preesfuerzo)</v>
      </c>
      <c r="C62" s="429"/>
      <c r="D62" s="429"/>
      <c r="E62" s="429"/>
      <c r="F62" s="429"/>
      <c r="G62" s="429"/>
      <c r="H62" s="429"/>
      <c r="I62" s="429"/>
      <c r="J62" s="316" t="s">
        <v>422</v>
      </c>
      <c r="K62" s="401">
        <v>10</v>
      </c>
      <c r="L62" s="425"/>
      <c r="M62" s="406">
        <f>VLOOKUP(A62,MATERIALES!A11:D404,4,FALSE)</f>
        <v>1107.3287907924805</v>
      </c>
      <c r="N62" s="276">
        <f t="shared" si="1"/>
        <v>11073.287907924805</v>
      </c>
    </row>
    <row r="63" spans="1:14">
      <c r="A63" s="164" t="s">
        <v>445</v>
      </c>
      <c r="B63" s="46" t="str">
        <f>VLOOKUP(A63,MATERIALES!A11:D373,3,FALSE)</f>
        <v>Ductos para tensionimiento</v>
      </c>
      <c r="C63" s="429"/>
      <c r="D63" s="429"/>
      <c r="E63" s="429"/>
      <c r="F63" s="429"/>
      <c r="G63" s="429"/>
      <c r="H63" s="429"/>
      <c r="I63" s="429"/>
      <c r="J63" s="316" t="str">
        <f>VLOOKUP(A63,MATERIALES!A14:D655,2,FALSE)</f>
        <v>m</v>
      </c>
      <c r="K63" s="401">
        <v>1</v>
      </c>
      <c r="L63" s="425"/>
      <c r="M63" s="406">
        <f>VLOOKUP(A63,MATERIALES!A11:D405,4,FALSE)</f>
        <v>18843.754749466651</v>
      </c>
      <c r="N63" s="276">
        <f t="shared" si="1"/>
        <v>18843.754749466651</v>
      </c>
    </row>
    <row r="64" spans="1:14">
      <c r="A64" s="164" t="s">
        <v>591</v>
      </c>
      <c r="B64" s="46" t="str">
        <f>VLOOKUP(A64,MATERIALES!A12:D373,3,FALSE)</f>
        <v>Oxigeno industrial</v>
      </c>
      <c r="C64" s="429"/>
      <c r="D64" s="429"/>
      <c r="E64" s="429"/>
      <c r="F64" s="429"/>
      <c r="G64" s="429"/>
      <c r="H64" s="429"/>
      <c r="I64" s="429"/>
      <c r="J64" s="316" t="str">
        <f>VLOOKUP(A64,MATERIALES!A15:D656,2,FALSE)</f>
        <v>kg</v>
      </c>
      <c r="K64" s="401">
        <v>0.5</v>
      </c>
      <c r="L64" s="425"/>
      <c r="M64" s="406">
        <f>VLOOKUP(A64,MATERIALES!A12:D406,4,FALSE)</f>
        <v>748222.06393847906</v>
      </c>
      <c r="N64" s="276">
        <f t="shared" si="1"/>
        <v>374111.03196923953</v>
      </c>
    </row>
    <row r="65" spans="1:14">
      <c r="A65" s="164" t="s">
        <v>507</v>
      </c>
      <c r="B65" s="46" t="str">
        <f>VLOOKUP(A65,MATERIALES!A13:D374,3,FALSE)</f>
        <v>Manguera de polietileno de 3´´</v>
      </c>
      <c r="C65" s="429"/>
      <c r="D65" s="429"/>
      <c r="E65" s="429"/>
      <c r="F65" s="429"/>
      <c r="G65" s="429"/>
      <c r="H65" s="429"/>
      <c r="I65" s="429"/>
      <c r="J65" s="316" t="str">
        <f>VLOOKUP(A65,MATERIALES!A16:D657,2,FALSE)</f>
        <v>m</v>
      </c>
      <c r="K65" s="401">
        <v>0.55000000000000004</v>
      </c>
      <c r="L65" s="425"/>
      <c r="M65" s="406">
        <f>VLOOKUP(A65,MATERIALES!A13:D407,4,FALSE)</f>
        <v>6894.1864619051057</v>
      </c>
      <c r="N65" s="276">
        <f t="shared" si="1"/>
        <v>3791.8025540478084</v>
      </c>
    </row>
    <row r="66" spans="1:14">
      <c r="A66" s="164" t="s">
        <v>898</v>
      </c>
      <c r="B66" s="46" t="str">
        <f>VLOOKUP(A66,MATERIALES!A13:D375,3,FALSE)</f>
        <v>Alambre Negro Para Amarre</v>
      </c>
      <c r="C66" s="429"/>
      <c r="D66" s="429"/>
      <c r="E66" s="429"/>
      <c r="F66" s="429"/>
      <c r="G66" s="429"/>
      <c r="H66" s="429"/>
      <c r="I66" s="429"/>
      <c r="J66" s="316" t="str">
        <f>VLOOKUP(A66,MATERIALES!A17:D658,2,FALSE)</f>
        <v>kg</v>
      </c>
      <c r="K66" s="401">
        <v>0.05</v>
      </c>
      <c r="L66" s="425"/>
      <c r="M66" s="406">
        <f>VLOOKUP(A66,MATERIALES!A13:D408,4,FALSE)</f>
        <v>4951.0373819086863</v>
      </c>
      <c r="N66" s="276">
        <f t="shared" si="1"/>
        <v>247.55186909543431</v>
      </c>
    </row>
    <row r="67" spans="1:14">
      <c r="A67" s="164" t="s">
        <v>706</v>
      </c>
      <c r="B67" s="46" t="str">
        <f>VLOOKUP(A67,MATERIALES!A13:D376,3,FALSE)</f>
        <v>Tubería PVC RD21 de 1´´ (para anclajes)</v>
      </c>
      <c r="C67" s="429"/>
      <c r="D67" s="429"/>
      <c r="E67" s="429"/>
      <c r="F67" s="429"/>
      <c r="G67" s="429"/>
      <c r="H67" s="429"/>
      <c r="I67" s="429"/>
      <c r="J67" s="316" t="str">
        <f>VLOOKUP(A67,MATERIALES!A18:D659,2,FALSE)</f>
        <v>m</v>
      </c>
      <c r="K67" s="401">
        <v>1</v>
      </c>
      <c r="L67" s="425"/>
      <c r="M67" s="406">
        <f>VLOOKUP(A67,MATERIALES!A13:D409,4,FALSE)</f>
        <v>5844.3535890960811</v>
      </c>
      <c r="N67" s="276">
        <f t="shared" si="1"/>
        <v>5844.3535890960811</v>
      </c>
    </row>
    <row r="68" spans="1:14" ht="15.75" thickBot="1">
      <c r="B68" s="46"/>
      <c r="C68" s="314"/>
      <c r="D68" s="314"/>
      <c r="E68" s="314"/>
      <c r="F68" s="314"/>
      <c r="G68" s="314"/>
      <c r="H68" s="314"/>
      <c r="I68" s="314"/>
      <c r="J68" s="439"/>
      <c r="K68" s="129"/>
      <c r="L68" s="329"/>
      <c r="M68" s="406"/>
      <c r="N68" s="276"/>
    </row>
    <row r="69" spans="1:14" ht="15.75" thickBot="1">
      <c r="B69" s="823" t="s">
        <v>953</v>
      </c>
      <c r="C69" s="824"/>
      <c r="D69" s="824"/>
      <c r="E69" s="824"/>
      <c r="F69" s="824"/>
      <c r="G69" s="824"/>
      <c r="H69" s="824"/>
      <c r="I69" s="824"/>
      <c r="J69" s="824"/>
      <c r="K69" s="824"/>
      <c r="L69" s="824"/>
      <c r="M69" s="825"/>
      <c r="N69" s="398">
        <f>SUM(N54:N68)</f>
        <v>465275.01991089201</v>
      </c>
    </row>
    <row r="70" spans="1:14">
      <c r="B70" s="36"/>
      <c r="C70" s="37"/>
      <c r="D70" s="37"/>
      <c r="E70" s="37"/>
      <c r="F70" s="37"/>
      <c r="G70" s="37"/>
      <c r="H70" s="37"/>
      <c r="I70" s="37"/>
      <c r="J70" s="37"/>
      <c r="K70" s="37"/>
      <c r="L70" s="37"/>
      <c r="M70" s="37"/>
      <c r="N70" s="38"/>
    </row>
    <row r="71" spans="1:14">
      <c r="B71" s="67" t="s">
        <v>956</v>
      </c>
      <c r="C71" s="68"/>
      <c r="D71" s="68"/>
      <c r="E71" s="68"/>
      <c r="F71" s="68"/>
      <c r="G71" s="68"/>
      <c r="H71" s="68"/>
      <c r="I71" s="68"/>
      <c r="J71" s="68"/>
      <c r="K71" s="68"/>
      <c r="L71" s="68"/>
      <c r="M71" s="68"/>
      <c r="N71" s="69"/>
    </row>
    <row r="72" spans="1:14" ht="15.75" thickBot="1">
      <c r="B72" s="71"/>
      <c r="C72" s="64"/>
      <c r="D72" s="64"/>
      <c r="E72" s="64"/>
      <c r="F72" s="64"/>
      <c r="G72" s="64"/>
      <c r="H72" s="64"/>
      <c r="I72" s="64"/>
      <c r="J72" s="64"/>
      <c r="K72" s="64"/>
      <c r="L72" s="64"/>
      <c r="M72" s="64"/>
      <c r="N72" s="66"/>
    </row>
    <row r="73" spans="1:14" ht="25.5">
      <c r="B73" s="317" t="s">
        <v>957</v>
      </c>
      <c r="C73" s="318"/>
      <c r="D73" s="318"/>
      <c r="E73" s="318"/>
      <c r="F73" s="318"/>
      <c r="G73" s="318"/>
      <c r="H73" s="76" t="s">
        <v>945</v>
      </c>
      <c r="I73" s="77" t="s">
        <v>958</v>
      </c>
      <c r="J73" s="78" t="s">
        <v>959</v>
      </c>
      <c r="K73" s="76" t="s">
        <v>960</v>
      </c>
      <c r="L73" s="826" t="s">
        <v>961</v>
      </c>
      <c r="M73" s="799"/>
      <c r="N73" s="79" t="s">
        <v>951</v>
      </c>
    </row>
    <row r="74" spans="1:14">
      <c r="B74" s="49"/>
      <c r="C74" s="321"/>
      <c r="D74" s="321"/>
      <c r="E74" s="321"/>
      <c r="F74" s="321"/>
      <c r="G74" s="321"/>
      <c r="H74" s="315"/>
      <c r="I74" s="283"/>
      <c r="J74" s="290"/>
      <c r="K74" s="283"/>
      <c r="L74" s="827"/>
      <c r="M74" s="828"/>
      <c r="N74" s="291"/>
    </row>
    <row r="75" spans="1:14">
      <c r="B75" s="49"/>
      <c r="C75" s="50"/>
      <c r="D75" s="50"/>
      <c r="E75" s="50"/>
      <c r="F75" s="50"/>
      <c r="G75" s="50"/>
      <c r="H75" s="315"/>
      <c r="I75" s="283"/>
      <c r="J75" s="290"/>
      <c r="K75" s="283"/>
      <c r="L75" s="827"/>
      <c r="M75" s="828"/>
      <c r="N75" s="291"/>
    </row>
    <row r="76" spans="1:14">
      <c r="B76" s="49"/>
      <c r="C76" s="50"/>
      <c r="D76" s="50"/>
      <c r="E76" s="50"/>
      <c r="F76" s="50"/>
      <c r="G76" s="50"/>
      <c r="H76" s="315"/>
      <c r="I76" s="283"/>
      <c r="J76" s="290"/>
      <c r="K76" s="283"/>
      <c r="L76" s="827"/>
      <c r="M76" s="828"/>
      <c r="N76" s="291"/>
    </row>
    <row r="77" spans="1:14">
      <c r="B77" s="49"/>
      <c r="C77" s="50"/>
      <c r="D77" s="50"/>
      <c r="E77" s="50"/>
      <c r="F77" s="50"/>
      <c r="G77" s="50"/>
      <c r="H77" s="315"/>
      <c r="I77" s="283"/>
      <c r="J77" s="290"/>
      <c r="K77" s="283"/>
      <c r="L77" s="827"/>
      <c r="M77" s="828"/>
      <c r="N77" s="291"/>
    </row>
    <row r="78" spans="1:14">
      <c r="B78" s="49"/>
      <c r="C78" s="50"/>
      <c r="D78" s="50"/>
      <c r="E78" s="50"/>
      <c r="F78" s="50"/>
      <c r="G78" s="50"/>
      <c r="H78" s="292"/>
      <c r="I78" s="283"/>
      <c r="J78" s="283"/>
      <c r="K78" s="283"/>
      <c r="L78" s="293"/>
      <c r="M78" s="294"/>
      <c r="N78" s="295"/>
    </row>
    <row r="79" spans="1:14" ht="15.75" thickBot="1">
      <c r="B79" s="451"/>
      <c r="C79" s="452"/>
      <c r="D79" s="452"/>
      <c r="E79" s="452"/>
      <c r="F79" s="452"/>
      <c r="G79" s="452"/>
      <c r="H79" s="51"/>
      <c r="I79" s="129"/>
      <c r="J79" s="129"/>
      <c r="K79" s="129"/>
      <c r="L79" s="812"/>
      <c r="M79" s="813"/>
      <c r="N79" s="130"/>
    </row>
    <row r="80" spans="1:14" ht="15.75" thickBot="1">
      <c r="B80" s="829" t="s">
        <v>953</v>
      </c>
      <c r="C80" s="830"/>
      <c r="D80" s="830"/>
      <c r="E80" s="830"/>
      <c r="F80" s="830"/>
      <c r="G80" s="830"/>
      <c r="H80" s="830"/>
      <c r="I80" s="830"/>
      <c r="J80" s="830"/>
      <c r="K80" s="830"/>
      <c r="L80" s="830"/>
      <c r="M80" s="831"/>
      <c r="N80" s="107"/>
    </row>
    <row r="81" spans="1:15">
      <c r="B81" s="36"/>
      <c r="C81" s="37"/>
      <c r="D81" s="37"/>
      <c r="E81" s="37"/>
      <c r="F81" s="37"/>
      <c r="G81" s="37"/>
      <c r="H81" s="37"/>
      <c r="I81" s="37"/>
      <c r="J81" s="37"/>
      <c r="K81" s="37"/>
      <c r="L81" s="37"/>
      <c r="M81" s="37"/>
      <c r="N81" s="38"/>
    </row>
    <row r="82" spans="1:15">
      <c r="B82" s="67" t="s">
        <v>962</v>
      </c>
      <c r="C82" s="68"/>
      <c r="D82" s="68"/>
      <c r="E82" s="68"/>
      <c r="F82" s="68"/>
      <c r="G82" s="68"/>
      <c r="H82" s="68"/>
      <c r="I82" s="68"/>
      <c r="J82" s="68"/>
      <c r="K82" s="68"/>
      <c r="L82" s="68"/>
      <c r="M82" s="68"/>
      <c r="N82" s="69"/>
    </row>
    <row r="83" spans="1:15" ht="15.75" thickBot="1">
      <c r="B83" s="71"/>
      <c r="C83" s="64"/>
      <c r="D83" s="64"/>
      <c r="E83" s="64"/>
      <c r="F83" s="64"/>
      <c r="G83" s="64"/>
      <c r="H83" s="64"/>
      <c r="I83" s="64"/>
      <c r="J83" s="64"/>
      <c r="K83" s="64"/>
      <c r="L83" s="64"/>
      <c r="M83" s="64"/>
      <c r="N83" s="66"/>
    </row>
    <row r="84" spans="1:15" ht="25.5">
      <c r="B84" s="849" t="s">
        <v>963</v>
      </c>
      <c r="C84" s="850"/>
      <c r="D84" s="850"/>
      <c r="E84" s="850"/>
      <c r="F84" s="850"/>
      <c r="G84" s="850"/>
      <c r="H84" s="850"/>
      <c r="I84" s="76" t="s">
        <v>964</v>
      </c>
      <c r="J84" s="78" t="s">
        <v>1410</v>
      </c>
      <c r="K84" s="77" t="s">
        <v>966</v>
      </c>
      <c r="L84" s="851" t="s">
        <v>950</v>
      </c>
      <c r="M84" s="852"/>
      <c r="N84" s="101" t="s">
        <v>951</v>
      </c>
    </row>
    <row r="85" spans="1:15">
      <c r="A85" s="165" t="s">
        <v>11</v>
      </c>
      <c r="B85" s="52" t="str">
        <f>VLOOKUP(A85,'MANO DE OBRA'!A8:D68,3,FALSE)</f>
        <v>Obrero (4)</v>
      </c>
      <c r="C85" s="50"/>
      <c r="D85" s="50"/>
      <c r="E85" s="50"/>
      <c r="F85" s="50"/>
      <c r="G85" s="50"/>
      <c r="H85" s="50"/>
      <c r="I85" s="296">
        <f>K85/J85*100</f>
        <v>117040.00000000001</v>
      </c>
      <c r="J85" s="297">
        <v>185</v>
      </c>
      <c r="K85" s="298">
        <f>VLOOKUP(A85,'MANO DE OBRA'!A8:D99,4,FALSE)</f>
        <v>216524</v>
      </c>
      <c r="L85" s="53"/>
      <c r="M85" s="438">
        <v>10.4</v>
      </c>
      <c r="N85" s="399">
        <f>K85/M85</f>
        <v>20819.615384615383</v>
      </c>
      <c r="O85" s="109"/>
    </row>
    <row r="86" spans="1:15">
      <c r="A86" s="165" t="s">
        <v>32</v>
      </c>
      <c r="B86" s="52" t="str">
        <f>VLOOKUP(A86,'MANO DE OBRA'!A8:D69,3,FALSE)</f>
        <v>Oficial (2)</v>
      </c>
      <c r="C86" s="50"/>
      <c r="D86" s="50"/>
      <c r="E86" s="50"/>
      <c r="F86" s="50"/>
      <c r="G86" s="50"/>
      <c r="H86" s="50"/>
      <c r="I86" s="296">
        <f>K86/J86*100</f>
        <v>115336.47958314378</v>
      </c>
      <c r="J86" s="297">
        <v>185</v>
      </c>
      <c r="K86" s="298">
        <f>VLOOKUP(A86,'MANO DE OBRA'!A8:D100,4,FALSE)</f>
        <v>213372.48722881597</v>
      </c>
      <c r="L86" s="53"/>
      <c r="M86" s="435">
        <v>10.4</v>
      </c>
      <c r="N86" s="399">
        <f>K86/M86</f>
        <v>20516.585310463073</v>
      </c>
    </row>
    <row r="87" spans="1:15">
      <c r="B87" s="52"/>
      <c r="C87" s="50"/>
      <c r="D87" s="50"/>
      <c r="E87" s="50"/>
      <c r="F87" s="50"/>
      <c r="G87" s="50"/>
      <c r="H87" s="50"/>
      <c r="I87" s="296"/>
      <c r="J87" s="297"/>
      <c r="K87" s="298"/>
      <c r="L87" s="53"/>
      <c r="M87" s="436"/>
      <c r="N87" s="399"/>
    </row>
    <row r="88" spans="1:15">
      <c r="B88" s="52"/>
      <c r="C88" s="50"/>
      <c r="D88" s="50"/>
      <c r="E88" s="50"/>
      <c r="F88" s="50"/>
      <c r="G88" s="50"/>
      <c r="H88" s="50"/>
      <c r="I88" s="283"/>
      <c r="J88" s="301"/>
      <c r="K88" s="302"/>
      <c r="L88" s="322"/>
      <c r="M88" s="304"/>
      <c r="N88" s="300"/>
    </row>
    <row r="89" spans="1:15">
      <c r="B89" s="52"/>
      <c r="C89" s="50"/>
      <c r="D89" s="50"/>
      <c r="E89" s="50"/>
      <c r="F89" s="50"/>
      <c r="G89" s="50"/>
      <c r="H89" s="50"/>
      <c r="I89" s="283"/>
      <c r="J89" s="301"/>
      <c r="K89" s="302"/>
      <c r="L89" s="322"/>
      <c r="M89" s="304"/>
      <c r="N89" s="300"/>
    </row>
    <row r="90" spans="1:15" ht="15.75" thickBot="1">
      <c r="B90" s="810"/>
      <c r="C90" s="811"/>
      <c r="D90" s="811"/>
      <c r="E90" s="811"/>
      <c r="F90" s="811"/>
      <c r="G90" s="811"/>
      <c r="H90" s="811"/>
      <c r="I90" s="129"/>
      <c r="J90" s="129"/>
      <c r="K90" s="129"/>
      <c r="L90" s="911"/>
      <c r="M90" s="911"/>
      <c r="N90" s="48"/>
    </row>
    <row r="91" spans="1:15" ht="15.75" thickBot="1">
      <c r="B91" s="829" t="s">
        <v>953</v>
      </c>
      <c r="C91" s="830"/>
      <c r="D91" s="830"/>
      <c r="E91" s="830"/>
      <c r="F91" s="830"/>
      <c r="G91" s="830"/>
      <c r="H91" s="830"/>
      <c r="I91" s="830"/>
      <c r="J91" s="830"/>
      <c r="K91" s="830"/>
      <c r="L91" s="830"/>
      <c r="M91" s="831"/>
      <c r="N91" s="305">
        <f>SUM(N85:N90)</f>
        <v>41336.200695078456</v>
      </c>
    </row>
    <row r="92" spans="1:15" ht="15.75" thickBot="1">
      <c r="B92" s="36"/>
      <c r="C92" s="37"/>
      <c r="D92" s="37"/>
      <c r="E92" s="37"/>
      <c r="F92" s="37"/>
      <c r="G92" s="37"/>
      <c r="H92" s="37"/>
      <c r="I92" s="37"/>
      <c r="J92" s="37"/>
      <c r="K92" s="37"/>
      <c r="L92" s="37"/>
      <c r="M92" s="37"/>
      <c r="N92" s="38"/>
    </row>
    <row r="93" spans="1:15" ht="15.75" thickBot="1">
      <c r="B93" s="823" t="s">
        <v>967</v>
      </c>
      <c r="C93" s="824"/>
      <c r="D93" s="824"/>
      <c r="E93" s="824"/>
      <c r="F93" s="824"/>
      <c r="G93" s="824"/>
      <c r="H93" s="824"/>
      <c r="I93" s="824"/>
      <c r="J93" s="824"/>
      <c r="K93" s="824"/>
      <c r="L93" s="824"/>
      <c r="M93" s="825"/>
      <c r="N93" s="102">
        <f>N49+N69+N80+N91</f>
        <v>713966.73048962641</v>
      </c>
    </row>
    <row r="94" spans="1:15">
      <c r="B94" s="36"/>
      <c r="C94" s="37"/>
      <c r="D94" s="37"/>
      <c r="E94" s="37"/>
      <c r="F94" s="37"/>
      <c r="G94" s="37"/>
      <c r="H94" s="37"/>
      <c r="I94" s="37"/>
      <c r="J94" s="37"/>
      <c r="K94" s="37"/>
      <c r="L94" s="37"/>
      <c r="M94" s="37"/>
      <c r="N94" s="38"/>
    </row>
    <row r="95" spans="1:15">
      <c r="B95" s="67" t="s">
        <v>968</v>
      </c>
      <c r="C95" s="68"/>
      <c r="D95" s="68"/>
      <c r="E95" s="68"/>
      <c r="F95" s="68"/>
      <c r="G95" s="68"/>
      <c r="H95" s="68"/>
      <c r="I95" s="68"/>
      <c r="J95" s="68"/>
      <c r="K95" s="68"/>
      <c r="L95" s="68"/>
      <c r="M95" s="68"/>
      <c r="N95" s="69"/>
    </row>
    <row r="96" spans="1:15" ht="15.75" thickBot="1">
      <c r="B96" s="71"/>
      <c r="C96" s="64"/>
      <c r="D96" s="64"/>
      <c r="E96" s="64"/>
      <c r="F96" s="64"/>
      <c r="G96" s="64"/>
      <c r="H96" s="64"/>
      <c r="I96" s="64"/>
      <c r="J96" s="64"/>
      <c r="K96" s="64"/>
      <c r="L96" s="64"/>
      <c r="M96" s="64"/>
      <c r="N96" s="66"/>
    </row>
    <row r="97" spans="1:14">
      <c r="B97" s="814" t="s">
        <v>969</v>
      </c>
      <c r="C97" s="815"/>
      <c r="D97" s="815"/>
      <c r="E97" s="815"/>
      <c r="F97" s="815"/>
      <c r="G97" s="815"/>
      <c r="H97" s="815"/>
      <c r="I97" s="318"/>
      <c r="J97" s="338"/>
      <c r="K97" s="306" t="s">
        <v>970</v>
      </c>
      <c r="L97" s="853" t="s">
        <v>971</v>
      </c>
      <c r="M97" s="854"/>
      <c r="N97" s="307"/>
    </row>
    <row r="98" spans="1:14">
      <c r="B98" s="855" t="s">
        <v>972</v>
      </c>
      <c r="C98" s="856"/>
      <c r="D98" s="856"/>
      <c r="E98" s="856"/>
      <c r="F98" s="856"/>
      <c r="G98" s="856"/>
      <c r="H98" s="856"/>
      <c r="I98" s="90"/>
      <c r="J98" s="91"/>
      <c r="K98" s="308">
        <v>0.2</v>
      </c>
      <c r="L98" s="857">
        <f>N93*K98</f>
        <v>142793.3460979253</v>
      </c>
      <c r="M98" s="858"/>
      <c r="N98" s="54"/>
    </row>
    <row r="99" spans="1:14">
      <c r="B99" s="92" t="s">
        <v>973</v>
      </c>
      <c r="C99" s="93"/>
      <c r="D99" s="93"/>
      <c r="E99" s="93"/>
      <c r="F99" s="93"/>
      <c r="G99" s="93"/>
      <c r="H99" s="93"/>
      <c r="I99" s="90"/>
      <c r="J99" s="91"/>
      <c r="K99" s="308">
        <v>0.05</v>
      </c>
      <c r="L99" s="857">
        <f>N93*K99</f>
        <v>35698.336524481325</v>
      </c>
      <c r="M99" s="858"/>
      <c r="N99" s="54"/>
    </row>
    <row r="100" spans="1:14" ht="15.75" thickBot="1">
      <c r="B100" s="94" t="s">
        <v>974</v>
      </c>
      <c r="C100" s="95"/>
      <c r="D100" s="95"/>
      <c r="E100" s="95"/>
      <c r="F100" s="95"/>
      <c r="G100" s="95"/>
      <c r="H100" s="95"/>
      <c r="I100" s="96"/>
      <c r="J100" s="97"/>
      <c r="K100" s="309">
        <v>0.05</v>
      </c>
      <c r="L100" s="859">
        <f>N93*K100</f>
        <v>35698.336524481325</v>
      </c>
      <c r="M100" s="860"/>
      <c r="N100" s="54"/>
    </row>
    <row r="101" spans="1:14" ht="15.75" thickBot="1">
      <c r="B101" s="823" t="s">
        <v>953</v>
      </c>
      <c r="C101" s="824"/>
      <c r="D101" s="824"/>
      <c r="E101" s="824"/>
      <c r="F101" s="824"/>
      <c r="G101" s="824"/>
      <c r="H101" s="824"/>
      <c r="I101" s="824"/>
      <c r="J101" s="824"/>
      <c r="K101" s="824"/>
      <c r="L101" s="824"/>
      <c r="M101" s="825"/>
      <c r="N101" s="55">
        <f>L98+L99+L100</f>
        <v>214190.01914688796</v>
      </c>
    </row>
    <row r="102" spans="1:14" ht="15.75" thickBot="1">
      <c r="B102" s="36"/>
      <c r="C102" s="37"/>
      <c r="D102" s="37"/>
      <c r="E102" s="37"/>
      <c r="F102" s="37"/>
      <c r="G102" s="37"/>
      <c r="H102" s="37"/>
      <c r="I102" s="37"/>
      <c r="J102" s="37"/>
      <c r="K102" s="37"/>
      <c r="L102" s="37"/>
      <c r="M102" s="37"/>
      <c r="N102" s="38"/>
    </row>
    <row r="103" spans="1:14" ht="15.75" thickBot="1">
      <c r="A103" t="s">
        <v>2016</v>
      </c>
      <c r="B103" s="823" t="s">
        <v>975</v>
      </c>
      <c r="C103" s="824"/>
      <c r="D103" s="824"/>
      <c r="E103" s="824"/>
      <c r="F103" s="824"/>
      <c r="G103" s="824"/>
      <c r="H103" s="824"/>
      <c r="I103" s="824"/>
      <c r="J103" s="824"/>
      <c r="K103" s="824"/>
      <c r="L103" s="824"/>
      <c r="M103" s="825"/>
      <c r="N103" s="192">
        <f>N93+N101</f>
        <v>928156.74963651435</v>
      </c>
    </row>
    <row r="104" spans="1:14">
      <c r="B104" s="243"/>
      <c r="C104" s="244"/>
      <c r="D104" s="244"/>
      <c r="E104" s="244"/>
      <c r="F104" s="244"/>
      <c r="G104" s="244"/>
      <c r="H104" s="244"/>
      <c r="I104" s="244"/>
      <c r="J104" s="244"/>
      <c r="K104" s="244"/>
      <c r="L104" s="244"/>
      <c r="M104" s="244"/>
      <c r="N104" s="245"/>
    </row>
    <row r="105" spans="1:14">
      <c r="B105" s="246"/>
      <c r="C105" s="247"/>
      <c r="D105" s="247"/>
      <c r="E105" s="247"/>
      <c r="F105" s="247"/>
      <c r="G105" s="247"/>
      <c r="H105" s="247"/>
      <c r="I105" s="247"/>
      <c r="J105" s="247"/>
      <c r="K105" s="247"/>
      <c r="L105" s="247"/>
      <c r="M105" s="247"/>
      <c r="N105" s="248"/>
    </row>
    <row r="106" spans="1:14">
      <c r="B106" s="246"/>
      <c r="C106" s="247"/>
      <c r="D106" s="247"/>
      <c r="E106" s="247"/>
      <c r="F106" s="247"/>
      <c r="G106" s="247"/>
      <c r="H106" s="247"/>
      <c r="I106" s="247"/>
      <c r="J106" s="247"/>
      <c r="K106" s="247"/>
      <c r="L106" s="247"/>
      <c r="M106" s="247"/>
      <c r="N106" s="248"/>
    </row>
    <row r="107" spans="1:14">
      <c r="B107" s="246"/>
      <c r="C107" s="247"/>
      <c r="D107" s="247"/>
      <c r="E107" s="247"/>
      <c r="F107" s="247"/>
      <c r="G107" s="247"/>
      <c r="H107" s="247"/>
      <c r="I107" s="247"/>
      <c r="J107" s="247"/>
      <c r="K107" s="247"/>
      <c r="L107" s="247"/>
      <c r="M107" s="247"/>
      <c r="N107" s="248"/>
    </row>
    <row r="108" spans="1:14">
      <c r="B108" s="246"/>
      <c r="C108" s="247"/>
      <c r="D108" s="247"/>
      <c r="E108" s="421" t="s">
        <v>976</v>
      </c>
      <c r="F108" s="421"/>
      <c r="G108" s="421"/>
      <c r="H108" s="421"/>
      <c r="I108" s="421"/>
      <c r="J108" s="421"/>
      <c r="K108" s="247"/>
      <c r="L108" s="247"/>
      <c r="M108" s="247"/>
      <c r="N108" s="248"/>
    </row>
    <row r="109" spans="1:14">
      <c r="B109" s="246"/>
      <c r="C109" s="247"/>
      <c r="D109" s="247"/>
      <c r="E109" s="247" t="s">
        <v>977</v>
      </c>
      <c r="F109" s="247"/>
      <c r="G109" s="247"/>
      <c r="H109" s="247"/>
      <c r="I109" s="247"/>
      <c r="J109" s="247"/>
      <c r="K109" s="247"/>
      <c r="L109" s="247"/>
      <c r="M109" s="247"/>
      <c r="N109" s="248"/>
    </row>
    <row r="110" spans="1:14">
      <c r="B110" s="246"/>
      <c r="C110" s="247"/>
      <c r="D110" s="247"/>
      <c r="E110" s="247" t="s">
        <v>978</v>
      </c>
      <c r="F110" s="247"/>
      <c r="G110" s="247"/>
      <c r="H110" s="247"/>
      <c r="I110" s="247"/>
      <c r="J110" s="247"/>
      <c r="K110" s="247"/>
      <c r="L110" s="247"/>
      <c r="M110" s="247"/>
      <c r="N110" s="248"/>
    </row>
    <row r="111" spans="1:14">
      <c r="B111" s="246"/>
      <c r="C111" s="247"/>
      <c r="D111" s="247"/>
      <c r="E111" s="247" t="s">
        <v>979</v>
      </c>
      <c r="F111" s="247"/>
      <c r="G111" s="247"/>
      <c r="H111" s="247"/>
      <c r="I111" s="247"/>
      <c r="J111" s="247"/>
      <c r="K111" s="247"/>
      <c r="L111" s="247"/>
      <c r="M111" s="247"/>
      <c r="N111" s="248"/>
    </row>
    <row r="112" spans="1:14" ht="15.75" thickBot="1">
      <c r="B112" s="246"/>
      <c r="C112" s="247"/>
      <c r="D112" s="247"/>
      <c r="E112" s="247"/>
      <c r="F112" s="247" t="s">
        <v>980</v>
      </c>
      <c r="G112" s="247"/>
      <c r="H112" s="247"/>
      <c r="I112" s="247"/>
      <c r="J112" s="247"/>
      <c r="K112" s="247"/>
      <c r="L112" s="247"/>
      <c r="M112" s="247"/>
      <c r="N112" s="248"/>
    </row>
    <row r="113" spans="2:14">
      <c r="B113" s="231" t="s">
        <v>2216</v>
      </c>
      <c r="C113" s="232"/>
      <c r="D113" s="232"/>
      <c r="E113" s="232"/>
      <c r="F113" s="232"/>
      <c r="G113" s="232"/>
      <c r="H113" s="232"/>
      <c r="I113" s="232"/>
      <c r="J113" s="232"/>
      <c r="K113" s="232"/>
      <c r="L113" s="232"/>
      <c r="M113" s="232"/>
      <c r="N113" s="233"/>
    </row>
    <row r="114" spans="2:14">
      <c r="B114" s="249"/>
      <c r="C114" s="250"/>
      <c r="D114" s="250"/>
      <c r="E114" s="250"/>
      <c r="F114" s="250"/>
      <c r="G114" s="250"/>
      <c r="H114" s="250"/>
      <c r="I114" s="250"/>
      <c r="J114" s="250"/>
      <c r="K114" s="250"/>
      <c r="L114" s="250"/>
      <c r="M114" s="250"/>
      <c r="N114" s="251"/>
    </row>
    <row r="115" spans="2:14">
      <c r="B115" s="249"/>
      <c r="C115" s="250"/>
      <c r="D115" s="250"/>
      <c r="E115" s="250"/>
      <c r="F115" s="250"/>
      <c r="G115" s="250"/>
      <c r="H115" s="250"/>
      <c r="I115" s="250"/>
      <c r="J115" s="250"/>
      <c r="K115" s="250"/>
      <c r="L115" s="250"/>
      <c r="M115" s="250"/>
      <c r="N115" s="251"/>
    </row>
    <row r="116" spans="2:14">
      <c r="B116" s="249"/>
      <c r="C116" s="250"/>
      <c r="D116" s="250"/>
      <c r="E116" s="250"/>
      <c r="F116" s="250"/>
      <c r="G116" s="250"/>
      <c r="H116" s="250"/>
      <c r="I116" s="250"/>
      <c r="J116" s="250"/>
      <c r="K116" s="250"/>
      <c r="L116" s="250"/>
      <c r="M116" s="250"/>
      <c r="N116" s="251"/>
    </row>
    <row r="117" spans="2:14" ht="15.75" thickBot="1">
      <c r="B117" s="252"/>
      <c r="C117" s="253"/>
      <c r="D117" s="253"/>
      <c r="E117" s="253"/>
      <c r="F117" s="253"/>
      <c r="G117" s="253"/>
      <c r="H117" s="253"/>
      <c r="I117" s="253"/>
      <c r="J117" s="253"/>
      <c r="K117" s="253"/>
      <c r="L117" s="253"/>
      <c r="M117" s="253"/>
      <c r="N117" s="254"/>
    </row>
    <row r="118" spans="2:14">
      <c r="B118" s="255"/>
      <c r="C118" s="256"/>
      <c r="D118" s="256"/>
      <c r="E118" s="256"/>
      <c r="F118" s="256"/>
      <c r="G118" s="256"/>
      <c r="H118" s="256"/>
      <c r="I118" s="256"/>
      <c r="J118" s="256"/>
      <c r="K118" s="256"/>
      <c r="L118" s="256"/>
      <c r="M118" s="256"/>
      <c r="N118" s="257"/>
    </row>
    <row r="119" spans="2:14">
      <c r="B119" s="258" t="s">
        <v>2217</v>
      </c>
      <c r="C119" s="259"/>
      <c r="D119" s="259"/>
      <c r="E119" s="259"/>
      <c r="F119" s="259"/>
      <c r="G119" s="259"/>
      <c r="H119" s="259"/>
      <c r="I119" s="259"/>
      <c r="J119" s="259"/>
      <c r="K119" s="259"/>
      <c r="L119" s="259"/>
      <c r="M119" s="259"/>
      <c r="N119" s="260"/>
    </row>
    <row r="120" spans="2:14" ht="15" customHeight="1">
      <c r="B120" s="965" t="s">
        <v>2218</v>
      </c>
      <c r="C120" s="966"/>
      <c r="D120" s="966"/>
      <c r="E120" s="966"/>
      <c r="F120" s="966"/>
      <c r="G120" s="966"/>
      <c r="H120" s="966"/>
      <c r="I120" s="966"/>
      <c r="J120" s="966"/>
      <c r="K120" s="966"/>
      <c r="L120" s="966"/>
      <c r="M120" s="966"/>
      <c r="N120" s="967"/>
    </row>
    <row r="121" spans="2:14" ht="15" customHeight="1">
      <c r="B121" s="965"/>
      <c r="C121" s="966"/>
      <c r="D121" s="966"/>
      <c r="E121" s="966"/>
      <c r="F121" s="966"/>
      <c r="G121" s="966"/>
      <c r="H121" s="966"/>
      <c r="I121" s="966"/>
      <c r="J121" s="966"/>
      <c r="K121" s="966"/>
      <c r="L121" s="966"/>
      <c r="M121" s="966"/>
      <c r="N121" s="967"/>
    </row>
    <row r="122" spans="2:14" ht="30" customHeight="1">
      <c r="B122" s="968" t="s">
        <v>2219</v>
      </c>
      <c r="C122" s="969"/>
      <c r="D122" s="969"/>
      <c r="E122" s="969"/>
      <c r="F122" s="969"/>
      <c r="G122" s="969"/>
      <c r="H122" s="969"/>
      <c r="I122" s="969"/>
      <c r="J122" s="969"/>
      <c r="K122" s="969"/>
      <c r="L122" s="969"/>
      <c r="M122" s="969"/>
      <c r="N122" s="970"/>
    </row>
    <row r="123" spans="2:14">
      <c r="B123" s="968"/>
      <c r="C123" s="969"/>
      <c r="D123" s="969"/>
      <c r="E123" s="969"/>
      <c r="F123" s="969"/>
      <c r="G123" s="969"/>
      <c r="H123" s="969"/>
      <c r="I123" s="969"/>
      <c r="J123" s="969"/>
      <c r="K123" s="969"/>
      <c r="L123" s="969"/>
      <c r="M123" s="969"/>
      <c r="N123" s="970"/>
    </row>
    <row r="124" spans="2:14">
      <c r="B124" s="343"/>
      <c r="C124" s="344"/>
      <c r="D124" s="344"/>
      <c r="E124" s="344"/>
      <c r="F124" s="344"/>
      <c r="G124" s="344"/>
      <c r="H124" s="344"/>
      <c r="I124" s="344"/>
      <c r="J124" s="344"/>
      <c r="K124" s="344"/>
      <c r="L124" s="344"/>
      <c r="M124" s="344"/>
      <c r="N124" s="345"/>
    </row>
    <row r="125" spans="2:14">
      <c r="B125" s="343"/>
      <c r="C125" s="344"/>
      <c r="D125" s="344"/>
      <c r="E125" s="344"/>
      <c r="F125" s="344"/>
      <c r="G125" s="344"/>
      <c r="H125" s="344"/>
      <c r="I125" s="344"/>
      <c r="J125" s="344"/>
      <c r="K125" s="344"/>
      <c r="L125" s="344"/>
      <c r="M125" s="344"/>
      <c r="N125" s="345"/>
    </row>
    <row r="126" spans="2:14">
      <c r="B126" s="343"/>
      <c r="C126" s="344"/>
      <c r="D126" s="344"/>
      <c r="E126" s="344"/>
      <c r="F126" s="344"/>
      <c r="G126" s="344"/>
      <c r="H126" s="344"/>
      <c r="I126" s="344"/>
      <c r="J126" s="344"/>
      <c r="K126" s="344"/>
      <c r="L126" s="344"/>
      <c r="M126" s="344"/>
      <c r="N126" s="345"/>
    </row>
    <row r="127" spans="2:14">
      <c r="B127" s="258"/>
      <c r="C127" s="259"/>
      <c r="D127" s="259"/>
      <c r="E127" s="259"/>
      <c r="F127" s="259"/>
      <c r="G127" s="259"/>
      <c r="H127" s="259"/>
      <c r="I127" s="259"/>
      <c r="J127" s="259"/>
      <c r="K127" s="259"/>
      <c r="L127" s="259"/>
      <c r="M127" s="259"/>
      <c r="N127" s="260"/>
    </row>
    <row r="128" spans="2:14">
      <c r="B128" s="246"/>
      <c r="C128" s="247"/>
      <c r="D128" s="247"/>
      <c r="E128" s="247" t="s">
        <v>976</v>
      </c>
      <c r="F128" s="421"/>
      <c r="G128" s="421"/>
      <c r="H128" s="247"/>
      <c r="I128" s="247"/>
      <c r="J128" s="247"/>
      <c r="K128" s="247"/>
      <c r="L128" s="247"/>
      <c r="M128" s="247"/>
      <c r="N128" s="248"/>
    </row>
    <row r="129" spans="2:14">
      <c r="B129" s="246"/>
      <c r="C129" s="247"/>
      <c r="D129" s="247"/>
      <c r="E129" s="422" t="s">
        <v>977</v>
      </c>
      <c r="F129" s="247"/>
      <c r="G129" s="247"/>
      <c r="H129" s="422"/>
      <c r="I129" s="422"/>
      <c r="J129" s="422"/>
      <c r="K129" s="247"/>
      <c r="L129" s="247"/>
      <c r="M129" s="247"/>
      <c r="N129" s="248"/>
    </row>
    <row r="130" spans="2:14">
      <c r="B130" s="246"/>
      <c r="C130" s="247"/>
      <c r="D130" s="247"/>
      <c r="E130" s="261" t="s">
        <v>981</v>
      </c>
      <c r="F130" s="247"/>
      <c r="G130" s="247"/>
      <c r="H130" s="261"/>
      <c r="I130" s="261"/>
      <c r="J130" s="261"/>
      <c r="K130" s="247"/>
      <c r="L130" s="247"/>
      <c r="M130" s="247"/>
      <c r="N130" s="248"/>
    </row>
    <row r="131" spans="2:14">
      <c r="B131" s="262"/>
      <c r="C131" s="259"/>
      <c r="D131" s="259"/>
      <c r="E131" s="247" t="s">
        <v>979</v>
      </c>
      <c r="F131" s="247"/>
      <c r="G131" s="247"/>
      <c r="H131" s="247"/>
      <c r="I131" s="247"/>
      <c r="J131" s="247"/>
      <c r="K131" s="259"/>
      <c r="L131" s="259"/>
      <c r="M131" s="259"/>
      <c r="N131" s="260"/>
    </row>
    <row r="132" spans="2:14">
      <c r="B132" s="262"/>
      <c r="C132" s="259"/>
      <c r="D132" s="259"/>
      <c r="E132" s="259"/>
      <c r="F132" s="247"/>
      <c r="G132" s="247"/>
      <c r="H132" s="247"/>
      <c r="I132" s="247"/>
      <c r="J132" s="247"/>
      <c r="K132" s="259"/>
      <c r="L132" s="259"/>
      <c r="M132" s="259"/>
      <c r="N132" s="260"/>
    </row>
    <row r="133" spans="2:14">
      <c r="B133" s="262" t="s">
        <v>2220</v>
      </c>
      <c r="C133" s="261"/>
      <c r="D133" s="261"/>
      <c r="E133" s="247"/>
      <c r="F133" s="247"/>
      <c r="G133" s="247"/>
      <c r="H133" s="247"/>
      <c r="I133" s="247"/>
      <c r="J133" s="971"/>
      <c r="K133" s="971"/>
      <c r="L133" s="971"/>
      <c r="M133" s="971"/>
      <c r="N133" s="972"/>
    </row>
    <row r="134" spans="2:14" ht="15.75" thickBot="1">
      <c r="B134" s="423" t="s">
        <v>2221</v>
      </c>
      <c r="C134" s="424"/>
      <c r="D134" s="424"/>
      <c r="E134" s="263"/>
      <c r="F134" s="263"/>
      <c r="G134" s="263"/>
      <c r="H134" s="263"/>
      <c r="I134" s="263"/>
      <c r="J134" s="973"/>
      <c r="K134" s="973"/>
      <c r="L134" s="973"/>
      <c r="M134" s="973"/>
      <c r="N134"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7.25" customHeight="1" thickBot="1">
      <c r="A31" t="s">
        <v>1845</v>
      </c>
      <c r="B31" s="83" t="s">
        <v>1111</v>
      </c>
      <c r="C31" s="84" t="s">
        <v>2106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224</v>
      </c>
      <c r="B36" s="836" t="str">
        <f>VLOOKUP(A36,EQUIPOS!A6:D154,3,FALSE)</f>
        <v>Equipo de Medición (Deformimetros Eléctricos, Mecánicos, Celdas de Carga,  Etc.)</v>
      </c>
      <c r="C36" s="837"/>
      <c r="D36" s="837"/>
      <c r="E36" s="837"/>
      <c r="F36" s="837"/>
      <c r="G36" s="837"/>
      <c r="H36" s="838"/>
      <c r="I36" s="271"/>
      <c r="J36" s="272"/>
      <c r="K36" s="273">
        <f>VLOOKUP(A36,EQUIPOS!A6:D163,4,FALSE)</f>
        <v>127320.80808327891</v>
      </c>
      <c r="L36" s="274"/>
      <c r="M36" s="340">
        <v>3.3333333330000001</v>
      </c>
      <c r="N36" s="276">
        <f>K36/M36</f>
        <v>38196.2424288033</v>
      </c>
    </row>
    <row r="37" spans="1:14">
      <c r="A37" s="116" t="s">
        <v>125</v>
      </c>
      <c r="B37" s="836" t="str">
        <f>VLOOKUP(A37,EQUIPOS!A7:D154,3,FALSE)</f>
        <v>Bomba para gato de tensionamiento</v>
      </c>
      <c r="C37" s="837"/>
      <c r="D37" s="837"/>
      <c r="E37" s="837"/>
      <c r="F37" s="837"/>
      <c r="G37" s="837"/>
      <c r="H37" s="838"/>
      <c r="I37" s="425"/>
      <c r="J37" s="426"/>
      <c r="K37" s="273">
        <f>VLOOKUP(A37,EQUIPOS!A7:D164,4,FALSE)</f>
        <v>55121.441473636529</v>
      </c>
      <c r="L37" s="339"/>
      <c r="M37" s="340">
        <v>0.1</v>
      </c>
      <c r="N37" s="276">
        <f>K37/M37</f>
        <v>551214.4147363652</v>
      </c>
    </row>
    <row r="38" spans="1:14">
      <c r="A38" s="116" t="s">
        <v>240</v>
      </c>
      <c r="B38" s="836" t="str">
        <f>VLOOKUP(A38,EQUIPOS!A8:D154,3,FALSE)</f>
        <v>Gato para tensionamiento, fuerza Max 200 ton, área de tensión 314 cm2.</v>
      </c>
      <c r="C38" s="837"/>
      <c r="D38" s="837"/>
      <c r="E38" s="837"/>
      <c r="F38" s="837"/>
      <c r="G38" s="837"/>
      <c r="H38" s="838"/>
      <c r="I38" s="332"/>
      <c r="J38" s="334"/>
      <c r="K38" s="273">
        <f>VLOOKUP(A38,EQUIPOS!A8:D165,4,FALSE)</f>
        <v>166226.0921025601</v>
      </c>
      <c r="L38" s="427"/>
      <c r="M38" s="428">
        <v>0.1</v>
      </c>
      <c r="N38" s="276">
        <f>K38/M38</f>
        <v>1662260.921025601</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2251671.5781907695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c r="B48" s="46"/>
      <c r="C48" s="285"/>
      <c r="D48" s="285"/>
      <c r="E48" s="285"/>
      <c r="F48" s="285"/>
      <c r="G48" s="285"/>
      <c r="H48" s="285"/>
      <c r="I48" s="272"/>
      <c r="J48" s="228"/>
      <c r="K48" s="286"/>
      <c r="L48" s="271"/>
      <c r="M48" s="406"/>
      <c r="N48" s="276"/>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1393</v>
      </c>
      <c r="B60" s="49" t="str">
        <f>VLOOKUP(A60,TRANSPORTE!A2:D117,3,FALSE)</f>
        <v>Transporte de equipos</v>
      </c>
      <c r="C60" s="321"/>
      <c r="D60" s="321"/>
      <c r="E60" s="321"/>
      <c r="F60" s="321"/>
      <c r="G60" s="321"/>
      <c r="H60" s="315" t="s">
        <v>339</v>
      </c>
      <c r="I60" s="283">
        <v>15</v>
      </c>
      <c r="J60" s="290">
        <v>1</v>
      </c>
      <c r="K60" s="283">
        <f>I60*J60</f>
        <v>15</v>
      </c>
      <c r="L60" s="827">
        <f>VLOOKUP(A60,TRANSPORTE!A2:D117,4,FALSE)</f>
        <v>3818.1684349924712</v>
      </c>
      <c r="M60" s="828"/>
      <c r="N60" s="291">
        <f>K60*L60</f>
        <v>57272.526524887071</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57272.526524887071</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t="s">
        <v>4</v>
      </c>
      <c r="B71" s="52" t="str">
        <f>VLOOKUP(A71,'MANO DE OBRA'!A8:D68,3,FALSE)</f>
        <v>Inspector de fabricación y montaje</v>
      </c>
      <c r="C71" s="50"/>
      <c r="D71" s="50"/>
      <c r="E71" s="50"/>
      <c r="F71" s="50"/>
      <c r="G71" s="50"/>
      <c r="H71" s="50"/>
      <c r="I71" s="296">
        <f>K71/J71*100</f>
        <v>87942.625377371514</v>
      </c>
      <c r="J71" s="297">
        <v>185</v>
      </c>
      <c r="K71" s="298">
        <f>VLOOKUP(A71,'MANO DE OBRA'!A8:D99,4,FALSE)</f>
        <v>162693.85694813728</v>
      </c>
      <c r="L71" s="53"/>
      <c r="M71" s="438">
        <v>26.666666664000001</v>
      </c>
      <c r="N71" s="399">
        <f>K71/M71</f>
        <v>6101.0196361652497</v>
      </c>
      <c r="O71" s="109"/>
    </row>
    <row r="72" spans="1:15">
      <c r="A72" s="165"/>
      <c r="B72" s="52"/>
      <c r="C72" s="50"/>
      <c r="D72" s="50"/>
      <c r="E72" s="50"/>
      <c r="F72" s="50"/>
      <c r="G72" s="50"/>
      <c r="H72" s="50"/>
      <c r="I72" s="296"/>
      <c r="J72" s="297"/>
      <c r="K72" s="298"/>
      <c r="L72" s="53"/>
      <c r="M72" s="435"/>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6101.0196361652497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2315045.1243518218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463009.0248703644</v>
      </c>
      <c r="M84" s="858"/>
      <c r="N84" s="54"/>
    </row>
    <row r="85" spans="1:14">
      <c r="B85" s="92" t="s">
        <v>973</v>
      </c>
      <c r="C85" s="93"/>
      <c r="D85" s="93"/>
      <c r="E85" s="93"/>
      <c r="F85" s="93"/>
      <c r="G85" s="93"/>
      <c r="H85" s="93"/>
      <c r="I85" s="90"/>
      <c r="J85" s="91"/>
      <c r="K85" s="308">
        <v>0.05</v>
      </c>
      <c r="L85" s="857">
        <f>N79*K85</f>
        <v>115752.2562175911</v>
      </c>
      <c r="M85" s="858"/>
      <c r="N85" s="54"/>
    </row>
    <row r="86" spans="1:14" ht="15.75" thickBot="1">
      <c r="B86" s="94" t="s">
        <v>974</v>
      </c>
      <c r="C86" s="95"/>
      <c r="D86" s="95"/>
      <c r="E86" s="95"/>
      <c r="F86" s="95"/>
      <c r="G86" s="95"/>
      <c r="H86" s="95"/>
      <c r="I86" s="96"/>
      <c r="J86" s="97"/>
      <c r="K86" s="309">
        <v>0.05</v>
      </c>
      <c r="L86" s="859">
        <f>N79*K86</f>
        <v>115752.2562175911</v>
      </c>
      <c r="M86" s="860"/>
      <c r="N86" s="54"/>
    </row>
    <row r="87" spans="1:14" ht="15.75" thickBot="1">
      <c r="B87" s="823" t="s">
        <v>953</v>
      </c>
      <c r="C87" s="824"/>
      <c r="D87" s="824"/>
      <c r="E87" s="824"/>
      <c r="F87" s="824"/>
      <c r="G87" s="824"/>
      <c r="H87" s="824"/>
      <c r="I87" s="824"/>
      <c r="J87" s="824"/>
      <c r="K87" s="824"/>
      <c r="L87" s="824"/>
      <c r="M87" s="825"/>
      <c r="N87" s="55">
        <f>L84+L85+L86</f>
        <v>694513.53730554658</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3009558.6616573683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8.75" customHeight="1" thickBot="1">
      <c r="A31" t="s">
        <v>1845</v>
      </c>
      <c r="B31" s="83" t="s">
        <v>1112</v>
      </c>
      <c r="C31" s="84" t="s">
        <v>2107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1932.0770086825735</v>
      </c>
      <c r="L36" s="274"/>
      <c r="M36" s="340">
        <v>2</v>
      </c>
      <c r="N36" s="276">
        <f>K36/M36</f>
        <v>966.03850434128674</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5458.884246753938</v>
      </c>
      <c r="L37" s="339"/>
      <c r="M37" s="340">
        <v>2</v>
      </c>
      <c r="N37" s="276">
        <f>K37/M37</f>
        <v>2729.442123376969</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1681.7452725900498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5377.2259003083054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590</v>
      </c>
      <c r="B48" s="46" t="str">
        <f>VLOOKUP(A48,MATERIALES!A5:D373,3,FALSE)</f>
        <v>Obra falsa concreto clase A y B (puntal de 3m metálico)</v>
      </c>
      <c r="C48" s="285"/>
      <c r="D48" s="285"/>
      <c r="E48" s="285"/>
      <c r="F48" s="285"/>
      <c r="G48" s="285"/>
      <c r="H48" s="285"/>
      <c r="I48" s="285"/>
      <c r="J48" s="315" t="str">
        <f>VLOOKUP(A48,MATERIALES!A4:D640,2,FALSE)</f>
        <v>m2</v>
      </c>
      <c r="K48" s="286">
        <v>4.5999999999999996</v>
      </c>
      <c r="L48" s="271"/>
      <c r="M48" s="406">
        <f>VLOOKUP(A48,MATERIALES!A5:D396,4,FALSE)</f>
        <v>61372.633490451313</v>
      </c>
      <c r="N48" s="276">
        <f>K48*M48</f>
        <v>282314.11405607604</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5397.1631158914252</v>
      </c>
      <c r="N49" s="276">
        <f>K49*M49</f>
        <v>5397.1631158914252</v>
      </c>
    </row>
    <row r="50" spans="1:14">
      <c r="A50" s="164" t="s">
        <v>830</v>
      </c>
      <c r="B50" s="46" t="str">
        <f>VLOOKUP(A50,MATERIALES!A6:D373,3,FALSE)</f>
        <v>Concreto Resistencia  35 (Mpa)</v>
      </c>
      <c r="C50" s="429"/>
      <c r="D50" s="429"/>
      <c r="E50" s="429"/>
      <c r="F50" s="429"/>
      <c r="G50" s="429"/>
      <c r="H50" s="429"/>
      <c r="I50" s="429"/>
      <c r="J50" s="316" t="str">
        <f>VLOOKUP(A50,MATERIALES!A6:D642,2,FALSE)</f>
        <v>m3</v>
      </c>
      <c r="K50" s="401">
        <v>1</v>
      </c>
      <c r="L50" s="425"/>
      <c r="M50" s="406">
        <f>VLOOKUP(A50,MATERIALES!A6:D398,4,FALSE)</f>
        <v>465448.62138206849</v>
      </c>
      <c r="N50" s="276">
        <f>K50*M50</f>
        <v>465448.62138206849</v>
      </c>
    </row>
    <row r="51" spans="1:14">
      <c r="A51" s="164" t="s">
        <v>873</v>
      </c>
      <c r="B51" s="46" t="str">
        <f>VLOOKUP(A51,MATERIALES!A6:D373,3,FALSE)</f>
        <v>FORMALETA (Depende para que sea el Concreto)</v>
      </c>
      <c r="C51" s="429"/>
      <c r="D51" s="429"/>
      <c r="E51" s="429"/>
      <c r="F51" s="429"/>
      <c r="G51" s="429"/>
      <c r="H51" s="429"/>
      <c r="I51" s="429"/>
      <c r="J51" s="316" t="str">
        <f>VLOOKUP(A51,MATERIALES!A6:D643,2,FALSE)</f>
        <v>m2</v>
      </c>
      <c r="K51" s="401">
        <v>4.5999999999999996</v>
      </c>
      <c r="L51" s="425"/>
      <c r="M51" s="406">
        <f>VLOOKUP(A51,MATERIALES!A6:D399,4,FALSE)</f>
        <v>7080.5158257403791</v>
      </c>
      <c r="N51" s="276">
        <f>K51*M51</f>
        <v>32570.37279840574</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785730.27135244163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918.44920519931532</v>
      </c>
      <c r="M60" s="828"/>
      <c r="N60" s="291">
        <f>K60*L60</f>
        <v>918.44920519931532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918.44920519931532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32</v>
      </c>
      <c r="B72" s="52" t="str">
        <f>VLOOKUP(A72,'MANO DE OBRA'!A8:D69,3,FALSE)</f>
        <v>Oficial (2)</v>
      </c>
      <c r="C72" s="50"/>
      <c r="D72" s="50"/>
      <c r="E72" s="50"/>
      <c r="F72" s="50"/>
      <c r="G72" s="50"/>
      <c r="H72" s="50"/>
      <c r="I72" s="296">
        <f>K72/J72*100</f>
        <v>115336.47958314378</v>
      </c>
      <c r="J72" s="297">
        <v>185</v>
      </c>
      <c r="K72" s="298">
        <f>VLOOKUP(A72,'MANO DE OBRA'!A8:D100,4,FALSE)</f>
        <v>213372.48722881597</v>
      </c>
      <c r="L72" s="53"/>
      <c r="M72" s="438">
        <v>16</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33634.905451800994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825660.85190975037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165132.1703819501</v>
      </c>
      <c r="M84" s="858"/>
      <c r="N84" s="54"/>
    </row>
    <row r="85" spans="1:14">
      <c r="B85" s="92" t="s">
        <v>973</v>
      </c>
      <c r="C85" s="93"/>
      <c r="D85" s="93"/>
      <c r="E85" s="93"/>
      <c r="F85" s="93"/>
      <c r="G85" s="93"/>
      <c r="H85" s="93"/>
      <c r="I85" s="90"/>
      <c r="J85" s="91"/>
      <c r="K85" s="308">
        <v>0.05</v>
      </c>
      <c r="L85" s="857">
        <f>N79*K85</f>
        <v>41283.042595487525</v>
      </c>
      <c r="M85" s="858"/>
      <c r="N85" s="54"/>
    </row>
    <row r="86" spans="1:14" ht="15.75" thickBot="1">
      <c r="B86" s="94" t="s">
        <v>974</v>
      </c>
      <c r="C86" s="95"/>
      <c r="D86" s="95"/>
      <c r="E86" s="95"/>
      <c r="F86" s="95"/>
      <c r="G86" s="95"/>
      <c r="H86" s="95"/>
      <c r="I86" s="96"/>
      <c r="J86" s="97"/>
      <c r="K86" s="309">
        <v>0.05</v>
      </c>
      <c r="L86" s="859">
        <f>N79*K86</f>
        <v>41283.042595487525</v>
      </c>
      <c r="M86" s="860"/>
      <c r="N86" s="54"/>
    </row>
    <row r="87" spans="1:14" ht="15.75" thickBot="1">
      <c r="B87" s="823" t="s">
        <v>953</v>
      </c>
      <c r="C87" s="824"/>
      <c r="D87" s="824"/>
      <c r="E87" s="824"/>
      <c r="F87" s="824"/>
      <c r="G87" s="824"/>
      <c r="H87" s="824"/>
      <c r="I87" s="824"/>
      <c r="J87" s="824"/>
      <c r="K87" s="824"/>
      <c r="L87" s="824"/>
      <c r="M87" s="825"/>
      <c r="N87" s="55">
        <f>L84+L85+L86</f>
        <v>247698.25557292515</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1073359.1074826755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2.5" customHeight="1" thickBot="1">
      <c r="A31" t="s">
        <v>1845</v>
      </c>
      <c r="B31" s="83" t="s">
        <v>1113</v>
      </c>
      <c r="C31" s="84" t="s">
        <v>2108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1932.0770086825735</v>
      </c>
      <c r="L36" s="274"/>
      <c r="M36" s="340">
        <v>2</v>
      </c>
      <c r="N36" s="276">
        <f>K36/M36</f>
        <v>966.03850434128674</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5458.884246753938</v>
      </c>
      <c r="L37" s="339"/>
      <c r="M37" s="340">
        <v>2</v>
      </c>
      <c r="N37" s="276">
        <f>K37/M37</f>
        <v>2729.442123376969</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1348.350761295025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5043.8313890132804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590</v>
      </c>
      <c r="B48" s="46" t="str">
        <f>VLOOKUP(A48,MATERIALES!A5:D373,3,FALSE)</f>
        <v>Obra falsa concreto clase A y B (puntal de 3m metálico)</v>
      </c>
      <c r="C48" s="285"/>
      <c r="D48" s="285"/>
      <c r="E48" s="285"/>
      <c r="F48" s="285"/>
      <c r="G48" s="285"/>
      <c r="H48" s="285"/>
      <c r="I48" s="285"/>
      <c r="J48" s="315" t="str">
        <f>VLOOKUP(A48,MATERIALES!A4:D640,2,FALSE)</f>
        <v>m2</v>
      </c>
      <c r="K48" s="286">
        <v>4.5999999999999996</v>
      </c>
      <c r="L48" s="271"/>
      <c r="M48" s="406">
        <f>VLOOKUP(A48,MATERIALES!A5:D396,4,FALSE)</f>
        <v>61372.633490451313</v>
      </c>
      <c r="N48" s="276">
        <f>K48*M48</f>
        <v>282314.11405607604</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5397.1631158914252</v>
      </c>
      <c r="N49" s="276">
        <f>K49*M49</f>
        <v>5397.1631158914252</v>
      </c>
    </row>
    <row r="50" spans="1:14">
      <c r="A50" s="164" t="s">
        <v>831</v>
      </c>
      <c r="B50" s="46" t="str">
        <f>VLOOKUP(A50,MATERIALES!A6:D373,3,FALSE)</f>
        <v>Concreto Resistencia  32 (Mpa)</v>
      </c>
      <c r="C50" s="429"/>
      <c r="D50" s="429"/>
      <c r="E50" s="429"/>
      <c r="F50" s="429"/>
      <c r="G50" s="429"/>
      <c r="H50" s="429"/>
      <c r="I50" s="429"/>
      <c r="J50" s="316" t="str">
        <f>VLOOKUP(A50,MATERIALES!A6:D642,2,FALSE)</f>
        <v>m3</v>
      </c>
      <c r="K50" s="401">
        <v>1</v>
      </c>
      <c r="L50" s="425"/>
      <c r="M50" s="406">
        <f>VLOOKUP(A50,MATERIALES!A6:D398,4,FALSE)</f>
        <v>452082.94992935885</v>
      </c>
      <c r="N50" s="276">
        <f>K50*M50</f>
        <v>452082.94992935885</v>
      </c>
    </row>
    <row r="51" spans="1:14">
      <c r="A51" s="164" t="s">
        <v>873</v>
      </c>
      <c r="B51" s="46" t="str">
        <f>VLOOKUP(A51,MATERIALES!A6:D373,3,FALSE)</f>
        <v>FORMALETA (Depende para que sea el Concreto)</v>
      </c>
      <c r="C51" s="429"/>
      <c r="D51" s="429"/>
      <c r="E51" s="429"/>
      <c r="F51" s="429"/>
      <c r="G51" s="429"/>
      <c r="H51" s="429"/>
      <c r="I51" s="429"/>
      <c r="J51" s="316" t="str">
        <f>VLOOKUP(A51,MATERIALES!A6:D643,2,FALSE)</f>
        <v>m2</v>
      </c>
      <c r="K51" s="401">
        <v>4.5999999999999996</v>
      </c>
      <c r="L51" s="425"/>
      <c r="M51" s="406">
        <f>VLOOKUP(A51,MATERIALES!A6:D399,4,FALSE)</f>
        <v>7080.5158257403791</v>
      </c>
      <c r="N51" s="276">
        <f>K51*M51</f>
        <v>32570.37279840574</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772364.59989973204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918.44920519931532</v>
      </c>
      <c r="M60" s="828"/>
      <c r="N60" s="291">
        <f>K60*L60</f>
        <v>918.44920519931532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918.44920519931532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26967.015225900497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805293.8957198452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161058.77914396906</v>
      </c>
      <c r="M84" s="858"/>
      <c r="N84" s="54"/>
    </row>
    <row r="85" spans="1:14">
      <c r="B85" s="92" t="s">
        <v>973</v>
      </c>
      <c r="C85" s="93"/>
      <c r="D85" s="93"/>
      <c r="E85" s="93"/>
      <c r="F85" s="93"/>
      <c r="G85" s="93"/>
      <c r="H85" s="93"/>
      <c r="I85" s="90"/>
      <c r="J85" s="91"/>
      <c r="K85" s="308">
        <v>0.05</v>
      </c>
      <c r="L85" s="857">
        <f>N79*K85</f>
        <v>40264.694785992266</v>
      </c>
      <c r="M85" s="858"/>
      <c r="N85" s="54"/>
    </row>
    <row r="86" spans="1:14" ht="15.75" thickBot="1">
      <c r="B86" s="94" t="s">
        <v>974</v>
      </c>
      <c r="C86" s="95"/>
      <c r="D86" s="95"/>
      <c r="E86" s="95"/>
      <c r="F86" s="95"/>
      <c r="G86" s="95"/>
      <c r="H86" s="95"/>
      <c r="I86" s="96"/>
      <c r="J86" s="97"/>
      <c r="K86" s="309">
        <v>0.05</v>
      </c>
      <c r="L86" s="859">
        <f>N79*K86</f>
        <v>40264.694785992266</v>
      </c>
      <c r="M86" s="860"/>
      <c r="N86" s="54"/>
    </row>
    <row r="87" spans="1:14" ht="15.75" thickBot="1">
      <c r="B87" s="823" t="s">
        <v>953</v>
      </c>
      <c r="C87" s="824"/>
      <c r="D87" s="824"/>
      <c r="E87" s="824"/>
      <c r="F87" s="824"/>
      <c r="G87" s="824"/>
      <c r="H87" s="824"/>
      <c r="I87" s="824"/>
      <c r="J87" s="824"/>
      <c r="K87" s="824"/>
      <c r="L87" s="824"/>
      <c r="M87" s="825"/>
      <c r="N87" s="55">
        <f>L84+L85+L86</f>
        <v>241588.16871595359</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1046882.0644357988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0.25" customHeight="1" thickBot="1">
      <c r="A31" t="s">
        <v>1845</v>
      </c>
      <c r="B31" s="83" t="s">
        <v>1114</v>
      </c>
      <c r="C31" s="84" t="s">
        <v>2109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1932.0770086825735</v>
      </c>
      <c r="L36" s="274"/>
      <c r="M36" s="340">
        <v>2</v>
      </c>
      <c r="N36" s="276">
        <f>K36/M36</f>
        <v>966.03850434128674</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5458.884246753938</v>
      </c>
      <c r="L37" s="339"/>
      <c r="M37" s="340">
        <v>2</v>
      </c>
      <c r="N37" s="276">
        <f>K37/M37</f>
        <v>2729.442123376969</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1348.350761295025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5043.8313890132804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829</v>
      </c>
      <c r="B48" s="46" t="str">
        <f>VLOOKUP(A48,MATERIALES!A5:D373,3,FALSE)</f>
        <v>Concreto Resistencia  28 (Mpa)</v>
      </c>
      <c r="C48" s="285"/>
      <c r="D48" s="285"/>
      <c r="E48" s="285"/>
      <c r="F48" s="285"/>
      <c r="G48" s="285"/>
      <c r="H48" s="285"/>
      <c r="I48" s="285"/>
      <c r="J48" s="315" t="str">
        <f>VLOOKUP(A48,MATERIALES!A4:D640,2,FALSE)</f>
        <v>m3</v>
      </c>
      <c r="K48" s="286">
        <v>1</v>
      </c>
      <c r="L48" s="271"/>
      <c r="M48" s="406">
        <f>VLOOKUP(A48,MATERIALES!A5:D396,4,FALSE)</f>
        <v>441193.86190682545</v>
      </c>
      <c r="N48" s="276">
        <f>K48*M48</f>
        <v>441193.86190682545</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5397.1631158914252</v>
      </c>
      <c r="N49" s="276">
        <f>K49*M49</f>
        <v>5397.1631158914252</v>
      </c>
    </row>
    <row r="50" spans="1:14">
      <c r="A50" s="164" t="s">
        <v>873</v>
      </c>
      <c r="B50" s="46" t="str">
        <f>VLOOKUP(A50,MATERIALES!A6:D373,3,FALSE)</f>
        <v>FORMALETA (Depende para que sea el Concreto)</v>
      </c>
      <c r="C50" s="429"/>
      <c r="D50" s="429"/>
      <c r="E50" s="429"/>
      <c r="F50" s="429"/>
      <c r="G50" s="429"/>
      <c r="H50" s="429"/>
      <c r="I50" s="429"/>
      <c r="J50" s="316" t="str">
        <f>VLOOKUP(A50,MATERIALES!A6:D642,2,FALSE)</f>
        <v>m2</v>
      </c>
      <c r="K50" s="401">
        <v>4.5999999999999996</v>
      </c>
      <c r="L50" s="425"/>
      <c r="M50" s="406">
        <f>VLOOKUP(A50,MATERIALES!A6:D398,4,FALSE)</f>
        <v>7080.5158257403791</v>
      </c>
      <c r="N50" s="276">
        <f>K50*M50</f>
        <v>32570.37279840574</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479161.39782112266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918.44920519931532</v>
      </c>
      <c r="M60" s="828"/>
      <c r="N60" s="291">
        <f>K60*L60</f>
        <v>918.44920519931532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918.44920519931532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26967.015225900497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512090.69364123576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102418.13872824716</v>
      </c>
      <c r="M84" s="858"/>
      <c r="N84" s="54"/>
    </row>
    <row r="85" spans="1:14">
      <c r="B85" s="92" t="s">
        <v>973</v>
      </c>
      <c r="C85" s="93"/>
      <c r="D85" s="93"/>
      <c r="E85" s="93"/>
      <c r="F85" s="93"/>
      <c r="G85" s="93"/>
      <c r="H85" s="93"/>
      <c r="I85" s="90"/>
      <c r="J85" s="91"/>
      <c r="K85" s="308">
        <v>0.05</v>
      </c>
      <c r="L85" s="857">
        <f>N79*K85</f>
        <v>25604.534682061789</v>
      </c>
      <c r="M85" s="858"/>
      <c r="N85" s="54"/>
    </row>
    <row r="86" spans="1:14" ht="15.75" thickBot="1">
      <c r="B86" s="94" t="s">
        <v>974</v>
      </c>
      <c r="C86" s="95"/>
      <c r="D86" s="95"/>
      <c r="E86" s="95"/>
      <c r="F86" s="95"/>
      <c r="G86" s="95"/>
      <c r="H86" s="95"/>
      <c r="I86" s="96"/>
      <c r="J86" s="97"/>
      <c r="K86" s="309">
        <v>0.05</v>
      </c>
      <c r="L86" s="859">
        <f>N79*K86</f>
        <v>25604.534682061789</v>
      </c>
      <c r="M86" s="860"/>
      <c r="N86" s="54"/>
    </row>
    <row r="87" spans="1:14" ht="15.75" thickBot="1">
      <c r="B87" s="823" t="s">
        <v>953</v>
      </c>
      <c r="C87" s="824"/>
      <c r="D87" s="824"/>
      <c r="E87" s="824"/>
      <c r="F87" s="824"/>
      <c r="G87" s="824"/>
      <c r="H87" s="824"/>
      <c r="I87" s="824"/>
      <c r="J87" s="824"/>
      <c r="K87" s="824"/>
      <c r="L87" s="824"/>
      <c r="M87" s="825"/>
      <c r="N87" s="55">
        <f>L84+L85+L86</f>
        <v>153627.20809237074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665717.90173360647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1115</v>
      </c>
      <c r="C31" s="84" t="s">
        <v>2110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1932.0770086825735</v>
      </c>
      <c r="L36" s="274"/>
      <c r="M36" s="340">
        <v>2</v>
      </c>
      <c r="N36" s="276">
        <f>K36/M36</f>
        <v>966.03850434128674</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5458.884246753938</v>
      </c>
      <c r="L37" s="339"/>
      <c r="M37" s="340">
        <v>2</v>
      </c>
      <c r="N37" s="276">
        <f>K37/M37</f>
        <v>2729.442123376969</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1348.350761295025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5043.8313890132804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832</v>
      </c>
      <c r="B48" s="46" t="str">
        <f>VLOOKUP(A48,MATERIALES!A5:D373,3,FALSE)</f>
        <v>Concreto Resistencia  21 (Mpa)</v>
      </c>
      <c r="C48" s="285"/>
      <c r="D48" s="285"/>
      <c r="E48" s="285"/>
      <c r="F48" s="285"/>
      <c r="G48" s="285"/>
      <c r="H48" s="285"/>
      <c r="I48" s="285"/>
      <c r="J48" s="315" t="str">
        <f>VLOOKUP(A48,MATERIALES!A4:D640,2,FALSE)</f>
        <v>m3</v>
      </c>
      <c r="K48" s="286">
        <v>1</v>
      </c>
      <c r="L48" s="271"/>
      <c r="M48" s="406">
        <f>VLOOKUP(A48,MATERIALES!A5:D396,4,FALSE)</f>
        <v>437286.26896239433</v>
      </c>
      <c r="N48" s="276">
        <f>K48*M48</f>
        <v>437286.26896239433</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5397.1631158914252</v>
      </c>
      <c r="N49" s="276">
        <f>K49*M49</f>
        <v>5397.1631158914252</v>
      </c>
    </row>
    <row r="50" spans="1:14">
      <c r="A50" s="164"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4.5999999999999996</v>
      </c>
      <c r="L50" s="425"/>
      <c r="M50" s="406">
        <f>VLOOKUP(A50,MATERIALES!A6:D398,4,FALSE)</f>
        <v>3468.9203850018275</v>
      </c>
      <c r="N50" s="276">
        <f>K50*M50</f>
        <v>15957.033771008406</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458640.46584929421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918.44920519931532</v>
      </c>
      <c r="M60" s="828"/>
      <c r="N60" s="291">
        <f>K60*L60</f>
        <v>918.44920519931532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918.44920519931532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26967.015225900497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491569.76166940731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98313.952333881462</v>
      </c>
      <c r="M84" s="858"/>
      <c r="N84" s="54"/>
    </row>
    <row r="85" spans="1:14">
      <c r="B85" s="92" t="s">
        <v>973</v>
      </c>
      <c r="C85" s="93"/>
      <c r="D85" s="93"/>
      <c r="E85" s="93"/>
      <c r="F85" s="93"/>
      <c r="G85" s="93"/>
      <c r="H85" s="93"/>
      <c r="I85" s="90"/>
      <c r="J85" s="91"/>
      <c r="K85" s="308">
        <v>0.05</v>
      </c>
      <c r="L85" s="857">
        <f>N79*K85</f>
        <v>24578.488083470365</v>
      </c>
      <c r="M85" s="858"/>
      <c r="N85" s="54"/>
    </row>
    <row r="86" spans="1:14" ht="15.75" thickBot="1">
      <c r="B86" s="94" t="s">
        <v>974</v>
      </c>
      <c r="C86" s="95"/>
      <c r="D86" s="95"/>
      <c r="E86" s="95"/>
      <c r="F86" s="95"/>
      <c r="G86" s="95"/>
      <c r="H86" s="95"/>
      <c r="I86" s="96"/>
      <c r="J86" s="97"/>
      <c r="K86" s="309">
        <v>0.05</v>
      </c>
      <c r="L86" s="859">
        <f>N79*K86</f>
        <v>24578.488083470365</v>
      </c>
      <c r="M86" s="860"/>
      <c r="N86" s="54"/>
    </row>
    <row r="87" spans="1:14" ht="15.75" thickBot="1">
      <c r="B87" s="823" t="s">
        <v>953</v>
      </c>
      <c r="C87" s="824"/>
      <c r="D87" s="824"/>
      <c r="E87" s="824"/>
      <c r="F87" s="824"/>
      <c r="G87" s="824"/>
      <c r="H87" s="824"/>
      <c r="I87" s="824"/>
      <c r="J87" s="824"/>
      <c r="K87" s="824"/>
      <c r="L87" s="824"/>
      <c r="M87" s="825"/>
      <c r="N87" s="55">
        <f>L84+L85+L86</f>
        <v>147470.92850082219</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639040.69017022953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ht="25.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1116</v>
      </c>
      <c r="C31" s="84" t="s">
        <v>2111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7247.8444399785421</v>
      </c>
      <c r="L36" s="274"/>
      <c r="M36" s="340">
        <v>1</v>
      </c>
      <c r="N36" s="276">
        <f>K36/M36</f>
        <v>7247.8444399785421</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5458.884246753938</v>
      </c>
      <c r="L37" s="339"/>
      <c r="M37" s="340">
        <v>1</v>
      </c>
      <c r="N37" s="276">
        <f>K37/M37</f>
        <v>5458.884246753938</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N81*M41</f>
        <v>3373.3390225900498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16080.067709322529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0.95</v>
      </c>
      <c r="L48" s="271"/>
      <c r="M48" s="406">
        <f>VLOOKUP(A48,MATERIALES!A5:D396,4,FALSE)</f>
        <v>73468.071051415318</v>
      </c>
      <c r="N48" s="276">
        <f>K48*M48</f>
        <v>69794.667498844545</v>
      </c>
    </row>
    <row r="49" spans="1:14">
      <c r="A49" s="164" t="s">
        <v>774</v>
      </c>
      <c r="B49" s="46" t="str">
        <f>VLOOKUP(A49,MATERIALES!A6:D373,3,FALSE)</f>
        <v>Agua</v>
      </c>
      <c r="C49" s="429"/>
      <c r="D49" s="429"/>
      <c r="E49" s="429"/>
      <c r="F49" s="429"/>
      <c r="G49" s="429"/>
      <c r="H49" s="429"/>
      <c r="I49" s="429"/>
      <c r="J49" s="316" t="str">
        <f>VLOOKUP(A49,MATERIALES!A5:D641,2,FALSE)</f>
        <v>lt</v>
      </c>
      <c r="K49" s="401">
        <v>170</v>
      </c>
      <c r="L49" s="425"/>
      <c r="M49" s="406">
        <f>VLOOKUP(A49,MATERIALES!A6:D397,4,FALSE)</f>
        <v>12.776870662990158</v>
      </c>
      <c r="N49" s="276">
        <f>K49*M49</f>
        <v>2172.0680127083269</v>
      </c>
    </row>
    <row r="50" spans="1:14">
      <c r="A50" s="164" t="s">
        <v>802</v>
      </c>
      <c r="B50" s="46" t="str">
        <f>VLOOKUP(A50,MATERIALES!A6:D373,3,FALSE)</f>
        <v>Arena lavada</v>
      </c>
      <c r="C50" s="429"/>
      <c r="D50" s="429"/>
      <c r="E50" s="429"/>
      <c r="F50" s="429"/>
      <c r="G50" s="429"/>
      <c r="H50" s="429"/>
      <c r="I50" s="429"/>
      <c r="J50" s="316" t="str">
        <f>VLOOKUP(A50,MATERIALES!A6:D642,2,FALSE)</f>
        <v>m3</v>
      </c>
      <c r="K50" s="401">
        <v>0.55000000000000004</v>
      </c>
      <c r="L50" s="425"/>
      <c r="M50" s="406">
        <f>VLOOKUP(A50,MATERIALES!A6:D398,4,FALSE)</f>
        <v>78045.384966431549</v>
      </c>
      <c r="N50" s="276">
        <f>K50*M50</f>
        <v>42924.961731537354</v>
      </c>
    </row>
    <row r="51" spans="1:14">
      <c r="A51" s="164" t="s">
        <v>804</v>
      </c>
      <c r="B51" s="46" t="str">
        <f>VLOOKUP(A51,MATERIALES!A6:D373,3,FALSE)</f>
        <v>Cemento gris</v>
      </c>
      <c r="C51" s="429"/>
      <c r="D51" s="429"/>
      <c r="E51" s="429"/>
      <c r="F51" s="429"/>
      <c r="G51" s="429"/>
      <c r="H51" s="429"/>
      <c r="I51" s="429"/>
      <c r="J51" s="316" t="str">
        <f>VLOOKUP(A51,MATERIALES!A6:D643,2,FALSE)</f>
        <v>kg</v>
      </c>
      <c r="K51" s="401">
        <v>300</v>
      </c>
      <c r="L51" s="425"/>
      <c r="M51" s="406">
        <f>VLOOKUP(A51,MATERIALES!A6:D399,4,FALSE)</f>
        <v>446.12573398273969</v>
      </c>
      <c r="N51" s="276">
        <f>K51*M51</f>
        <v>133837.72019482192</v>
      </c>
    </row>
    <row r="52" spans="1:14">
      <c r="A52" s="164" t="s">
        <v>867</v>
      </c>
      <c r="B52" s="46" t="str">
        <f>VLOOKUP(A52,MATERIALES!A7:D373,3,FALSE)</f>
        <v>Formaleta (gaviones, juntas de bordillos, juntas de cunetas, muros, concretos clase D,E, F y G)</v>
      </c>
      <c r="C52" s="429"/>
      <c r="D52" s="429"/>
      <c r="E52" s="429"/>
      <c r="F52" s="429"/>
      <c r="G52" s="429"/>
      <c r="H52" s="429"/>
      <c r="I52" s="429"/>
      <c r="J52" s="316" t="str">
        <f>VLOOKUP(A52,MATERIALES!A6:D644,2,FALSE)</f>
        <v>m2</v>
      </c>
      <c r="K52" s="401">
        <v>3.1</v>
      </c>
      <c r="L52" s="425"/>
      <c r="M52" s="406">
        <f>VLOOKUP(A52,MATERIALES!A7:D400,4,FALSE)</f>
        <v>3468.9203850018275</v>
      </c>
      <c r="N52" s="276">
        <f>K52*M52</f>
        <v>10753.653193505666</v>
      </c>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SUM(N48:N58)</f>
        <v>259483.0706314178</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1229</v>
      </c>
      <c r="B64" s="49" t="str">
        <f>VLOOKUP(A64,TRANSPORTE!A2:D117,3,FALSE)</f>
        <v>Transporte de arena</v>
      </c>
      <c r="C64" s="321"/>
      <c r="D64" s="321"/>
      <c r="E64" s="321"/>
      <c r="F64" s="321"/>
      <c r="G64" s="321"/>
      <c r="H64" s="315" t="s">
        <v>339</v>
      </c>
      <c r="I64" s="283">
        <v>0.55000000000000004</v>
      </c>
      <c r="J64" s="290">
        <v>1</v>
      </c>
      <c r="K64" s="283">
        <f>I64*J64</f>
        <v>0.55000000000000004</v>
      </c>
      <c r="L64" s="827">
        <f>VLOOKUP(A64,TRANSPORTE!A2:D117,4,FALSE)</f>
        <v>875.44489458797614</v>
      </c>
      <c r="M64" s="828"/>
      <c r="N64" s="291">
        <f>K64*L64</f>
        <v>481.4946920233869</v>
      </c>
    </row>
    <row r="65" spans="1:15">
      <c r="A65" t="s">
        <v>1281</v>
      </c>
      <c r="B65" s="49" t="str">
        <f>VLOOKUP(A65,TRANSPORTE!A3:D117,3,FALSE)</f>
        <v>Transporte de material triturado</v>
      </c>
      <c r="C65" s="50"/>
      <c r="D65" s="50"/>
      <c r="E65" s="50"/>
      <c r="F65" s="50"/>
      <c r="G65" s="50"/>
      <c r="H65" s="315" t="s">
        <v>339</v>
      </c>
      <c r="I65" s="283">
        <v>0.95</v>
      </c>
      <c r="J65" s="290">
        <v>1</v>
      </c>
      <c r="K65" s="283">
        <f>I65*J65</f>
        <v>0.95</v>
      </c>
      <c r="L65" s="827">
        <f>VLOOKUP(A65,TRANSPORTE!A3:D117,4,FALSE)</f>
        <v>934.83179971792072</v>
      </c>
      <c r="M65" s="828"/>
      <c r="N65" s="291">
        <f>K65*L65</f>
        <v>888.09020973202462</v>
      </c>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1369.5849017554115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s="16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438">
        <v>8</v>
      </c>
      <c r="N75" s="399">
        <f>K75/M75</f>
        <v>54131</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8</v>
      </c>
      <c r="N76" s="399">
        <f>K76/M76</f>
        <v>13335.780451800998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67466.780451800994</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N43+N59+N70+N81</f>
        <v>344399.5036942967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68879.900738859345</v>
      </c>
      <c r="M88" s="858"/>
      <c r="N88" s="54"/>
    </row>
    <row r="89" spans="1:14">
      <c r="B89" s="92" t="s">
        <v>973</v>
      </c>
      <c r="C89" s="93"/>
      <c r="D89" s="93"/>
      <c r="E89" s="93"/>
      <c r="F89" s="93"/>
      <c r="G89" s="93"/>
      <c r="H89" s="93"/>
      <c r="I89" s="90"/>
      <c r="J89" s="91"/>
      <c r="K89" s="308">
        <v>0.05</v>
      </c>
      <c r="L89" s="857">
        <f>N83*K89</f>
        <v>17219.975184714836</v>
      </c>
      <c r="M89" s="858"/>
      <c r="N89" s="54"/>
    </row>
    <row r="90" spans="1:14" ht="15.75" thickBot="1">
      <c r="B90" s="94" t="s">
        <v>974</v>
      </c>
      <c r="C90" s="95"/>
      <c r="D90" s="95"/>
      <c r="E90" s="95"/>
      <c r="F90" s="95"/>
      <c r="G90" s="95"/>
      <c r="H90" s="95"/>
      <c r="I90" s="96"/>
      <c r="J90" s="97"/>
      <c r="K90" s="309">
        <v>0.05</v>
      </c>
      <c r="L90" s="859">
        <f>N83*K90</f>
        <v>17219.975184714836</v>
      </c>
      <c r="M90" s="860"/>
      <c r="N90" s="54"/>
    </row>
    <row r="91" spans="1:14" ht="15.75" thickBot="1">
      <c r="B91" s="823" t="s">
        <v>953</v>
      </c>
      <c r="C91" s="824"/>
      <c r="D91" s="824"/>
      <c r="E91" s="824"/>
      <c r="F91" s="824"/>
      <c r="G91" s="824"/>
      <c r="H91" s="824"/>
      <c r="I91" s="824"/>
      <c r="J91" s="824"/>
      <c r="K91" s="824"/>
      <c r="L91" s="824"/>
      <c r="M91" s="825"/>
      <c r="N91" s="55">
        <f>L88+L89+L90</f>
        <v>103319.851108289</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447719.35480258567</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1117</v>
      </c>
      <c r="C31" s="84" t="s">
        <v>2112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7247.8444399785421</v>
      </c>
      <c r="L36" s="274"/>
      <c r="M36" s="340">
        <v>1</v>
      </c>
      <c r="N36" s="276">
        <f>K36/M36</f>
        <v>7247.8444399785421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N81*M41</f>
        <v>3373.3390225900498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10621.183462568591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0.84</v>
      </c>
      <c r="L48" s="271"/>
      <c r="M48" s="406">
        <f>VLOOKUP(A48,MATERIALES!A5:D396,4,FALSE)</f>
        <v>73468.071051415318</v>
      </c>
      <c r="N48" s="276">
        <f>K48*M48</f>
        <v>61713.179683188864</v>
      </c>
    </row>
    <row r="49" spans="1:14">
      <c r="A49" s="164" t="s">
        <v>774</v>
      </c>
      <c r="B49" s="46" t="str">
        <f>VLOOKUP(A49,MATERIALES!A6:D373,3,FALSE)</f>
        <v>Agua</v>
      </c>
      <c r="C49" s="429"/>
      <c r="D49" s="429"/>
      <c r="E49" s="429"/>
      <c r="F49" s="429"/>
      <c r="G49" s="429"/>
      <c r="H49" s="429"/>
      <c r="I49" s="429"/>
      <c r="J49" s="316" t="str">
        <f>VLOOKUP(A49,MATERIALES!A5:D641,2,FALSE)</f>
        <v>lt</v>
      </c>
      <c r="K49" s="401">
        <v>185</v>
      </c>
      <c r="L49" s="425"/>
      <c r="M49" s="406">
        <f>VLOOKUP(A49,MATERIALES!A6:D397,4,FALSE)</f>
        <v>12.776870662990158</v>
      </c>
      <c r="N49" s="276">
        <f>K49*M49</f>
        <v>2363.7210726531794</v>
      </c>
    </row>
    <row r="50" spans="1:14">
      <c r="A50" s="164" t="s">
        <v>802</v>
      </c>
      <c r="B50" s="46" t="str">
        <f>VLOOKUP(A50,MATERIALES!A6:D373,3,FALSE)</f>
        <v>Arena lavada</v>
      </c>
      <c r="C50" s="429"/>
      <c r="D50" s="429"/>
      <c r="E50" s="429"/>
      <c r="F50" s="429"/>
      <c r="G50" s="429"/>
      <c r="H50" s="429"/>
      <c r="I50" s="429"/>
      <c r="J50" s="316" t="str">
        <f>VLOOKUP(A50,MATERIALES!A6:D642,2,FALSE)</f>
        <v>m3</v>
      </c>
      <c r="K50" s="401">
        <v>0.63</v>
      </c>
      <c r="L50" s="425"/>
      <c r="M50" s="406">
        <f>VLOOKUP(A50,MATERIALES!A6:D398,4,FALSE)</f>
        <v>78045.384966431549</v>
      </c>
      <c r="N50" s="276">
        <f>K50*M50</f>
        <v>49168.592528851877</v>
      </c>
    </row>
    <row r="51" spans="1:14">
      <c r="A51" s="164" t="s">
        <v>804</v>
      </c>
      <c r="B51" s="46" t="str">
        <f>VLOOKUP(A51,MATERIALES!A6:D373,3,FALSE)</f>
        <v>Cemento gris</v>
      </c>
      <c r="C51" s="429"/>
      <c r="D51" s="429"/>
      <c r="E51" s="429"/>
      <c r="F51" s="429"/>
      <c r="G51" s="429"/>
      <c r="H51" s="429"/>
      <c r="I51" s="429"/>
      <c r="J51" s="316" t="str">
        <f>VLOOKUP(A51,MATERIALES!A6:D643,2,FALSE)</f>
        <v>kg</v>
      </c>
      <c r="K51" s="401">
        <v>260</v>
      </c>
      <c r="L51" s="425"/>
      <c r="M51" s="406">
        <f>VLOOKUP(A51,MATERIALES!A6:D399,4,FALSE)</f>
        <v>446.12573398273969</v>
      </c>
      <c r="N51" s="276">
        <f>K51*M51</f>
        <v>115992.69083551232</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SUM(N48:N58)</f>
        <v>229238.18412020622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1229</v>
      </c>
      <c r="B64" s="49" t="str">
        <f>VLOOKUP(A64,TRANSPORTE!A2:D117,3,FALSE)</f>
        <v>Transporte de arena</v>
      </c>
      <c r="C64" s="321"/>
      <c r="D64" s="321"/>
      <c r="E64" s="321"/>
      <c r="F64" s="321"/>
      <c r="G64" s="321"/>
      <c r="H64" s="315" t="s">
        <v>339</v>
      </c>
      <c r="I64" s="283">
        <v>0.63</v>
      </c>
      <c r="J64" s="290">
        <v>1</v>
      </c>
      <c r="K64" s="283">
        <f>I64*J64</f>
        <v>0.63</v>
      </c>
      <c r="L64" s="827">
        <f>VLOOKUP(A64,TRANSPORTE!A2:D117,4,FALSE)</f>
        <v>875.44489458797614</v>
      </c>
      <c r="M64" s="828"/>
      <c r="N64" s="291">
        <f>K64*L64</f>
        <v>551.53028359042492</v>
      </c>
    </row>
    <row r="65" spans="1:15">
      <c r="A65" t="s">
        <v>1281</v>
      </c>
      <c r="B65" s="49" t="str">
        <f>VLOOKUP(A65,TRANSPORTE!A3:D117,3,FALSE)</f>
        <v>Transporte de material triturado</v>
      </c>
      <c r="C65" s="50"/>
      <c r="D65" s="50"/>
      <c r="E65" s="50"/>
      <c r="F65" s="50"/>
      <c r="G65" s="50"/>
      <c r="H65" s="315" t="s">
        <v>339</v>
      </c>
      <c r="I65" s="283">
        <v>0.84</v>
      </c>
      <c r="J65" s="290">
        <v>1</v>
      </c>
      <c r="K65" s="283">
        <f>I65*J65</f>
        <v>0.84</v>
      </c>
      <c r="L65" s="827">
        <f>VLOOKUP(A65,TRANSPORTE!A3:D117,4,FALSE)</f>
        <v>934.83179971792072</v>
      </c>
      <c r="M65" s="828"/>
      <c r="N65" s="291">
        <f>K65*L65</f>
        <v>785.25871176305338</v>
      </c>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1336.7889953534782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s="16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438">
        <v>8</v>
      </c>
      <c r="N75" s="399">
        <f>K75/M75</f>
        <v>54131</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8</v>
      </c>
      <c r="N76" s="399">
        <f>K76/M76</f>
        <v>13335.780451800998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67466.780451800994</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N43+N59+N70+N81</f>
        <v>308662.93702992925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61732.587405985854</v>
      </c>
      <c r="M88" s="858"/>
      <c r="N88" s="54"/>
    </row>
    <row r="89" spans="1:14">
      <c r="B89" s="92" t="s">
        <v>973</v>
      </c>
      <c r="C89" s="93"/>
      <c r="D89" s="93"/>
      <c r="E89" s="93"/>
      <c r="F89" s="93"/>
      <c r="G89" s="93"/>
      <c r="H89" s="93"/>
      <c r="I89" s="90"/>
      <c r="J89" s="91"/>
      <c r="K89" s="308">
        <v>0.05</v>
      </c>
      <c r="L89" s="857">
        <f>N83*K89</f>
        <v>15433.146851496464</v>
      </c>
      <c r="M89" s="858"/>
      <c r="N89" s="54"/>
    </row>
    <row r="90" spans="1:14" ht="15.75" thickBot="1">
      <c r="B90" s="94" t="s">
        <v>974</v>
      </c>
      <c r="C90" s="95"/>
      <c r="D90" s="95"/>
      <c r="E90" s="95"/>
      <c r="F90" s="95"/>
      <c r="G90" s="95"/>
      <c r="H90" s="95"/>
      <c r="I90" s="96"/>
      <c r="J90" s="97"/>
      <c r="K90" s="309">
        <v>0.05</v>
      </c>
      <c r="L90" s="859">
        <f>N83*K90</f>
        <v>15433.146851496464</v>
      </c>
      <c r="M90" s="860"/>
      <c r="N90" s="54"/>
    </row>
    <row r="91" spans="1:14" ht="15.75" thickBot="1">
      <c r="B91" s="823" t="s">
        <v>953</v>
      </c>
      <c r="C91" s="824"/>
      <c r="D91" s="824"/>
      <c r="E91" s="824"/>
      <c r="F91" s="824"/>
      <c r="G91" s="824"/>
      <c r="H91" s="824"/>
      <c r="I91" s="824"/>
      <c r="J91" s="824"/>
      <c r="K91" s="824"/>
      <c r="L91" s="824"/>
      <c r="M91" s="825"/>
      <c r="N91" s="55">
        <f>L88+L89+L90</f>
        <v>92598.881108978778</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401261.81813890801</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1118</v>
      </c>
      <c r="C31" s="84" t="s">
        <v>2113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7247.8444399785421</v>
      </c>
      <c r="L36" s="274"/>
      <c r="M36" s="340">
        <v>1</v>
      </c>
      <c r="N36" s="276">
        <f>K36/M36</f>
        <v>7247.8444399785421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N81*M41</f>
        <v>2698.6712180720406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9946.5156580505827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0.504</v>
      </c>
      <c r="L48" s="271"/>
      <c r="M48" s="406">
        <f>VLOOKUP(A48,MATERIALES!A5:D396,4,FALSE)</f>
        <v>73468.071051415318</v>
      </c>
      <c r="N48" s="276">
        <f>K48*M48</f>
        <v>37027.907809913318</v>
      </c>
    </row>
    <row r="49" spans="1:14">
      <c r="A49" s="164" t="s">
        <v>774</v>
      </c>
      <c r="B49" s="46" t="str">
        <f>VLOOKUP(A49,MATERIALES!A6:D373,3,FALSE)</f>
        <v>Agua</v>
      </c>
      <c r="C49" s="429"/>
      <c r="D49" s="429"/>
      <c r="E49" s="429"/>
      <c r="F49" s="429"/>
      <c r="G49" s="429"/>
      <c r="H49" s="429"/>
      <c r="I49" s="429"/>
      <c r="J49" s="316" t="str">
        <f>VLOOKUP(A49,MATERIALES!A5:D641,2,FALSE)</f>
        <v>lt</v>
      </c>
      <c r="K49" s="401">
        <v>111</v>
      </c>
      <c r="L49" s="425"/>
      <c r="M49" s="406">
        <f>VLOOKUP(A49,MATERIALES!A6:D397,4,FALSE)</f>
        <v>12.776870662990158</v>
      </c>
      <c r="N49" s="276">
        <f>K49*M49</f>
        <v>1418.2326435919074</v>
      </c>
    </row>
    <row r="50" spans="1:14">
      <c r="A50" s="164" t="s">
        <v>598</v>
      </c>
      <c r="B50" s="46" t="str">
        <f>VLOOKUP(A50,MATERIALES!A6:D373,3,FALSE)</f>
        <v>Piedra para concreto ciclópeo (rajón o canto rodado)</v>
      </c>
      <c r="C50" s="429"/>
      <c r="D50" s="429"/>
      <c r="E50" s="429"/>
      <c r="F50" s="429"/>
      <c r="G50" s="429"/>
      <c r="H50" s="429"/>
      <c r="I50" s="429"/>
      <c r="J50" s="316" t="str">
        <f>VLOOKUP(A50,MATERIALES!A6:D642,2,FALSE)</f>
        <v>m3</v>
      </c>
      <c r="K50" s="401">
        <v>0.4</v>
      </c>
      <c r="L50" s="425"/>
      <c r="M50" s="406">
        <f>VLOOKUP(A50,MATERIALES!A6:D398,4,FALSE)</f>
        <v>70084.329804166759</v>
      </c>
      <c r="N50" s="276">
        <f>K50*M50</f>
        <v>28033.731921666706</v>
      </c>
    </row>
    <row r="51" spans="1:14">
      <c r="A51" s="164" t="s">
        <v>802</v>
      </c>
      <c r="B51" s="46" t="str">
        <f>VLOOKUP(A51,MATERIALES!A6:D373,3,FALSE)</f>
        <v>Arena lavada</v>
      </c>
      <c r="C51" s="429"/>
      <c r="D51" s="429"/>
      <c r="E51" s="429"/>
      <c r="F51" s="429"/>
      <c r="G51" s="429"/>
      <c r="H51" s="429"/>
      <c r="I51" s="429"/>
      <c r="J51" s="316" t="str">
        <f>VLOOKUP(A51,MATERIALES!A6:D643,2,FALSE)</f>
        <v>m3</v>
      </c>
      <c r="K51" s="401">
        <v>0.378</v>
      </c>
      <c r="L51" s="425"/>
      <c r="M51" s="406">
        <f>VLOOKUP(A51,MATERIALES!A6:D399,4,FALSE)</f>
        <v>78045.384966431549</v>
      </c>
      <c r="N51" s="276">
        <f>K51*M51</f>
        <v>29501.155517311126</v>
      </c>
    </row>
    <row r="52" spans="1:14">
      <c r="A52" s="164" t="s">
        <v>804</v>
      </c>
      <c r="B52" s="46" t="str">
        <f>VLOOKUP(A52,MATERIALES!A7:D373,3,FALSE)</f>
        <v>Cemento gris</v>
      </c>
      <c r="C52" s="429"/>
      <c r="D52" s="429"/>
      <c r="E52" s="429"/>
      <c r="F52" s="429"/>
      <c r="G52" s="429"/>
      <c r="H52" s="429"/>
      <c r="I52" s="429"/>
      <c r="J52" s="316" t="str">
        <f>VLOOKUP(A52,MATERIALES!A6:D644,2,FALSE)</f>
        <v>kg</v>
      </c>
      <c r="K52" s="401">
        <v>156</v>
      </c>
      <c r="L52" s="425"/>
      <c r="M52" s="406">
        <f>VLOOKUP(A52,MATERIALES!A7:D400,4,FALSE)</f>
        <v>446.12573398273969</v>
      </c>
      <c r="N52" s="276">
        <f>K52*M52</f>
        <v>69595.614501307398</v>
      </c>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SUM(N48:N58)</f>
        <v>165576.64239379048</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1229</v>
      </c>
      <c r="B64" s="49" t="str">
        <f>VLOOKUP(A64,TRANSPORTE!A2:D117,3,FALSE)</f>
        <v>Transporte de arena</v>
      </c>
      <c r="C64" s="321"/>
      <c r="D64" s="321"/>
      <c r="E64" s="321"/>
      <c r="F64" s="321"/>
      <c r="G64" s="321"/>
      <c r="H64" s="315" t="s">
        <v>339</v>
      </c>
      <c r="I64" s="283">
        <v>0.378</v>
      </c>
      <c r="J64" s="290">
        <v>1</v>
      </c>
      <c r="K64" s="283">
        <f>I64*J64</f>
        <v>0.378</v>
      </c>
      <c r="L64" s="827">
        <f>VLOOKUP(A64,TRANSPORTE!A2:D117,4,FALSE)</f>
        <v>875.44489458797614</v>
      </c>
      <c r="M64" s="828"/>
      <c r="N64" s="291">
        <f>K64*L64</f>
        <v>330.91817015425499</v>
      </c>
    </row>
    <row r="65" spans="1:15">
      <c r="A65" t="s">
        <v>1281</v>
      </c>
      <c r="B65" s="49" t="str">
        <f>VLOOKUP(A65,TRANSPORTE!A3:D117,3,FALSE)</f>
        <v>Transporte de material triturado</v>
      </c>
      <c r="C65" s="50"/>
      <c r="D65" s="50"/>
      <c r="E65" s="50"/>
      <c r="F65" s="50"/>
      <c r="G65" s="50"/>
      <c r="H65" s="315" t="s">
        <v>339</v>
      </c>
      <c r="I65" s="283">
        <v>0.504</v>
      </c>
      <c r="J65" s="290">
        <v>1</v>
      </c>
      <c r="K65" s="283">
        <f>I65*J65</f>
        <v>0.504</v>
      </c>
      <c r="L65" s="827">
        <f>VLOOKUP(A65,TRANSPORTE!A3:D117,4,FALSE)</f>
        <v>934.83179971792072</v>
      </c>
      <c r="M65" s="828"/>
      <c r="N65" s="291">
        <f>K65*L65</f>
        <v>471.15522705783206</v>
      </c>
    </row>
    <row r="66" spans="1:15">
      <c r="A66" t="s">
        <v>1308</v>
      </c>
      <c r="B66" s="49" t="str">
        <f>VLOOKUP(A66,TRANSPORTE!A3:D117,3,FALSE)</f>
        <v>Transporte de piedra para Ciclópeo</v>
      </c>
      <c r="C66" s="50"/>
      <c r="D66" s="50"/>
      <c r="E66" s="50"/>
      <c r="F66" s="50"/>
      <c r="G66" s="50"/>
      <c r="H66" s="315" t="s">
        <v>339</v>
      </c>
      <c r="I66" s="283">
        <v>0.4</v>
      </c>
      <c r="J66" s="290">
        <v>1</v>
      </c>
      <c r="K66" s="283">
        <f>I66*J66</f>
        <v>0.4</v>
      </c>
      <c r="L66" s="827">
        <f>VLOOKUP(A66,TRANSPORTE!A3:D117,4,FALSE)</f>
        <v>943.02309697722342</v>
      </c>
      <c r="M66" s="828"/>
      <c r="N66" s="291">
        <f>K66*L66</f>
        <v>377.2092387908894</v>
      </c>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1179.2826360029765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s="16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438">
        <v>10</v>
      </c>
      <c r="N75" s="399">
        <f>K75/M75</f>
        <v>43304.800000000003</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10</v>
      </c>
      <c r="N76" s="399">
        <f>K76/M76</f>
        <v>10668.624361440798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53973.424361440804</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N43+N59+N70+N81</f>
        <v>230675.86504928482</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46135.173009856968</v>
      </c>
      <c r="M88" s="858"/>
      <c r="N88" s="54"/>
    </row>
    <row r="89" spans="1:14">
      <c r="B89" s="92" t="s">
        <v>973</v>
      </c>
      <c r="C89" s="93"/>
      <c r="D89" s="93"/>
      <c r="E89" s="93"/>
      <c r="F89" s="93"/>
      <c r="G89" s="93"/>
      <c r="H89" s="93"/>
      <c r="I89" s="90"/>
      <c r="J89" s="91"/>
      <c r="K89" s="308">
        <v>0.05</v>
      </c>
      <c r="L89" s="857">
        <f>N83*K89</f>
        <v>11533.793252464242</v>
      </c>
      <c r="M89" s="858"/>
      <c r="N89" s="54"/>
    </row>
    <row r="90" spans="1:14" ht="15.75" thickBot="1">
      <c r="B90" s="94" t="s">
        <v>974</v>
      </c>
      <c r="C90" s="95"/>
      <c r="D90" s="95"/>
      <c r="E90" s="95"/>
      <c r="F90" s="95"/>
      <c r="G90" s="95"/>
      <c r="H90" s="95"/>
      <c r="I90" s="96"/>
      <c r="J90" s="97"/>
      <c r="K90" s="309">
        <v>0.05</v>
      </c>
      <c r="L90" s="859">
        <f>N83*K90</f>
        <v>11533.793252464242</v>
      </c>
      <c r="M90" s="860"/>
      <c r="N90" s="54"/>
    </row>
    <row r="91" spans="1:14" ht="15.75" thickBot="1">
      <c r="B91" s="823" t="s">
        <v>953</v>
      </c>
      <c r="C91" s="824"/>
      <c r="D91" s="824"/>
      <c r="E91" s="824"/>
      <c r="F91" s="824"/>
      <c r="G91" s="824"/>
      <c r="H91" s="824"/>
      <c r="I91" s="824"/>
      <c r="J91" s="824"/>
      <c r="K91" s="824"/>
      <c r="L91" s="824"/>
      <c r="M91" s="825"/>
      <c r="N91" s="55">
        <f>L88+L89+L90</f>
        <v>69202.759514785444</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299878.62456407025</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1119</v>
      </c>
      <c r="C31" s="84" t="s">
        <v>2232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363</v>
      </c>
      <c r="B36" s="836" t="str">
        <f>VLOOKUP(A36,EQUIPOS!A6:D154,3,FALSE)</f>
        <v>Vibrador de concreto, Motor de 3 hp a 18.000 rpm Mangueras de 4 mt</v>
      </c>
      <c r="C36" s="837"/>
      <c r="D36" s="837"/>
      <c r="E36" s="837"/>
      <c r="F36" s="837"/>
      <c r="G36" s="837"/>
      <c r="H36" s="838"/>
      <c r="I36" s="271"/>
      <c r="J36" s="272"/>
      <c r="K36" s="273">
        <f>VLOOKUP(A36,EQUIPOS!A6:D163,4,FALSE)</f>
        <v>5458.884246753938</v>
      </c>
      <c r="L36" s="274"/>
      <c r="M36" s="340">
        <v>1</v>
      </c>
      <c r="N36" s="276">
        <f>K36/M36</f>
        <v>5458.884246753938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1582.8190800847531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7041.7033268386913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85"/>
      <c r="J48" s="315" t="str">
        <f>VLOOKUP(A48,MATERIALES!A4:D640,2,FALSE)</f>
        <v>kg</v>
      </c>
      <c r="K48" s="286">
        <v>34.112000000000002</v>
      </c>
      <c r="L48" s="271"/>
      <c r="M48" s="406">
        <f>VLOOKUP(A48,MATERIALES!A5:D396,4,FALSE)</f>
        <v>2872.6664207289541</v>
      </c>
      <c r="N48" s="276">
        <f>K48*M48</f>
        <v>97992.396943906089</v>
      </c>
    </row>
    <row r="49" spans="1:14">
      <c r="A49" s="164" t="s">
        <v>608</v>
      </c>
      <c r="B49" s="46" t="str">
        <f>VLOOKUP(A49,MATERIALES!A6:D373,3,FALSE)</f>
        <v>Pintura anticorrosiva</v>
      </c>
      <c r="C49" s="429"/>
      <c r="D49" s="429"/>
      <c r="E49" s="429"/>
      <c r="F49" s="429"/>
      <c r="G49" s="429"/>
      <c r="H49" s="429"/>
      <c r="I49" s="429"/>
      <c r="J49" s="316" t="str">
        <f>VLOOKUP(A49,MATERIALES!A5:D641,2,FALSE)</f>
        <v>gal</v>
      </c>
      <c r="K49" s="401">
        <v>0.15</v>
      </c>
      <c r="L49" s="425"/>
      <c r="M49" s="406">
        <f>VLOOKUP(A49,MATERIALES!A6:D397,4,FALSE)</f>
        <v>40574.017529547164</v>
      </c>
      <c r="N49" s="276">
        <f>K49*M49</f>
        <v>6086.1026294320745</v>
      </c>
    </row>
    <row r="50" spans="1:14">
      <c r="A50" s="164" t="s">
        <v>832</v>
      </c>
      <c r="B50" s="46" t="str">
        <f>VLOOKUP(A50,MATERIALES!A6:D373,3,FALSE)</f>
        <v>Concreto Resistencia  21 (Mpa)</v>
      </c>
      <c r="C50" s="429"/>
      <c r="D50" s="429"/>
      <c r="E50" s="429"/>
      <c r="F50" s="429"/>
      <c r="G50" s="429"/>
      <c r="H50" s="429"/>
      <c r="I50" s="429"/>
      <c r="J50" s="316" t="str">
        <f>VLOOKUP(A50,MATERIALES!A6:D642,2,FALSE)</f>
        <v>m3</v>
      </c>
      <c r="K50" s="401">
        <v>0.126</v>
      </c>
      <c r="L50" s="425"/>
      <c r="M50" s="406">
        <f>VLOOKUP(A50,MATERIALES!A6:D398,4,FALSE)</f>
        <v>437286.26896239433</v>
      </c>
      <c r="N50" s="276">
        <f>K50*M50</f>
        <v>55098.069889261686</v>
      </c>
    </row>
    <row r="51" spans="1:14">
      <c r="A51" s="164" t="s">
        <v>869</v>
      </c>
      <c r="B51" s="46" t="str">
        <f>VLOOKUP(A51,MATERIALES!A6:D373,3,FALSE)</f>
        <v>Formaleta para baranda de concreto</v>
      </c>
      <c r="C51" s="429"/>
      <c r="D51" s="429"/>
      <c r="E51" s="429"/>
      <c r="F51" s="429"/>
      <c r="G51" s="429"/>
      <c r="H51" s="429"/>
      <c r="I51" s="429"/>
      <c r="J51" s="316" t="str">
        <f>VLOOKUP(A51,MATERIALES!A6:D643,2,FALSE)</f>
        <v>m</v>
      </c>
      <c r="K51" s="401">
        <v>1</v>
      </c>
      <c r="L51" s="425"/>
      <c r="M51" s="406">
        <f>VLOOKUP(A51,MATERIALES!A6:D399,4,FALSE)</f>
        <v>31064.831538616734</v>
      </c>
      <c r="N51" s="276">
        <f>K51*M51</f>
        <v>31064.831538616734</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190241.40100121658</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1239</v>
      </c>
      <c r="B61" s="49" t="str">
        <f>VLOOKUP(A61,TRANSPORTE!A3:D117,3,FALSE)</f>
        <v>Transporte de concreto</v>
      </c>
      <c r="C61" s="321"/>
      <c r="D61" s="321"/>
      <c r="E61" s="321"/>
      <c r="F61" s="321"/>
      <c r="G61" s="321"/>
      <c r="H61" s="315" t="s">
        <v>339</v>
      </c>
      <c r="I61" s="283">
        <v>0.126</v>
      </c>
      <c r="J61" s="290">
        <v>1</v>
      </c>
      <c r="K61" s="283">
        <f>I61*J61</f>
        <v>0.126</v>
      </c>
      <c r="L61" s="827">
        <f>VLOOKUP(A61,TRANSPORTE!A3:D117,4,FALSE)</f>
        <v>918.44920519931532</v>
      </c>
      <c r="M61" s="828"/>
      <c r="N61" s="291">
        <f>K61*L61</f>
        <v>115.72459985511374</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115.72459985511374</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975"/>
      <c r="N71" s="101" t="s">
        <v>951</v>
      </c>
    </row>
    <row r="72" spans="1:15">
      <c r="A72" s="165" t="s">
        <v>9</v>
      </c>
      <c r="B72" s="52" t="str">
        <f>VLOOKUP(A72,'MANO DE OBRA'!A8:D68,3,FALSE)</f>
        <v>Obrero (3)</v>
      </c>
      <c r="C72" s="50"/>
      <c r="D72" s="50"/>
      <c r="E72" s="50"/>
      <c r="F72" s="50"/>
      <c r="G72" s="50"/>
      <c r="H72" s="50"/>
      <c r="I72" s="296">
        <f>K72/J72*100</f>
        <v>87780</v>
      </c>
      <c r="J72" s="297">
        <v>185</v>
      </c>
      <c r="K72" s="298">
        <f>VLOOKUP(A72,'MANO DE OBRA'!A8:D99,4,FALSE)</f>
        <v>162393</v>
      </c>
      <c r="L72" s="53"/>
      <c r="M72" s="435">
        <v>3.4</v>
      </c>
      <c r="N72" s="399">
        <f>K72/M72</f>
        <v>47762.647058823532</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3.4</v>
      </c>
      <c r="N73" s="399">
        <f>K73/M73</f>
        <v>31378.306945414115</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79140.954004237647</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276539.78293214802</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55307.956586429609</v>
      </c>
      <c r="M85" s="858"/>
      <c r="N85" s="54"/>
    </row>
    <row r="86" spans="1:14">
      <c r="B86" s="92" t="s">
        <v>973</v>
      </c>
      <c r="C86" s="93"/>
      <c r="D86" s="93"/>
      <c r="E86" s="93"/>
      <c r="F86" s="93"/>
      <c r="G86" s="93"/>
      <c r="H86" s="93"/>
      <c r="I86" s="90"/>
      <c r="J86" s="91"/>
      <c r="K86" s="308">
        <v>0.05</v>
      </c>
      <c r="L86" s="857">
        <f>N80*K86</f>
        <v>13826.989146607402</v>
      </c>
      <c r="M86" s="858"/>
      <c r="N86" s="54"/>
    </row>
    <row r="87" spans="1:14" ht="15.75" thickBot="1">
      <c r="B87" s="94" t="s">
        <v>974</v>
      </c>
      <c r="C87" s="95"/>
      <c r="D87" s="95"/>
      <c r="E87" s="95"/>
      <c r="F87" s="95"/>
      <c r="G87" s="95"/>
      <c r="H87" s="95"/>
      <c r="I87" s="96"/>
      <c r="J87" s="97"/>
      <c r="K87" s="309">
        <v>0.05</v>
      </c>
      <c r="L87" s="859">
        <f>N80*K87</f>
        <v>13826.989146607402</v>
      </c>
      <c r="M87" s="860"/>
      <c r="N87" s="54"/>
    </row>
    <row r="88" spans="1:14" ht="15.75" thickBot="1">
      <c r="B88" s="823" t="s">
        <v>953</v>
      </c>
      <c r="C88" s="824"/>
      <c r="D88" s="824"/>
      <c r="E88" s="824"/>
      <c r="F88" s="824"/>
      <c r="G88" s="824"/>
      <c r="H88" s="824"/>
      <c r="I88" s="824"/>
      <c r="J88" s="824"/>
      <c r="K88" s="824"/>
      <c r="L88" s="824"/>
      <c r="M88" s="825"/>
      <c r="N88" s="55">
        <f>L85+L86+L87</f>
        <v>82961.93487964441</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359501.71781179245</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1659</v>
      </c>
      <c r="C31" s="84" t="s">
        <v>1660</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363</v>
      </c>
      <c r="B36" s="836" t="str">
        <f>VLOOKUP(A36,EQUIPOS!A6:D154,3,FALSE)</f>
        <v>Vibrador de concreto, Motor de 3 hp a 18.000 rpm Mangueras de 4 mt</v>
      </c>
      <c r="C36" s="837"/>
      <c r="D36" s="837"/>
      <c r="E36" s="837"/>
      <c r="F36" s="837"/>
      <c r="G36" s="837"/>
      <c r="H36" s="838"/>
      <c r="I36" s="271"/>
      <c r="J36" s="272"/>
      <c r="K36" s="273">
        <f>VLOOKUP(A36,EQUIPOS!A6:D163,4,FALSE)</f>
        <v>5458.884246753938</v>
      </c>
      <c r="L36" s="274"/>
      <c r="M36" s="340">
        <v>1</v>
      </c>
      <c r="N36" s="276">
        <f>K36/M36</f>
        <v>5458.884246753938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1582.8190800847531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7041.7033268386913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85"/>
      <c r="J48" s="315" t="str">
        <f>VLOOKUP(A48,MATERIALES!A4:D640,2,FALSE)</f>
        <v>kg</v>
      </c>
      <c r="K48" s="286">
        <v>34.112000000000002</v>
      </c>
      <c r="L48" s="271"/>
      <c r="M48" s="406">
        <f>VLOOKUP(A48,MATERIALES!A5:D396,4,FALSE)</f>
        <v>2872.6664207289541</v>
      </c>
      <c r="N48" s="276">
        <f>K48*M48</f>
        <v>97992.396943906089</v>
      </c>
    </row>
    <row r="49" spans="1:14">
      <c r="A49" s="164" t="s">
        <v>608</v>
      </c>
      <c r="B49" s="46" t="str">
        <f>VLOOKUP(A49,MATERIALES!A6:D373,3,FALSE)</f>
        <v>Pintura anticorrosiva</v>
      </c>
      <c r="C49" s="429"/>
      <c r="D49" s="429"/>
      <c r="E49" s="429"/>
      <c r="F49" s="429"/>
      <c r="G49" s="429"/>
      <c r="H49" s="429"/>
      <c r="I49" s="429"/>
      <c r="J49" s="316" t="str">
        <f>VLOOKUP(A49,MATERIALES!A5:D641,2,FALSE)</f>
        <v>gal</v>
      </c>
      <c r="K49" s="401">
        <v>0.15</v>
      </c>
      <c r="L49" s="425"/>
      <c r="M49" s="406">
        <f>VLOOKUP(A49,MATERIALES!A6:D397,4,FALSE)</f>
        <v>40574.017529547164</v>
      </c>
      <c r="N49" s="276">
        <f>K49*M49</f>
        <v>6086.1026294320745</v>
      </c>
    </row>
    <row r="50" spans="1:14">
      <c r="A50" s="164" t="s">
        <v>1661</v>
      </c>
      <c r="B50" s="46" t="str">
        <f>VLOOKUP(A50,MATERIALES!A6:D373,3,FALSE)</f>
        <v>Concreto Resistencia  28 (Mpa)</v>
      </c>
      <c r="C50" s="429"/>
      <c r="D50" s="429"/>
      <c r="E50" s="429"/>
      <c r="F50" s="429"/>
      <c r="G50" s="429"/>
      <c r="H50" s="429"/>
      <c r="I50" s="429"/>
      <c r="J50" s="316" t="str">
        <f>VLOOKUP(A50,MATERIALES!A6:D642,2,FALSE)</f>
        <v>m3</v>
      </c>
      <c r="K50" s="401">
        <v>0.126</v>
      </c>
      <c r="L50" s="425"/>
      <c r="M50" s="406">
        <f>VLOOKUP(A50,MATERIALES!A6:D398,4,FALSE)</f>
        <v>434539.24176985142</v>
      </c>
      <c r="N50" s="276">
        <f>K50*M50</f>
        <v>54751.94446300128</v>
      </c>
    </row>
    <row r="51" spans="1:14">
      <c r="A51" s="164" t="s">
        <v>869</v>
      </c>
      <c r="B51" s="46" t="str">
        <f>VLOOKUP(A51,MATERIALES!A6:D373,3,FALSE)</f>
        <v>Formaleta para baranda de concreto</v>
      </c>
      <c r="C51" s="429"/>
      <c r="D51" s="429"/>
      <c r="E51" s="429"/>
      <c r="F51" s="429"/>
      <c r="G51" s="429"/>
      <c r="H51" s="429"/>
      <c r="I51" s="429"/>
      <c r="J51" s="316" t="str">
        <f>VLOOKUP(A51,MATERIALES!A6:D643,2,FALSE)</f>
        <v>m</v>
      </c>
      <c r="K51" s="401">
        <v>1</v>
      </c>
      <c r="L51" s="425"/>
      <c r="M51" s="406">
        <f>VLOOKUP(A51,MATERIALES!A6:D399,4,FALSE)</f>
        <v>31064.831538616734</v>
      </c>
      <c r="N51" s="276">
        <f>K51*M51</f>
        <v>31064.831538616734</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189895.27557495618</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1239</v>
      </c>
      <c r="B61" s="49" t="str">
        <f>VLOOKUP(A61,TRANSPORTE!A3:D117,3,FALSE)</f>
        <v>Transporte de concreto</v>
      </c>
      <c r="C61" s="321"/>
      <c r="D61" s="321"/>
      <c r="E61" s="321"/>
      <c r="F61" s="321"/>
      <c r="G61" s="321"/>
      <c r="H61" s="315" t="s">
        <v>339</v>
      </c>
      <c r="I61" s="417">
        <v>0.126</v>
      </c>
      <c r="J61" s="290">
        <v>1</v>
      </c>
      <c r="K61" s="417">
        <f>I61*J61</f>
        <v>0.126</v>
      </c>
      <c r="L61" s="827">
        <f>VLOOKUP(A61,TRANSPORTE!A3:D117,4,FALSE)</f>
        <v>918.44920519931532</v>
      </c>
      <c r="M61" s="828"/>
      <c r="N61" s="291">
        <f>K61*L61</f>
        <v>115.72459985511374</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115.72459985511374</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975"/>
      <c r="N71" s="101" t="s">
        <v>951</v>
      </c>
    </row>
    <row r="72" spans="1:15">
      <c r="A72" s="165" t="s">
        <v>9</v>
      </c>
      <c r="B72" s="52" t="str">
        <f>VLOOKUP(A72,'MANO DE OBRA'!A8:D68,3,FALSE)</f>
        <v>Obrero (3)</v>
      </c>
      <c r="C72" s="50"/>
      <c r="D72" s="50"/>
      <c r="E72" s="50"/>
      <c r="F72" s="50"/>
      <c r="G72" s="50"/>
      <c r="H72" s="50"/>
      <c r="I72" s="296">
        <f>K72/J72*100</f>
        <v>87780</v>
      </c>
      <c r="J72" s="297">
        <v>185</v>
      </c>
      <c r="K72" s="298">
        <f>VLOOKUP(A72,'MANO DE OBRA'!A8:D99,4,FALSE)</f>
        <v>162393</v>
      </c>
      <c r="L72" s="53"/>
      <c r="M72" s="435">
        <v>3.4</v>
      </c>
      <c r="N72" s="399">
        <f>K72/M72</f>
        <v>47762.647058823532</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3.4</v>
      </c>
      <c r="N73" s="399">
        <f>K73/M73</f>
        <v>31378.306945414115</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130"/>
    </row>
    <row r="78" spans="1:15" ht="15.75" thickBot="1">
      <c r="B78" s="829" t="s">
        <v>953</v>
      </c>
      <c r="C78" s="830"/>
      <c r="D78" s="830"/>
      <c r="E78" s="830"/>
      <c r="F78" s="830"/>
      <c r="G78" s="830"/>
      <c r="H78" s="830"/>
      <c r="I78" s="830"/>
      <c r="J78" s="830"/>
      <c r="K78" s="830"/>
      <c r="L78" s="830"/>
      <c r="M78" s="831"/>
      <c r="N78" s="464">
        <f>SUM(N72:N77)</f>
        <v>79140.954004237647</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276193.65750588762</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55238.731501177528</v>
      </c>
      <c r="M85" s="858"/>
      <c r="N85" s="54"/>
    </row>
    <row r="86" spans="1:14">
      <c r="B86" s="92" t="s">
        <v>973</v>
      </c>
      <c r="C86" s="93"/>
      <c r="D86" s="93"/>
      <c r="E86" s="93"/>
      <c r="F86" s="93"/>
      <c r="G86" s="93"/>
      <c r="H86" s="93"/>
      <c r="I86" s="90"/>
      <c r="J86" s="91"/>
      <c r="K86" s="308">
        <v>0.05</v>
      </c>
      <c r="L86" s="857">
        <f>N80*K86</f>
        <v>13809.682875294382</v>
      </c>
      <c r="M86" s="858"/>
      <c r="N86" s="54"/>
    </row>
    <row r="87" spans="1:14" ht="15.75" thickBot="1">
      <c r="B87" s="94" t="s">
        <v>974</v>
      </c>
      <c r="C87" s="95"/>
      <c r="D87" s="95"/>
      <c r="E87" s="95"/>
      <c r="F87" s="95"/>
      <c r="G87" s="95"/>
      <c r="H87" s="95"/>
      <c r="I87" s="96"/>
      <c r="J87" s="97"/>
      <c r="K87" s="309">
        <v>0.05</v>
      </c>
      <c r="L87" s="859">
        <f>N80*K87</f>
        <v>13809.682875294382</v>
      </c>
      <c r="M87" s="860"/>
      <c r="N87" s="54"/>
    </row>
    <row r="88" spans="1:14" ht="15.75" thickBot="1">
      <c r="B88" s="823" t="s">
        <v>953</v>
      </c>
      <c r="C88" s="824"/>
      <c r="D88" s="824"/>
      <c r="E88" s="824"/>
      <c r="F88" s="824"/>
      <c r="G88" s="824"/>
      <c r="H88" s="824"/>
      <c r="I88" s="824"/>
      <c r="J88" s="824"/>
      <c r="K88" s="824"/>
      <c r="L88" s="824"/>
      <c r="M88" s="825"/>
      <c r="N88" s="55">
        <f>L85+L86+L87</f>
        <v>82858.097251766289</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359051.75475765392</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1662</v>
      </c>
      <c r="C31" s="84" t="s">
        <v>2121</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156</v>
      </c>
      <c r="B36" s="836" t="str">
        <f>VLOOKUP(A36,EQUIPOS!A6:D154,3,FALSE)</f>
        <v>Cizalla manual de 90 cm.</v>
      </c>
      <c r="C36" s="837"/>
      <c r="D36" s="837"/>
      <c r="E36" s="837"/>
      <c r="F36" s="837"/>
      <c r="G36" s="837"/>
      <c r="H36" s="838"/>
      <c r="I36" s="271"/>
      <c r="J36" s="272"/>
      <c r="K36" s="273">
        <f>VLOOKUP(A36,EQUIPOS!A6:D163,4,FALSE)</f>
        <v>685.93845123069138</v>
      </c>
      <c r="L36" s="274"/>
      <c r="M36" s="340">
        <v>37.5</v>
      </c>
      <c r="N36" s="276">
        <f>K36/M36</f>
        <v>18.291692032818435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16.081724361440799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34.373416394259237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1.05</v>
      </c>
      <c r="L48" s="271"/>
      <c r="M48" s="406">
        <f>VLOOKUP(A48,MATERIALES!A5:D396,4,FALSE)</f>
        <v>2872.6664207289541</v>
      </c>
      <c r="N48" s="276">
        <f>K48*M48</f>
        <v>3016.2997417654019</v>
      </c>
    </row>
    <row r="49" spans="1:14">
      <c r="A49" s="164" t="s">
        <v>898</v>
      </c>
      <c r="B49" s="46" t="str">
        <f>VLOOKUP(A49,MATERIALES!A6:D373,3,FALSE)</f>
        <v>Alambre Negro Para Amarre</v>
      </c>
      <c r="C49" s="429"/>
      <c r="D49" s="429"/>
      <c r="E49" s="429"/>
      <c r="F49" s="429"/>
      <c r="G49" s="429"/>
      <c r="H49" s="429"/>
      <c r="I49" s="429"/>
      <c r="J49" s="315" t="str">
        <f>VLOOKUP(A49,MATERIALES!A5:D641,2,FALSE)</f>
        <v>kg</v>
      </c>
      <c r="K49" s="401">
        <v>0.03</v>
      </c>
      <c r="L49" s="425"/>
      <c r="M49" s="406">
        <f>VLOOKUP(A49,MATERIALES!A6:D397,4,FALSE)</f>
        <v>4951.0373819086863</v>
      </c>
      <c r="N49" s="276">
        <f>K49*M49</f>
        <v>148.53112145726058</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3164.8308632226626</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1222</v>
      </c>
      <c r="B61" s="49" t="str">
        <f>VLOOKUP(A61,TRANSPORTE!A3:D117,3,FALSE)</f>
        <v>Transporte de acero</v>
      </c>
      <c r="C61" s="321"/>
      <c r="D61" s="321"/>
      <c r="E61" s="321"/>
      <c r="F61" s="321"/>
      <c r="G61" s="321"/>
      <c r="H61" s="315" t="s">
        <v>2044</v>
      </c>
      <c r="I61" s="283">
        <v>1.05</v>
      </c>
      <c r="J61" s="290">
        <v>1</v>
      </c>
      <c r="K61" s="283">
        <f>I61*J61</f>
        <v>1.05</v>
      </c>
      <c r="L61" s="827">
        <f>VLOOKUP(A61,TRANSPORTE!A3:D117,4,FALSE)</f>
        <v>0</v>
      </c>
      <c r="M61" s="828"/>
      <c r="N61" s="291">
        <f>K61*L61</f>
        <v>0</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0</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852"/>
      <c r="N71" s="101" t="s">
        <v>951</v>
      </c>
    </row>
    <row r="72" spans="1:15">
      <c r="A72" s="165"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438">
        <v>200</v>
      </c>
      <c r="N72" s="399">
        <f>K72/M72</f>
        <v>270.65499999999997</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200</v>
      </c>
      <c r="N73" s="399">
        <f>K73/M73</f>
        <v>533.43121807203988</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804.08621807203986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4003.2904976889613</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800.65809953779228</v>
      </c>
      <c r="M85" s="858"/>
      <c r="N85" s="54"/>
    </row>
    <row r="86" spans="1:14">
      <c r="B86" s="92" t="s">
        <v>973</v>
      </c>
      <c r="C86" s="93"/>
      <c r="D86" s="93"/>
      <c r="E86" s="93"/>
      <c r="F86" s="93"/>
      <c r="G86" s="93"/>
      <c r="H86" s="93"/>
      <c r="I86" s="90"/>
      <c r="J86" s="91"/>
      <c r="K86" s="308">
        <v>0.05</v>
      </c>
      <c r="L86" s="857">
        <f>N80*K86</f>
        <v>200.16452488444807</v>
      </c>
      <c r="M86" s="858"/>
      <c r="N86" s="54"/>
    </row>
    <row r="87" spans="1:14" ht="15.75" thickBot="1">
      <c r="B87" s="94" t="s">
        <v>974</v>
      </c>
      <c r="C87" s="95"/>
      <c r="D87" s="95"/>
      <c r="E87" s="95"/>
      <c r="F87" s="95"/>
      <c r="G87" s="95"/>
      <c r="H87" s="95"/>
      <c r="I87" s="96"/>
      <c r="J87" s="97"/>
      <c r="K87" s="309">
        <v>0.05</v>
      </c>
      <c r="L87" s="859">
        <f>N80*K87</f>
        <v>200.16452488444807</v>
      </c>
      <c r="M87" s="860"/>
      <c r="N87" s="54"/>
    </row>
    <row r="88" spans="1:14" ht="15.75" thickBot="1">
      <c r="B88" s="823" t="s">
        <v>953</v>
      </c>
      <c r="C88" s="824"/>
      <c r="D88" s="824"/>
      <c r="E88" s="824"/>
      <c r="F88" s="824"/>
      <c r="G88" s="824"/>
      <c r="H88" s="824"/>
      <c r="I88" s="824"/>
      <c r="J88" s="824"/>
      <c r="K88" s="824"/>
      <c r="L88" s="824"/>
      <c r="M88" s="825"/>
      <c r="N88" s="55">
        <f>L85+L86+L87</f>
        <v>1200.9871493066885</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5204.2776469956498</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1663</v>
      </c>
      <c r="C31" s="84" t="s">
        <v>2122</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156</v>
      </c>
      <c r="B36" s="836" t="str">
        <f>VLOOKUP(A36,EQUIPOS!A6:D154,3,FALSE)</f>
        <v>Cizalla manual de 90 cm.</v>
      </c>
      <c r="C36" s="837"/>
      <c r="D36" s="837"/>
      <c r="E36" s="837"/>
      <c r="F36" s="837"/>
      <c r="G36" s="837"/>
      <c r="H36" s="838"/>
      <c r="I36" s="271"/>
      <c r="J36" s="272"/>
      <c r="K36" s="273">
        <f>VLOOKUP(A36,EQUIPOS!A6:D163,4,FALSE)</f>
        <v>685.93845123069138</v>
      </c>
      <c r="L36" s="274"/>
      <c r="M36" s="340">
        <v>37.5</v>
      </c>
      <c r="N36" s="276">
        <f>K36/M36</f>
        <v>18.291692032818435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16.081724361440799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34.373416394259237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743</v>
      </c>
      <c r="B48" s="46" t="str">
        <f>VLOOKUP(A48,MATERIALES!A5:D373,3,FALSE)</f>
        <v>Acero A-40</v>
      </c>
      <c r="C48" s="285"/>
      <c r="D48" s="285"/>
      <c r="E48" s="285"/>
      <c r="F48" s="285"/>
      <c r="G48" s="285"/>
      <c r="H48" s="285"/>
      <c r="I48" s="285"/>
      <c r="J48" s="315" t="str">
        <f>VLOOKUP(A48,MATERIALES!A4:D640,2,FALSE)</f>
        <v>kg</v>
      </c>
      <c r="K48" s="286">
        <v>1.05</v>
      </c>
      <c r="L48" s="271"/>
      <c r="M48" s="406">
        <f>VLOOKUP(A48,MATERIALES!A5:D396,4,FALSE)</f>
        <v>2326.4551998861248</v>
      </c>
      <c r="N48" s="276">
        <f>K48*M48</f>
        <v>2442.7779598804309</v>
      </c>
    </row>
    <row r="49" spans="1:14">
      <c r="A49" s="164" t="s">
        <v>898</v>
      </c>
      <c r="B49" s="46" t="str">
        <f>VLOOKUP(A49,MATERIALES!A6:D373,3,FALSE)</f>
        <v>Alambre Negro Para Amarre</v>
      </c>
      <c r="C49" s="429"/>
      <c r="D49" s="429"/>
      <c r="E49" s="429"/>
      <c r="F49" s="429"/>
      <c r="G49" s="429"/>
      <c r="H49" s="429"/>
      <c r="I49" s="429"/>
      <c r="J49" s="316" t="str">
        <f>VLOOKUP(A49,MATERIALES!A5:D641,2,FALSE)</f>
        <v>kg</v>
      </c>
      <c r="K49" s="401">
        <v>0.03</v>
      </c>
      <c r="L49" s="425"/>
      <c r="M49" s="406">
        <f>VLOOKUP(A49,MATERIALES!A6:D397,4,FALSE)</f>
        <v>4951.0373819086863</v>
      </c>
      <c r="N49" s="276">
        <f>K49*M49</f>
        <v>148.53112145726058</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2591.3090813376916</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1222</v>
      </c>
      <c r="B61" s="49" t="str">
        <f>VLOOKUP(A61,TRANSPORTE!A3:D117,3,FALSE)</f>
        <v>Transporte de acero</v>
      </c>
      <c r="C61" s="321"/>
      <c r="D61" s="321"/>
      <c r="E61" s="321"/>
      <c r="F61" s="321"/>
      <c r="G61" s="321"/>
      <c r="H61" s="315" t="s">
        <v>2044</v>
      </c>
      <c r="I61" s="283">
        <v>1.05</v>
      </c>
      <c r="J61" s="290">
        <v>1</v>
      </c>
      <c r="K61" s="283">
        <f>I61*J61</f>
        <v>1.05</v>
      </c>
      <c r="L61" s="827">
        <f>VLOOKUP(A61,TRANSPORTE!A3:D117,4,FALSE)</f>
        <v>0</v>
      </c>
      <c r="M61" s="828"/>
      <c r="N61" s="291">
        <f>K61*L61</f>
        <v>0</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0</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852"/>
      <c r="N71" s="101" t="s">
        <v>951</v>
      </c>
    </row>
    <row r="72" spans="1:15">
      <c r="A72" s="165"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438">
        <v>200</v>
      </c>
      <c r="N72" s="399">
        <f>K72/M72</f>
        <v>270.65499999999997</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200</v>
      </c>
      <c r="N73" s="399">
        <f>K73/M73</f>
        <v>533.43121807203988</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804.08621807203986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3429.7687158039907</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685.95374316079824</v>
      </c>
      <c r="M85" s="858"/>
      <c r="N85" s="54"/>
    </row>
    <row r="86" spans="1:14">
      <c r="B86" s="92" t="s">
        <v>973</v>
      </c>
      <c r="C86" s="93"/>
      <c r="D86" s="93"/>
      <c r="E86" s="93"/>
      <c r="F86" s="93"/>
      <c r="G86" s="93"/>
      <c r="H86" s="93"/>
      <c r="I86" s="90"/>
      <c r="J86" s="91"/>
      <c r="K86" s="308">
        <v>0.05</v>
      </c>
      <c r="L86" s="857">
        <f>N80*K86</f>
        <v>171.48843579019956</v>
      </c>
      <c r="M86" s="858"/>
      <c r="N86" s="54"/>
    </row>
    <row r="87" spans="1:14" ht="15.75" thickBot="1">
      <c r="B87" s="94" t="s">
        <v>974</v>
      </c>
      <c r="C87" s="95"/>
      <c r="D87" s="95"/>
      <c r="E87" s="95"/>
      <c r="F87" s="95"/>
      <c r="G87" s="95"/>
      <c r="H87" s="95"/>
      <c r="I87" s="96"/>
      <c r="J87" s="97"/>
      <c r="K87" s="309">
        <v>0.05</v>
      </c>
      <c r="L87" s="859">
        <f>N80*K87</f>
        <v>171.48843579019956</v>
      </c>
      <c r="M87" s="860"/>
      <c r="N87" s="54"/>
    </row>
    <row r="88" spans="1:14" ht="15.75" thickBot="1">
      <c r="B88" s="823" t="s">
        <v>953</v>
      </c>
      <c r="C88" s="824"/>
      <c r="D88" s="824"/>
      <c r="E88" s="824"/>
      <c r="F88" s="824"/>
      <c r="G88" s="824"/>
      <c r="H88" s="824"/>
      <c r="I88" s="824"/>
      <c r="J88" s="824"/>
      <c r="K88" s="824"/>
      <c r="L88" s="824"/>
      <c r="M88" s="825"/>
      <c r="N88" s="55">
        <f>L85+L86+L87</f>
        <v>1028.9306147411974</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4458.6993305451879</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1120</v>
      </c>
      <c r="C31" s="84" t="s">
        <v>2123</v>
      </c>
      <c r="D31" s="85"/>
      <c r="E31" s="85"/>
      <c r="F31" s="85"/>
      <c r="G31" s="85"/>
      <c r="H31" s="85"/>
      <c r="I31" s="85"/>
      <c r="J31" s="85"/>
      <c r="K31" s="457"/>
      <c r="L31" s="310" t="s">
        <v>1664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123</v>
      </c>
      <c r="B36" s="836" t="str">
        <f>VLOOKUP(A36,EQUIPOS!A6:D154,3,FALSE)</f>
        <v>Bomba de inyección de lechada</v>
      </c>
      <c r="C36" s="837"/>
      <c r="D36" s="837"/>
      <c r="E36" s="837"/>
      <c r="F36" s="837"/>
      <c r="G36" s="837"/>
      <c r="H36" s="838"/>
      <c r="I36" s="271"/>
      <c r="J36" s="272"/>
      <c r="K36" s="273">
        <f>VLOOKUP(A36,EQUIPOS!A6:D163,4,FALSE)</f>
        <v>22438.672137874331</v>
      </c>
      <c r="L36" s="274"/>
      <c r="M36" s="340">
        <v>670</v>
      </c>
      <c r="N36" s="276">
        <f>K36/M36</f>
        <v>33.490555429663182</v>
      </c>
    </row>
    <row r="37" spans="1:14">
      <c r="A37" s="116" t="s">
        <v>125</v>
      </c>
      <c r="B37" s="836" t="str">
        <f>VLOOKUP(A37,EQUIPOS!A7:D154,3,FALSE)</f>
        <v>Bomba para gato de tensionamiento</v>
      </c>
      <c r="C37" s="837"/>
      <c r="D37" s="837"/>
      <c r="E37" s="837"/>
      <c r="F37" s="837"/>
      <c r="G37" s="837"/>
      <c r="H37" s="838"/>
      <c r="I37" s="425"/>
      <c r="J37" s="426"/>
      <c r="K37" s="273">
        <f>VLOOKUP(A37,EQUIPOS!A7:D164,4,FALSE)</f>
        <v>55121.441473636529</v>
      </c>
      <c r="L37" s="339"/>
      <c r="M37" s="340">
        <v>670</v>
      </c>
      <c r="N37" s="276">
        <f>K37/M37</f>
        <v>82.270808169606752</v>
      </c>
    </row>
    <row r="38" spans="1:14">
      <c r="A38" s="116" t="s">
        <v>240</v>
      </c>
      <c r="B38" s="836" t="str">
        <f>VLOOKUP(A38,EQUIPOS!A8:D154,3,FALSE)</f>
        <v>Gato para tensionamiento, fuerza Max 200 ton, área de tensión 314 cm2.</v>
      </c>
      <c r="C38" s="837"/>
      <c r="D38" s="837"/>
      <c r="E38" s="837"/>
      <c r="F38" s="837"/>
      <c r="G38" s="837"/>
      <c r="H38" s="838"/>
      <c r="I38" s="332"/>
      <c r="J38" s="334"/>
      <c r="K38" s="273">
        <f>VLOOKUP(A38,EQUIPOS!A8:D165,4,FALSE)</f>
        <v>166226.0921025601</v>
      </c>
      <c r="L38" s="427"/>
      <c r="M38" s="428">
        <v>670</v>
      </c>
      <c r="N38" s="276">
        <f>K38/M38</f>
        <v>248.09864492919417</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6.4163654810271034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370.27637400949124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432</v>
      </c>
      <c r="B48" s="46" t="str">
        <f>VLOOKUP(A48,MATERIALES!A5:D373,3,FALSE)</f>
        <v>Anclajes o Cuñas para el tensionamiento</v>
      </c>
      <c r="C48" s="285"/>
      <c r="D48" s="285"/>
      <c r="E48" s="285"/>
      <c r="F48" s="285"/>
      <c r="G48" s="285"/>
      <c r="H48" s="285"/>
      <c r="I48" s="285"/>
      <c r="J48" s="315" t="str">
        <f>VLOOKUP(A48,MATERIALES!A4:D640,2,FALSE)</f>
        <v>u</v>
      </c>
      <c r="K48" s="286">
        <v>4.0000000000000001E-3</v>
      </c>
      <c r="L48" s="271"/>
      <c r="M48" s="406">
        <f>VLOOKUP(A48,MATERIALES!A5:D396,4,FALSE)</f>
        <v>16964.490022785179</v>
      </c>
      <c r="N48" s="276">
        <f t="shared" ref="N48:N53" si="0">K48*M48</f>
        <v>67.857960091140725</v>
      </c>
    </row>
    <row r="49" spans="1:14">
      <c r="A49" s="164" t="s">
        <v>445</v>
      </c>
      <c r="B49" s="46" t="str">
        <f>VLOOKUP(A49,MATERIALES!A6:D373,3,FALSE)</f>
        <v>Ductos para tensionimiento</v>
      </c>
      <c r="C49" s="429"/>
      <c r="D49" s="429"/>
      <c r="E49" s="429"/>
      <c r="F49" s="429"/>
      <c r="G49" s="429"/>
      <c r="H49" s="429"/>
      <c r="I49" s="429"/>
      <c r="J49" s="316" t="str">
        <f>VLOOKUP(A49,MATERIALES!A5:D641,2,FALSE)</f>
        <v>m</v>
      </c>
      <c r="K49" s="401">
        <v>4.0000000000000001E-3</v>
      </c>
      <c r="L49" s="425"/>
      <c r="M49" s="406">
        <f>VLOOKUP(A49,MATERIALES!A6:D397,4,FALSE)</f>
        <v>18843.754749466651</v>
      </c>
      <c r="N49" s="276">
        <f t="shared" si="0"/>
        <v>75.375018997866604</v>
      </c>
    </row>
    <row r="50" spans="1:14">
      <c r="A50" s="164" t="s">
        <v>483</v>
      </c>
      <c r="B50" s="46" t="str">
        <f>VLOOKUP(A50,MATERIALES!A6:D373,3,FALSE)</f>
        <v>Lechada para ductos (tensionamiento)</v>
      </c>
      <c r="C50" s="429"/>
      <c r="D50" s="429"/>
      <c r="E50" s="429"/>
      <c r="F50" s="429"/>
      <c r="G50" s="429"/>
      <c r="H50" s="429"/>
      <c r="I50" s="429"/>
      <c r="J50" s="316" t="str">
        <f>VLOOKUP(A50,MATERIALES!A6:D642,2,FALSE)</f>
        <v>lt</v>
      </c>
      <c r="K50" s="401">
        <v>0.02</v>
      </c>
      <c r="L50" s="425"/>
      <c r="M50" s="406">
        <f>VLOOKUP(A50,MATERIALES!A6:D398,4,FALSE)</f>
        <v>793.23072032730568</v>
      </c>
      <c r="N50" s="276">
        <f t="shared" si="0"/>
        <v>15.864614406546114</v>
      </c>
    </row>
    <row r="51" spans="1:14">
      <c r="A51" s="164" t="s">
        <v>691</v>
      </c>
      <c r="B51" s="46" t="str">
        <f>VLOOKUP(A51,MATERIALES!A6:D373,3,FALSE)</f>
        <v>Torón de tensionmiento 1/2´´ o 5/8´´</v>
      </c>
      <c r="C51" s="429"/>
      <c r="D51" s="429"/>
      <c r="E51" s="429"/>
      <c r="F51" s="429"/>
      <c r="G51" s="429"/>
      <c r="H51" s="429"/>
      <c r="I51" s="429"/>
      <c r="J51" s="316" t="str">
        <f>VLOOKUP(A51,MATERIALES!A6:D643,2,FALSE)</f>
        <v>kg</v>
      </c>
      <c r="K51" s="401">
        <v>8.5000000000000006E-2</v>
      </c>
      <c r="L51" s="425"/>
      <c r="M51" s="406">
        <f>VLOOKUP(A51,MATERIALES!A6:D399,4,FALSE)</f>
        <v>5888.0078971946305</v>
      </c>
      <c r="N51" s="276">
        <f t="shared" si="0"/>
        <v>500.48067126154365</v>
      </c>
    </row>
    <row r="52" spans="1:14">
      <c r="A52" s="164" t="s">
        <v>702</v>
      </c>
      <c r="B52" s="46" t="str">
        <f>VLOOKUP(A52,MATERIALES!A7:D373,3,FALSE)</f>
        <v>Trompetas de 12 torones (tensionamiento)</v>
      </c>
      <c r="C52" s="429"/>
      <c r="D52" s="429"/>
      <c r="E52" s="429"/>
      <c r="F52" s="429"/>
      <c r="G52" s="429"/>
      <c r="H52" s="429"/>
      <c r="I52" s="429"/>
      <c r="J52" s="316" t="str">
        <f>VLOOKUP(A52,MATERIALES!A6:D644,2,FALSE)</f>
        <v>kg</v>
      </c>
      <c r="K52" s="401">
        <v>1E-3</v>
      </c>
      <c r="L52" s="425"/>
      <c r="M52" s="406">
        <f>VLOOKUP(A52,MATERIALES!A7:D400,4,FALSE)</f>
        <v>78267.915463811965</v>
      </c>
      <c r="N52" s="276">
        <f t="shared" si="0"/>
        <v>78.26791546381196</v>
      </c>
    </row>
    <row r="53" spans="1:14">
      <c r="A53" s="164" t="s">
        <v>898</v>
      </c>
      <c r="B53" s="46" t="str">
        <f>VLOOKUP(A53,MATERIALES!A8:D373,3,FALSE)</f>
        <v>Alambre Negro Para Amarre</v>
      </c>
      <c r="C53" s="429"/>
      <c r="D53" s="429"/>
      <c r="E53" s="429"/>
      <c r="F53" s="429"/>
      <c r="G53" s="429"/>
      <c r="H53" s="429"/>
      <c r="I53" s="429"/>
      <c r="J53" s="316" t="str">
        <f>VLOOKUP(A53,MATERIALES!A7:D645,2,FALSE)</f>
        <v>kg</v>
      </c>
      <c r="K53" s="401">
        <v>0.02</v>
      </c>
      <c r="L53" s="425"/>
      <c r="M53" s="406">
        <f>VLOOKUP(A53,MATERIALES!A8:D401,4,FALSE)</f>
        <v>4951.0373819086863</v>
      </c>
      <c r="N53" s="276">
        <f t="shared" si="0"/>
        <v>99.020747638173731</v>
      </c>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836.86692785908269</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852"/>
      <c r="N71" s="101" t="s">
        <v>951</v>
      </c>
    </row>
    <row r="72" spans="1:15">
      <c r="A72" s="165" t="s">
        <v>7</v>
      </c>
      <c r="B72" s="52" t="str">
        <f>VLOOKUP(A72,'MANO DE OBRA'!A8:D68,3,FALSE)</f>
        <v>Obrero (2)</v>
      </c>
      <c r="C72" s="50"/>
      <c r="D72" s="50"/>
      <c r="E72" s="50"/>
      <c r="F72" s="50"/>
      <c r="G72" s="50"/>
      <c r="H72" s="50"/>
      <c r="I72" s="296">
        <f>K72/J72*100</f>
        <v>58520.000000000007</v>
      </c>
      <c r="J72" s="297">
        <v>185</v>
      </c>
      <c r="K72" s="298">
        <f>VLOOKUP(A72,'MANO DE OBRA'!A8:D99,4,FALSE)</f>
        <v>108262</v>
      </c>
      <c r="L72" s="53"/>
      <c r="M72" s="438">
        <v>670</v>
      </c>
      <c r="N72" s="399">
        <f>K72/M72</f>
        <v>161.58507462686566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670</v>
      </c>
      <c r="N73" s="399">
        <f>K73/M73</f>
        <v>159.23319942448953</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130"/>
    </row>
    <row r="78" spans="1:15" ht="15.75" thickBot="1">
      <c r="B78" s="829" t="s">
        <v>953</v>
      </c>
      <c r="C78" s="830"/>
      <c r="D78" s="830"/>
      <c r="E78" s="830"/>
      <c r="F78" s="830"/>
      <c r="G78" s="830"/>
      <c r="H78" s="830"/>
      <c r="I78" s="830"/>
      <c r="J78" s="830"/>
      <c r="K78" s="830"/>
      <c r="L78" s="830"/>
      <c r="M78" s="831"/>
      <c r="N78" s="464">
        <f>SUM(N72:N77)</f>
        <v>320.81827405135516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1527.9615759199291</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305.59231518398582</v>
      </c>
      <c r="M85" s="858"/>
      <c r="N85" s="54"/>
    </row>
    <row r="86" spans="1:14">
      <c r="B86" s="92" t="s">
        <v>973</v>
      </c>
      <c r="C86" s="93"/>
      <c r="D86" s="93"/>
      <c r="E86" s="93"/>
      <c r="F86" s="93"/>
      <c r="G86" s="93"/>
      <c r="H86" s="93"/>
      <c r="I86" s="90"/>
      <c r="J86" s="91"/>
      <c r="K86" s="308">
        <v>0.05</v>
      </c>
      <c r="L86" s="857">
        <f>N80*K86</f>
        <v>76.398078795996454</v>
      </c>
      <c r="M86" s="858"/>
      <c r="N86" s="54"/>
    </row>
    <row r="87" spans="1:14" ht="15.75" thickBot="1">
      <c r="B87" s="94" t="s">
        <v>974</v>
      </c>
      <c r="C87" s="95"/>
      <c r="D87" s="95"/>
      <c r="E87" s="95"/>
      <c r="F87" s="95"/>
      <c r="G87" s="95"/>
      <c r="H87" s="95"/>
      <c r="I87" s="96"/>
      <c r="J87" s="97"/>
      <c r="K87" s="309">
        <v>0.05</v>
      </c>
      <c r="L87" s="859">
        <f>N80*K87</f>
        <v>76.398078795996454</v>
      </c>
      <c r="M87" s="860"/>
      <c r="N87" s="54"/>
    </row>
    <row r="88" spans="1:14" ht="15.75" thickBot="1">
      <c r="B88" s="823" t="s">
        <v>953</v>
      </c>
      <c r="C88" s="824"/>
      <c r="D88" s="824"/>
      <c r="E88" s="824"/>
      <c r="F88" s="824"/>
      <c r="G88" s="824"/>
      <c r="H88" s="824"/>
      <c r="I88" s="824"/>
      <c r="J88" s="824"/>
      <c r="K88" s="824"/>
      <c r="L88" s="824"/>
      <c r="M88" s="825"/>
      <c r="N88" s="55">
        <f>L85+L86+L87</f>
        <v>458.38847277597876</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1986.3500486959078</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1121</v>
      </c>
      <c r="C31" s="84" t="s">
        <v>2123</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123</v>
      </c>
      <c r="B36" s="836" t="str">
        <f>VLOOKUP(A36,EQUIPOS!A6:D154,3,FALSE)</f>
        <v>Bomba de inyección de lechada</v>
      </c>
      <c r="C36" s="837"/>
      <c r="D36" s="837"/>
      <c r="E36" s="837"/>
      <c r="F36" s="837"/>
      <c r="G36" s="837"/>
      <c r="H36" s="838"/>
      <c r="I36" s="271"/>
      <c r="J36" s="272"/>
      <c r="K36" s="273">
        <f>VLOOKUP(A36,EQUIPOS!A6:D163,4,FALSE)</f>
        <v>22438.672137874331</v>
      </c>
      <c r="L36" s="274"/>
      <c r="M36" s="340">
        <v>670</v>
      </c>
      <c r="N36" s="276">
        <f>K36/M36</f>
        <v>33.490555429663182</v>
      </c>
    </row>
    <row r="37" spans="1:14">
      <c r="A37" s="116" t="s">
        <v>125</v>
      </c>
      <c r="B37" s="836" t="str">
        <f>VLOOKUP(A37,EQUIPOS!A7:D154,3,FALSE)</f>
        <v>Bomba para gato de tensionamiento</v>
      </c>
      <c r="C37" s="837"/>
      <c r="D37" s="837"/>
      <c r="E37" s="837"/>
      <c r="F37" s="837"/>
      <c r="G37" s="837"/>
      <c r="H37" s="838"/>
      <c r="I37" s="425"/>
      <c r="J37" s="426"/>
      <c r="K37" s="273">
        <f>VLOOKUP(A37,EQUIPOS!A7:D164,4,FALSE)</f>
        <v>55121.441473636529</v>
      </c>
      <c r="L37" s="339"/>
      <c r="M37" s="340">
        <v>670</v>
      </c>
      <c r="N37" s="276">
        <f>K37/M37</f>
        <v>82.270808169606752</v>
      </c>
    </row>
    <row r="38" spans="1:14">
      <c r="A38" s="116" t="s">
        <v>240</v>
      </c>
      <c r="B38" s="836" t="str">
        <f>VLOOKUP(A38,EQUIPOS!A8:D154,3,FALSE)</f>
        <v>Gato para tensionamiento, fuerza Max 200 ton, área de tensión 314 cm2.</v>
      </c>
      <c r="C38" s="837"/>
      <c r="D38" s="837"/>
      <c r="E38" s="837"/>
      <c r="F38" s="837"/>
      <c r="G38" s="837"/>
      <c r="H38" s="838"/>
      <c r="I38" s="332"/>
      <c r="J38" s="334"/>
      <c r="K38" s="273">
        <f>VLOOKUP(A38,EQUIPOS!A8:D165,4,FALSE)</f>
        <v>166226.0921025601</v>
      </c>
      <c r="L38" s="427"/>
      <c r="M38" s="428">
        <v>670</v>
      </c>
      <c r="N38" s="276">
        <f>K38/M38</f>
        <v>248.09864492919417</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6.4163654810271034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370.27637400949124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432</v>
      </c>
      <c r="B48" s="46" t="str">
        <f>VLOOKUP(A48,MATERIALES!A5:D373,3,FALSE)</f>
        <v>Anclajes o Cuñas para el tensionamiento</v>
      </c>
      <c r="C48" s="285"/>
      <c r="D48" s="285"/>
      <c r="E48" s="285"/>
      <c r="F48" s="285"/>
      <c r="G48" s="285"/>
      <c r="H48" s="285"/>
      <c r="I48" s="285"/>
      <c r="J48" s="315" t="str">
        <f>VLOOKUP(A48,MATERIALES!A4:D640,2,FALSE)</f>
        <v>u</v>
      </c>
      <c r="K48" s="286">
        <v>4.0000000000000001E-3</v>
      </c>
      <c r="L48" s="271"/>
      <c r="M48" s="406">
        <f>VLOOKUP(A48,MATERIALES!A5:D396,4,FALSE)</f>
        <v>16964.490022785179</v>
      </c>
      <c r="N48" s="276">
        <f t="shared" ref="N48:N53" si="0">K48*M48</f>
        <v>67.857960091140725</v>
      </c>
    </row>
    <row r="49" spans="1:14">
      <c r="A49" s="164" t="s">
        <v>445</v>
      </c>
      <c r="B49" s="46" t="str">
        <f>VLOOKUP(A49,MATERIALES!A6:D373,3,FALSE)</f>
        <v>Ductos para tensionimiento</v>
      </c>
      <c r="C49" s="429"/>
      <c r="D49" s="429"/>
      <c r="E49" s="429"/>
      <c r="F49" s="429"/>
      <c r="G49" s="429"/>
      <c r="H49" s="429"/>
      <c r="I49" s="429"/>
      <c r="J49" s="316" t="str">
        <f>VLOOKUP(A49,MATERIALES!A5:D641,2,FALSE)</f>
        <v>m</v>
      </c>
      <c r="K49" s="401">
        <v>4.0000000000000001E-3</v>
      </c>
      <c r="L49" s="425"/>
      <c r="M49" s="406">
        <f>VLOOKUP(A49,MATERIALES!A6:D397,4,FALSE)</f>
        <v>18843.754749466651</v>
      </c>
      <c r="N49" s="276">
        <f t="shared" si="0"/>
        <v>75.375018997866604</v>
      </c>
    </row>
    <row r="50" spans="1:14">
      <c r="A50" s="164" t="s">
        <v>483</v>
      </c>
      <c r="B50" s="46" t="str">
        <f>VLOOKUP(A50,MATERIALES!A6:D373,3,FALSE)</f>
        <v>Lechada para ductos (tensionamiento)</v>
      </c>
      <c r="C50" s="429"/>
      <c r="D50" s="429"/>
      <c r="E50" s="429"/>
      <c r="F50" s="429"/>
      <c r="G50" s="429"/>
      <c r="H50" s="429"/>
      <c r="I50" s="429"/>
      <c r="J50" s="316" t="str">
        <f>VLOOKUP(A50,MATERIALES!A6:D642,2,FALSE)</f>
        <v>lt</v>
      </c>
      <c r="K50" s="401">
        <v>0.02</v>
      </c>
      <c r="L50" s="425"/>
      <c r="M50" s="406">
        <f>VLOOKUP(A50,MATERIALES!A6:D398,4,FALSE)</f>
        <v>793.23072032730568</v>
      </c>
      <c r="N50" s="276">
        <f t="shared" si="0"/>
        <v>15.864614406546114</v>
      </c>
    </row>
    <row r="51" spans="1:14">
      <c r="A51" s="164" t="s">
        <v>691</v>
      </c>
      <c r="B51" s="46" t="str">
        <f>VLOOKUP(A51,MATERIALES!A6:D373,3,FALSE)</f>
        <v>Torón de tensionmiento 1/2´´ o 5/8´´</v>
      </c>
      <c r="C51" s="429"/>
      <c r="D51" s="429"/>
      <c r="E51" s="429"/>
      <c r="F51" s="429"/>
      <c r="G51" s="429"/>
      <c r="H51" s="429"/>
      <c r="I51" s="429"/>
      <c r="J51" s="316" t="str">
        <f>VLOOKUP(A51,MATERIALES!A6:D643,2,FALSE)</f>
        <v>kg</v>
      </c>
      <c r="K51" s="401">
        <v>5.53</v>
      </c>
      <c r="L51" s="425"/>
      <c r="M51" s="406">
        <f>VLOOKUP(A51,MATERIALES!A6:D399,4,FALSE)</f>
        <v>5888.0078971946305</v>
      </c>
      <c r="N51" s="276">
        <f t="shared" si="0"/>
        <v>32560.683671486309</v>
      </c>
    </row>
    <row r="52" spans="1:14">
      <c r="A52" s="164" t="s">
        <v>702</v>
      </c>
      <c r="B52" s="46" t="str">
        <f>VLOOKUP(A52,MATERIALES!A7:D373,3,FALSE)</f>
        <v>Trompetas de 12 torones (tensionamiento)</v>
      </c>
      <c r="C52" s="429"/>
      <c r="D52" s="429"/>
      <c r="E52" s="429"/>
      <c r="F52" s="429"/>
      <c r="G52" s="429"/>
      <c r="H52" s="429"/>
      <c r="I52" s="429"/>
      <c r="J52" s="316" t="str">
        <f>VLOOKUP(A52,MATERIALES!A6:D644,2,FALSE)</f>
        <v>kg</v>
      </c>
      <c r="K52" s="401">
        <v>1E-3</v>
      </c>
      <c r="L52" s="425"/>
      <c r="M52" s="406">
        <f>VLOOKUP(A52,MATERIALES!A7:D400,4,FALSE)</f>
        <v>78267.915463811965</v>
      </c>
      <c r="N52" s="276">
        <f t="shared" si="0"/>
        <v>78.26791546381196</v>
      </c>
    </row>
    <row r="53" spans="1:14">
      <c r="A53" s="164" t="s">
        <v>898</v>
      </c>
      <c r="B53" s="46" t="str">
        <f>VLOOKUP(A53,MATERIALES!A8:D373,3,FALSE)</f>
        <v>Alambre Negro Para Amarre</v>
      </c>
      <c r="C53" s="429"/>
      <c r="D53" s="429"/>
      <c r="E53" s="429"/>
      <c r="F53" s="429"/>
      <c r="G53" s="429"/>
      <c r="H53" s="429"/>
      <c r="I53" s="429"/>
      <c r="J53" s="316" t="str">
        <f>VLOOKUP(A53,MATERIALES!A7:D645,2,FALSE)</f>
        <v>kg</v>
      </c>
      <c r="K53" s="401">
        <v>0.02</v>
      </c>
      <c r="L53" s="425"/>
      <c r="M53" s="406">
        <f>VLOOKUP(A53,MATERIALES!A8:D401,4,FALSE)</f>
        <v>4951.0373819086863</v>
      </c>
      <c r="N53" s="276">
        <f t="shared" si="0"/>
        <v>99.020747638173731</v>
      </c>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32897.069928083853</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852"/>
      <c r="N71" s="101" t="s">
        <v>951</v>
      </c>
    </row>
    <row r="72" spans="1:15">
      <c r="A72" s="165" t="s">
        <v>7</v>
      </c>
      <c r="B72" s="52" t="str">
        <f>VLOOKUP(A72,'MANO DE OBRA'!A8:D68,3,FALSE)</f>
        <v>Obrero (2)</v>
      </c>
      <c r="C72" s="50"/>
      <c r="D72" s="50"/>
      <c r="E72" s="50"/>
      <c r="F72" s="50"/>
      <c r="G72" s="50"/>
      <c r="H72" s="50"/>
      <c r="I72" s="296">
        <f>K72/J72*100</f>
        <v>58520.000000000007</v>
      </c>
      <c r="J72" s="297">
        <v>185</v>
      </c>
      <c r="K72" s="298">
        <f>VLOOKUP(A72,'MANO DE OBRA'!A8:D99,4,FALSE)</f>
        <v>108262</v>
      </c>
      <c r="L72" s="53"/>
      <c r="M72" s="438">
        <v>670</v>
      </c>
      <c r="N72" s="399">
        <f>K72/M72</f>
        <v>161.58507462686566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670</v>
      </c>
      <c r="N73" s="399">
        <f>K73/M73</f>
        <v>159.23319942448953</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320.81827405135516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33588.1645761447</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6717.63291522894</v>
      </c>
      <c r="M85" s="858"/>
      <c r="N85" s="54"/>
    </row>
    <row r="86" spans="1:14">
      <c r="B86" s="92" t="s">
        <v>973</v>
      </c>
      <c r="C86" s="93"/>
      <c r="D86" s="93"/>
      <c r="E86" s="93"/>
      <c r="F86" s="93"/>
      <c r="G86" s="93"/>
      <c r="H86" s="93"/>
      <c r="I86" s="90"/>
      <c r="J86" s="91"/>
      <c r="K86" s="308">
        <v>0.05</v>
      </c>
      <c r="L86" s="857">
        <f>N80*K86</f>
        <v>1679.408228807235</v>
      </c>
      <c r="M86" s="858"/>
      <c r="N86" s="54"/>
    </row>
    <row r="87" spans="1:14" ht="15.75" thickBot="1">
      <c r="B87" s="94" t="s">
        <v>974</v>
      </c>
      <c r="C87" s="95"/>
      <c r="D87" s="95"/>
      <c r="E87" s="95"/>
      <c r="F87" s="95"/>
      <c r="G87" s="95"/>
      <c r="H87" s="95"/>
      <c r="I87" s="96"/>
      <c r="J87" s="97"/>
      <c r="K87" s="309">
        <v>0.05</v>
      </c>
      <c r="L87" s="859">
        <f>N80*K87</f>
        <v>1679.408228807235</v>
      </c>
      <c r="M87" s="860"/>
      <c r="N87" s="54"/>
    </row>
    <row r="88" spans="1:14" ht="15.75" thickBot="1">
      <c r="B88" s="823" t="s">
        <v>953</v>
      </c>
      <c r="C88" s="824"/>
      <c r="D88" s="824"/>
      <c r="E88" s="824"/>
      <c r="F88" s="824"/>
      <c r="G88" s="824"/>
      <c r="H88" s="824"/>
      <c r="I88" s="824"/>
      <c r="J88" s="824"/>
      <c r="K88" s="824"/>
      <c r="L88" s="824"/>
      <c r="M88" s="825"/>
      <c r="N88" s="55">
        <f>L85+L86+L87</f>
        <v>10076.44937284341</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43664.61394898811</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2"/>
      <c r="C1" s="924"/>
      <c r="D1" s="925"/>
      <c r="E1" s="925"/>
      <c r="F1" s="925"/>
      <c r="G1" s="925"/>
      <c r="H1" s="925"/>
      <c r="I1" s="925"/>
      <c r="J1" s="926"/>
      <c r="K1" s="983" t="s">
        <v>933</v>
      </c>
      <c r="L1" s="929" t="s">
        <v>2198</v>
      </c>
      <c r="M1" s="930"/>
      <c r="N1" s="931"/>
    </row>
    <row r="2" spans="2:14">
      <c r="B2" s="913"/>
      <c r="C2" s="935" t="s">
        <v>934</v>
      </c>
      <c r="D2" s="936"/>
      <c r="E2" s="936"/>
      <c r="F2" s="936"/>
      <c r="G2" s="936"/>
      <c r="H2" s="936"/>
      <c r="I2" s="936"/>
      <c r="J2" s="937"/>
      <c r="K2" s="982"/>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82"/>
      <c r="L4" s="932"/>
      <c r="M4" s="933"/>
      <c r="N4" s="93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981" t="s">
        <v>945</v>
      </c>
      <c r="M30" s="835"/>
      <c r="N30" s="74" t="s">
        <v>946</v>
      </c>
    </row>
    <row r="31" spans="1:14" ht="15.75" customHeight="1" thickBot="1">
      <c r="A31" t="s">
        <v>1845</v>
      </c>
      <c r="B31" s="83" t="s">
        <v>1122</v>
      </c>
      <c r="C31" s="84" t="s">
        <v>2124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9" t="s">
        <v>948</v>
      </c>
      <c r="J35" s="806"/>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956"/>
      <c r="D41" s="956"/>
      <c r="E41" s="41"/>
      <c r="F41" s="42"/>
      <c r="G41" s="42"/>
      <c r="H41" s="43"/>
      <c r="I41" s="39"/>
      <c r="J41" s="40"/>
      <c r="K41" s="283"/>
      <c r="L41" s="280"/>
      <c r="M41" s="405">
        <v>0.01</v>
      </c>
      <c r="N41" s="348">
        <f>N78*M41</f>
        <v>16.915937500000002</v>
      </c>
    </row>
    <row r="42" spans="1:14" ht="15.75" thickBot="1">
      <c r="B42" s="957"/>
      <c r="C42" s="958"/>
      <c r="D42" s="958"/>
      <c r="E42" s="958"/>
      <c r="F42" s="958"/>
      <c r="G42" s="958"/>
      <c r="H42" s="959"/>
      <c r="I42" s="845"/>
      <c r="J42" s="846"/>
      <c r="K42" s="44"/>
      <c r="L42" s="847"/>
      <c r="M42" s="960"/>
      <c r="N42" s="108"/>
    </row>
    <row r="43" spans="1:14" ht="15.75" thickBot="1">
      <c r="B43" s="823" t="s">
        <v>953</v>
      </c>
      <c r="C43" s="824"/>
      <c r="D43" s="824"/>
      <c r="E43" s="824"/>
      <c r="F43" s="824"/>
      <c r="G43" s="824"/>
      <c r="H43" s="824"/>
      <c r="I43" s="824"/>
      <c r="J43" s="824"/>
      <c r="K43" s="824"/>
      <c r="L43" s="824"/>
      <c r="M43" s="825"/>
      <c r="N43" s="398">
        <f>SUM(N36:N42)</f>
        <v>16.915937500000002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917</v>
      </c>
      <c r="B48" s="46" t="str">
        <f>VLOOKUP(A48,MATERIALES!A5:D373,3,FALSE)</f>
        <v>Almohadillas de neopreno dureza 60 (35cm*45cm*5cm con 2 laminas de 3mm)</v>
      </c>
      <c r="C48" s="285"/>
      <c r="D48" s="285"/>
      <c r="E48" s="285"/>
      <c r="F48" s="285"/>
      <c r="G48" s="285"/>
      <c r="H48" s="285"/>
      <c r="I48" s="272"/>
      <c r="J48" s="228" t="str">
        <f>VLOOKUP(A48,MATERIALES!A4:D640,2,FALSE)</f>
        <v>u</v>
      </c>
      <c r="K48" s="286">
        <v>1</v>
      </c>
      <c r="L48" s="271"/>
      <c r="M48" s="406">
        <f>VLOOKUP(A48,MATERIALES!A5:D396,4,FALSE)</f>
        <v>218434.44559370165</v>
      </c>
      <c r="N48" s="276">
        <f>K48*M48</f>
        <v>218434.44559370165</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218434.44559370165</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980"/>
      <c r="I71" s="76" t="s">
        <v>964</v>
      </c>
      <c r="J71" s="78" t="s">
        <v>1410</v>
      </c>
      <c r="K71" s="77" t="s">
        <v>966</v>
      </c>
      <c r="L71" s="851" t="s">
        <v>950</v>
      </c>
      <c r="M71" s="975"/>
      <c r="N71" s="101" t="s">
        <v>951</v>
      </c>
    </row>
    <row r="72" spans="1:15">
      <c r="A72" s="165"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438">
        <v>32</v>
      </c>
      <c r="N72" s="399">
        <f>K72/M72</f>
        <v>1691.59375</v>
      </c>
      <c r="O72" s="109"/>
    </row>
    <row r="73" spans="1:15">
      <c r="A73" s="165"/>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46"/>
      <c r="I77" s="129"/>
      <c r="J77" s="129"/>
      <c r="K77" s="129"/>
      <c r="L77" s="979"/>
      <c r="M77" s="848"/>
      <c r="N77" s="130"/>
    </row>
    <row r="78" spans="1:15" ht="15.75" thickBot="1">
      <c r="B78" s="829" t="s">
        <v>953</v>
      </c>
      <c r="C78" s="830"/>
      <c r="D78" s="830"/>
      <c r="E78" s="830"/>
      <c r="F78" s="830"/>
      <c r="G78" s="830"/>
      <c r="H78" s="830"/>
      <c r="I78" s="830"/>
      <c r="J78" s="830"/>
      <c r="K78" s="830"/>
      <c r="L78" s="830"/>
      <c r="M78" s="831"/>
      <c r="N78" s="464">
        <f>SUM(N72:N77)</f>
        <v>1691.59375</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220142.95528120163</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44028.59105624033</v>
      </c>
      <c r="M85" s="858"/>
      <c r="N85" s="54"/>
    </row>
    <row r="86" spans="1:14">
      <c r="B86" s="92" t="s">
        <v>973</v>
      </c>
      <c r="C86" s="93"/>
      <c r="D86" s="93"/>
      <c r="E86" s="93"/>
      <c r="F86" s="93"/>
      <c r="G86" s="93"/>
      <c r="H86" s="93"/>
      <c r="I86" s="90"/>
      <c r="J86" s="91"/>
      <c r="K86" s="308">
        <v>0.05</v>
      </c>
      <c r="L86" s="857">
        <f>N80*K86</f>
        <v>11007.147764060082</v>
      </c>
      <c r="M86" s="858"/>
      <c r="N86" s="54"/>
    </row>
    <row r="87" spans="1:14" ht="15.75" thickBot="1">
      <c r="B87" s="94" t="s">
        <v>974</v>
      </c>
      <c r="C87" s="95"/>
      <c r="D87" s="95"/>
      <c r="E87" s="95"/>
      <c r="F87" s="95"/>
      <c r="G87" s="95"/>
      <c r="H87" s="95"/>
      <c r="I87" s="96"/>
      <c r="J87" s="97"/>
      <c r="K87" s="309">
        <v>0.05</v>
      </c>
      <c r="L87" s="859">
        <f>N80*K87</f>
        <v>11007.147764060082</v>
      </c>
      <c r="M87" s="860"/>
      <c r="N87" s="54"/>
    </row>
    <row r="88" spans="1:14" ht="15.75" thickBot="1">
      <c r="B88" s="823" t="s">
        <v>953</v>
      </c>
      <c r="C88" s="824"/>
      <c r="D88" s="824"/>
      <c r="E88" s="824"/>
      <c r="F88" s="824"/>
      <c r="G88" s="824"/>
      <c r="H88" s="824"/>
      <c r="I88" s="824"/>
      <c r="J88" s="824"/>
      <c r="K88" s="824"/>
      <c r="L88" s="824"/>
      <c r="M88" s="825"/>
      <c r="N88" s="55">
        <f>L85+L86+L87</f>
        <v>66042.886584360487</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286185.84186556214</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ht="15" customHeight="1">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1123</v>
      </c>
      <c r="C31" s="84" t="s">
        <v>2125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N78*M41</f>
        <v>54.131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54.131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413</v>
      </c>
      <c r="B48" s="46" t="str">
        <f>VLOOKUP(A48,MATERIALES!A5:D373,3,FALSE)</f>
        <v>Cinta Sika PVC 0,22</v>
      </c>
      <c r="C48" s="285"/>
      <c r="D48" s="285"/>
      <c r="E48" s="285"/>
      <c r="F48" s="285"/>
      <c r="G48" s="285"/>
      <c r="H48" s="285"/>
      <c r="I48" s="272"/>
      <c r="J48" s="228" t="str">
        <f>VLOOKUP(A48,MATERIALES!A4:D640,2,FALSE)</f>
        <v>m</v>
      </c>
      <c r="K48" s="286">
        <v>1.05</v>
      </c>
      <c r="L48" s="271"/>
      <c r="M48" s="406">
        <f>VLOOKUP(A48,MATERIALES!A5:D396,4,FALSE)</f>
        <v>36135.97150475753</v>
      </c>
      <c r="N48" s="276">
        <f>K48*M48</f>
        <v>37942.770079995411</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37942.770079995411</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975"/>
      <c r="N71" s="101" t="s">
        <v>951</v>
      </c>
    </row>
    <row r="72" spans="1:15">
      <c r="A72" s="165" t="s">
        <v>7</v>
      </c>
      <c r="B72" s="52" t="str">
        <f>VLOOKUP(A72,'MANO DE OBRA'!A8:D68,3,FALSE)</f>
        <v>Obrero (2)</v>
      </c>
      <c r="C72" s="50"/>
      <c r="D72" s="50"/>
      <c r="E72" s="50"/>
      <c r="F72" s="50"/>
      <c r="G72" s="50"/>
      <c r="H72" s="50"/>
      <c r="I72" s="296">
        <f>K72/J72*100</f>
        <v>58520.000000000007</v>
      </c>
      <c r="J72" s="297">
        <v>185</v>
      </c>
      <c r="K72" s="298">
        <f>VLOOKUP(A72,'MANO DE OBRA'!A8:D99,4,FALSE)</f>
        <v>108262</v>
      </c>
      <c r="L72" s="53"/>
      <c r="M72" s="435">
        <v>100</v>
      </c>
      <c r="N72" s="399">
        <f>K72/M72</f>
        <v>1082.6199999999999</v>
      </c>
      <c r="O72" s="109"/>
    </row>
    <row r="73" spans="1:15">
      <c r="A73" s="165"/>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1082.6199999999999</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39079.521079995415</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7815.9042159990831</v>
      </c>
      <c r="M85" s="858"/>
      <c r="N85" s="54"/>
    </row>
    <row r="86" spans="1:14">
      <c r="B86" s="92" t="s">
        <v>973</v>
      </c>
      <c r="C86" s="93"/>
      <c r="D86" s="93"/>
      <c r="E86" s="93"/>
      <c r="F86" s="93"/>
      <c r="G86" s="93"/>
      <c r="H86" s="93"/>
      <c r="I86" s="90"/>
      <c r="J86" s="91"/>
      <c r="K86" s="308">
        <v>0.05</v>
      </c>
      <c r="L86" s="857">
        <f>N80*K86</f>
        <v>1953.9760539997708</v>
      </c>
      <c r="M86" s="858"/>
      <c r="N86" s="54"/>
    </row>
    <row r="87" spans="1:14" ht="15.75" thickBot="1">
      <c r="B87" s="94" t="s">
        <v>974</v>
      </c>
      <c r="C87" s="95"/>
      <c r="D87" s="95"/>
      <c r="E87" s="95"/>
      <c r="F87" s="95"/>
      <c r="G87" s="95"/>
      <c r="H87" s="95"/>
      <c r="I87" s="96"/>
      <c r="J87" s="97"/>
      <c r="K87" s="309">
        <v>0.05</v>
      </c>
      <c r="L87" s="859">
        <f>N80*K87</f>
        <v>1953.9760539997708</v>
      </c>
      <c r="M87" s="860"/>
      <c r="N87" s="54"/>
    </row>
    <row r="88" spans="1:14" ht="15.75" thickBot="1">
      <c r="B88" s="823" t="s">
        <v>953</v>
      </c>
      <c r="C88" s="824"/>
      <c r="D88" s="824"/>
      <c r="E88" s="824"/>
      <c r="F88" s="824"/>
      <c r="G88" s="824"/>
      <c r="H88" s="824"/>
      <c r="I88" s="824"/>
      <c r="J88" s="824"/>
      <c r="K88" s="824"/>
      <c r="L88" s="824"/>
      <c r="M88" s="825"/>
      <c r="N88" s="55">
        <f>L85+L86+L87</f>
        <v>11723.856323998625</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50803.37740399404</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3"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1124</v>
      </c>
      <c r="C31" s="84" t="s">
        <v>2126</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190</v>
      </c>
      <c r="B36" s="836" t="str">
        <f>VLOOKUP(A36,EQUIPOS!A6:D154,3,FALSE)</f>
        <v>Diferencial de 3 ton</v>
      </c>
      <c r="C36" s="837"/>
      <c r="D36" s="837"/>
      <c r="E36" s="837"/>
      <c r="F36" s="837"/>
      <c r="G36" s="837"/>
      <c r="H36" s="838"/>
      <c r="I36" s="271"/>
      <c r="J36" s="272"/>
      <c r="K36" s="273">
        <f>VLOOKUP(A36,EQUIPOS!A6:D163,4,FALSE)</f>
        <v>3712.859098166723</v>
      </c>
      <c r="L36" s="274"/>
      <c r="M36" s="340">
        <v>40</v>
      </c>
      <c r="N36" s="276">
        <f>K36/M36</f>
        <v>92.821477454168075</v>
      </c>
    </row>
    <row r="37" spans="1:14">
      <c r="A37" s="116" t="s">
        <v>195</v>
      </c>
      <c r="B37" s="836" t="str">
        <f>VLOOKUP(A37,EQUIPOS!A7:D154,3,FALSE)</f>
        <v xml:space="preserve">Equipo de oxicorte, Capacidad de corte: hasta 6´´ (152mm) </v>
      </c>
      <c r="C37" s="837"/>
      <c r="D37" s="837"/>
      <c r="E37" s="837"/>
      <c r="F37" s="837"/>
      <c r="G37" s="837"/>
      <c r="H37" s="838"/>
      <c r="I37" s="425"/>
      <c r="J37" s="426"/>
      <c r="K37" s="273">
        <f>VLOOKUP(A37,EQUIPOS!A7:D164,4,FALSE)</f>
        <v>16536.125763200693</v>
      </c>
      <c r="L37" s="339"/>
      <c r="M37" s="340">
        <v>40</v>
      </c>
      <c r="N37" s="276">
        <f t="shared" ref="N37:N43" si="0">K37/M37</f>
        <v>413.40314408001734</v>
      </c>
    </row>
    <row r="38" spans="1:14">
      <c r="A38" s="116" t="s">
        <v>204</v>
      </c>
      <c r="B38" s="836" t="str">
        <f>VLOOKUP(A38,EQUIPOS!A8:D154,3,FALSE)</f>
        <v xml:space="preserve">Equipo de soldadura 250 AMP
</v>
      </c>
      <c r="C38" s="837"/>
      <c r="D38" s="837"/>
      <c r="E38" s="837"/>
      <c r="F38" s="837"/>
      <c r="G38" s="837"/>
      <c r="H38" s="838"/>
      <c r="I38" s="425"/>
      <c r="J38" s="426"/>
      <c r="K38" s="273">
        <f>VLOOKUP(A38,EQUIPOS!A8:D165,4,FALSE)</f>
        <v>12452.185207810808</v>
      </c>
      <c r="L38" s="339"/>
      <c r="M38" s="340">
        <v>40</v>
      </c>
      <c r="N38" s="276">
        <f t="shared" si="0"/>
        <v>311.30463019527019</v>
      </c>
    </row>
    <row r="39" spans="1:14">
      <c r="A39" s="116" t="s">
        <v>208</v>
      </c>
      <c r="B39" s="836" t="str">
        <f>VLOOKUP(A39,EQUIPOS!A9:D154,3,FALSE)</f>
        <v>Equipo de soldadura 400</v>
      </c>
      <c r="C39" s="837"/>
      <c r="D39" s="837"/>
      <c r="E39" s="837"/>
      <c r="F39" s="837"/>
      <c r="G39" s="837"/>
      <c r="H39" s="838"/>
      <c r="I39" s="425"/>
      <c r="J39" s="426"/>
      <c r="K39" s="273">
        <f>VLOOKUP(A39,EQUIPOS!A9:D166,4,FALSE)</f>
        <v>14847.347340796667</v>
      </c>
      <c r="L39" s="339"/>
      <c r="M39" s="340">
        <v>40</v>
      </c>
      <c r="N39" s="276">
        <f t="shared" si="0"/>
        <v>371.18368351991666</v>
      </c>
    </row>
    <row r="40" spans="1:14">
      <c r="A40" s="116" t="s">
        <v>210</v>
      </c>
      <c r="B40" s="836" t="str">
        <f>VLOOKUP(A40,EQUIPOS!A10:D154,3,FALSE)</f>
        <v>Equipo de soldadura 600</v>
      </c>
      <c r="C40" s="837"/>
      <c r="D40" s="837"/>
      <c r="E40" s="837"/>
      <c r="F40" s="837"/>
      <c r="G40" s="837"/>
      <c r="H40" s="838"/>
      <c r="I40" s="425"/>
      <c r="J40" s="426"/>
      <c r="K40" s="273">
        <f>VLOOKUP(A40,EQUIPOS!A10:D167,4,FALSE)</f>
        <v>17204.685743982915</v>
      </c>
      <c r="L40" s="339"/>
      <c r="M40" s="340">
        <v>40</v>
      </c>
      <c r="N40" s="276">
        <f t="shared" si="0"/>
        <v>430.11714359957284</v>
      </c>
    </row>
    <row r="41" spans="1:14">
      <c r="A41" s="116" t="s">
        <v>202</v>
      </c>
      <c r="B41" s="836" t="str">
        <f>VLOOKUP(A41,EQUIPOS!A11:D155,3,FALSE)</f>
        <v xml:space="preserve">Equipo de rayos X y/o ultrasonido
</v>
      </c>
      <c r="C41" s="837"/>
      <c r="D41" s="837"/>
      <c r="E41" s="837"/>
      <c r="F41" s="837"/>
      <c r="G41" s="837"/>
      <c r="H41" s="838"/>
      <c r="I41" s="425"/>
      <c r="J41" s="426"/>
      <c r="K41" s="273">
        <f>VLOOKUP(A41,EQUIPOS!A11:D168,4,FALSE)</f>
        <v>60449.476060543187</v>
      </c>
      <c r="L41" s="339"/>
      <c r="M41" s="340">
        <v>4000</v>
      </c>
      <c r="N41" s="276">
        <f t="shared" si="0"/>
        <v>15.112369015135798</v>
      </c>
    </row>
    <row r="42" spans="1:14">
      <c r="A42" s="116" t="s">
        <v>294</v>
      </c>
      <c r="B42" s="836" t="str">
        <f>VLOOKUP(A42,EQUIPOS!A12:D156,3,FALSE)</f>
        <v>Puente grúa</v>
      </c>
      <c r="C42" s="837"/>
      <c r="D42" s="837"/>
      <c r="E42" s="837"/>
      <c r="F42" s="837"/>
      <c r="G42" s="837"/>
      <c r="H42" s="838"/>
      <c r="I42" s="425"/>
      <c r="J42" s="426"/>
      <c r="K42" s="273">
        <f>VLOOKUP(A42,EQUIPOS!A12:D169,4,FALSE)</f>
        <v>506631.48219527304</v>
      </c>
      <c r="L42" s="339"/>
      <c r="M42" s="340">
        <v>40000</v>
      </c>
      <c r="N42" s="276">
        <f t="shared" si="0"/>
        <v>12.665787054881825</v>
      </c>
    </row>
    <row r="43" spans="1:14">
      <c r="A43" s="116" t="s">
        <v>334</v>
      </c>
      <c r="B43" s="836" t="str">
        <f>VLOOKUP(A43,EQUIPOS!A13:D157,3,FALSE)</f>
        <v>Taladro industrial</v>
      </c>
      <c r="C43" s="837"/>
      <c r="D43" s="837"/>
      <c r="E43" s="837"/>
      <c r="F43" s="837"/>
      <c r="G43" s="837"/>
      <c r="H43" s="838"/>
      <c r="I43" s="425"/>
      <c r="J43" s="426"/>
      <c r="K43" s="273">
        <f>VLOOKUP(A43,EQUIPOS!A13:D170,4,FALSE)</f>
        <v>3846.7755469166796</v>
      </c>
      <c r="L43" s="339"/>
      <c r="M43" s="340">
        <v>40</v>
      </c>
      <c r="N43" s="276">
        <f t="shared" si="0"/>
        <v>96.169388672916995</v>
      </c>
    </row>
    <row r="44" spans="1:14">
      <c r="B44" s="836"/>
      <c r="C44" s="837"/>
      <c r="D44" s="837"/>
      <c r="E44" s="837"/>
      <c r="F44" s="837"/>
      <c r="G44" s="837"/>
      <c r="H44" s="838"/>
      <c r="I44" s="39"/>
      <c r="J44" s="40"/>
      <c r="K44" s="273"/>
      <c r="L44" s="280"/>
      <c r="M44" s="340"/>
      <c r="N44" s="276"/>
    </row>
    <row r="45" spans="1:14">
      <c r="B45" s="324"/>
      <c r="C45" s="325"/>
      <c r="D45" s="325"/>
      <c r="E45" s="325"/>
      <c r="F45" s="327"/>
      <c r="G45" s="327"/>
      <c r="H45" s="128"/>
      <c r="I45" s="39"/>
      <c r="J45" s="40"/>
      <c r="K45" s="273"/>
      <c r="L45" s="280"/>
      <c r="M45" s="281"/>
      <c r="N45" s="277"/>
    </row>
    <row r="46" spans="1:14">
      <c r="B46" s="843" t="s">
        <v>952</v>
      </c>
      <c r="C46" s="844"/>
      <c r="D46" s="844"/>
      <c r="E46" s="41"/>
      <c r="F46" s="42"/>
      <c r="G46" s="42"/>
      <c r="H46" s="43"/>
      <c r="I46" s="39"/>
      <c r="J46" s="40"/>
      <c r="K46" s="283"/>
      <c r="L46" s="280"/>
      <c r="M46" s="405">
        <v>0.1</v>
      </c>
      <c r="N46" s="348">
        <f>N83*M46</f>
        <v>201.60799618480041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SUM(N36:N46)</f>
        <v>1944.38561977668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s="164" t="s">
        <v>460</v>
      </c>
      <c r="B53" s="46" t="str">
        <f>VLOOKUP(A53,MATERIALES!A5:D373,3,FALSE)</f>
        <v>Fundente</v>
      </c>
      <c r="C53" s="285"/>
      <c r="D53" s="285"/>
      <c r="E53" s="285"/>
      <c r="F53" s="285"/>
      <c r="G53" s="285"/>
      <c r="H53" s="285"/>
      <c r="I53" s="285"/>
      <c r="J53" s="315" t="str">
        <f>VLOOKUP(A53,MATERIALES!A7:D645,2,FALSE)</f>
        <v>kg</v>
      </c>
      <c r="K53" s="286">
        <v>5.0000000000000001E-3</v>
      </c>
      <c r="L53" s="271"/>
      <c r="M53" s="406">
        <f>VLOOKUP(A53,MATERIALES!A5:D396,4,FALSE)</f>
        <v>23240.06299675718</v>
      </c>
      <c r="N53" s="276">
        <f t="shared" ref="N53:N58" si="1">K53*M53</f>
        <v>116.2003149837859</v>
      </c>
    </row>
    <row r="54" spans="1:14">
      <c r="A54" s="164" t="s">
        <v>462</v>
      </c>
      <c r="B54" s="46" t="str">
        <f>VLOOKUP(A54,MATERIALES!A6:D373,3,FALSE)</f>
        <v>Gas propano</v>
      </c>
      <c r="C54" s="429"/>
      <c r="D54" s="429"/>
      <c r="E54" s="429"/>
      <c r="F54" s="429"/>
      <c r="G54" s="429"/>
      <c r="H54" s="429"/>
      <c r="I54" s="429"/>
      <c r="J54" s="316" t="str">
        <f>VLOOKUP(A54,MATERIALES!A8:D646,2,FALSE)</f>
        <v>kg</v>
      </c>
      <c r="K54" s="401">
        <v>5.0000000000000001E-3</v>
      </c>
      <c r="L54" s="425"/>
      <c r="M54" s="406">
        <f>VLOOKUP(A54,MATERIALES!A6:D397,4,FALSE)</f>
        <v>4117.3465711485787</v>
      </c>
      <c r="N54" s="276">
        <f t="shared" si="1"/>
        <v>20.586732855742895</v>
      </c>
    </row>
    <row r="55" spans="1:14">
      <c r="A55" s="164" t="s">
        <v>591</v>
      </c>
      <c r="B55" s="46" t="str">
        <f>VLOOKUP(A55,MATERIALES!A6:D373,3,FALSE)</f>
        <v>Oxigeno industrial</v>
      </c>
      <c r="C55" s="429"/>
      <c r="D55" s="429"/>
      <c r="E55" s="429"/>
      <c r="F55" s="429"/>
      <c r="G55" s="429"/>
      <c r="H55" s="429"/>
      <c r="I55" s="429"/>
      <c r="J55" s="316" t="str">
        <f>VLOOKUP(A55,MATERIALES!A9:D647,2,FALSE)</f>
        <v>kg</v>
      </c>
      <c r="K55" s="401">
        <v>5.0000000000000001E-3</v>
      </c>
      <c r="L55" s="425"/>
      <c r="M55" s="406">
        <f>VLOOKUP(A55,MATERIALES!A6:D398,4,FALSE)</f>
        <v>748222.06393847906</v>
      </c>
      <c r="N55" s="276">
        <f t="shared" si="1"/>
        <v>3741.1103196923955</v>
      </c>
    </row>
    <row r="56" spans="1:14">
      <c r="A56" s="164" t="s">
        <v>662</v>
      </c>
      <c r="B56" s="46" t="str">
        <f>VLOOKUP(A56,MATERIALES!A6:D373,3,FALSE)</f>
        <v>Soldadura 7018</v>
      </c>
      <c r="C56" s="429"/>
      <c r="D56" s="429"/>
      <c r="E56" s="429"/>
      <c r="F56" s="429"/>
      <c r="G56" s="429"/>
      <c r="H56" s="429"/>
      <c r="I56" s="429"/>
      <c r="J56" s="316" t="str">
        <f>VLOOKUP(A56,MATERIALES!A10:D648,2,FALSE)</f>
        <v>kg</v>
      </c>
      <c r="K56" s="401">
        <v>0.01</v>
      </c>
      <c r="L56" s="425"/>
      <c r="M56" s="406">
        <f>VLOOKUP(A56,MATERIALES!A6:D399,4,FALSE)</f>
        <v>9784.9534494066284</v>
      </c>
      <c r="N56" s="276">
        <f t="shared" si="1"/>
        <v>97.84953449406629</v>
      </c>
    </row>
    <row r="57" spans="1:14">
      <c r="A57" s="164" t="s">
        <v>665</v>
      </c>
      <c r="B57" s="46" t="str">
        <f>VLOOKUP(A57,MATERIALES!A7:D373,3,FALSE)</f>
        <v>Soldadura L-70</v>
      </c>
      <c r="C57" s="429"/>
      <c r="D57" s="429"/>
      <c r="E57" s="429"/>
      <c r="F57" s="429"/>
      <c r="G57" s="429"/>
      <c r="H57" s="429"/>
      <c r="I57" s="429"/>
      <c r="J57" s="316" t="str">
        <f>VLOOKUP(A57,MATERIALES!A11:D649,2,FALSE)</f>
        <v>kg</v>
      </c>
      <c r="K57" s="401">
        <v>0.01</v>
      </c>
      <c r="L57" s="425"/>
      <c r="M57" s="406">
        <f>VLOOKUP(A57,MATERIALES!A7:D400,4,FALSE)</f>
        <v>18419.988539144142</v>
      </c>
      <c r="N57" s="276">
        <f t="shared" si="1"/>
        <v>184.19988539144143</v>
      </c>
    </row>
    <row r="58" spans="1:14">
      <c r="A58" s="164" t="s">
        <v>742</v>
      </c>
      <c r="B58" s="46" t="str">
        <f>VLOOKUP(A58,MATERIALES!A1:D372,3,FALSE)</f>
        <v>Acero A-36 para estructura metálica</v>
      </c>
      <c r="C58" s="429"/>
      <c r="D58" s="429"/>
      <c r="E58" s="429"/>
      <c r="F58" s="429"/>
      <c r="G58" s="429"/>
      <c r="H58" s="429"/>
      <c r="I58" s="429"/>
      <c r="J58" s="316" t="str">
        <f>VLOOKUP(A58,MATERIALES!A1:D650,2,FALSE)</f>
        <v>kg</v>
      </c>
      <c r="K58" s="401">
        <v>1</v>
      </c>
      <c r="L58" s="425"/>
      <c r="M58" s="406">
        <f>VLOOKUP(A58,MATERIALES!A1:D401,4,FALSE)</f>
        <v>3181.4407950845493</v>
      </c>
      <c r="N58" s="276">
        <f t="shared" si="1"/>
        <v>3181.4407950845493</v>
      </c>
    </row>
    <row r="59" spans="1:14">
      <c r="A59" s="164"/>
      <c r="B59" s="46"/>
      <c r="C59" s="429"/>
      <c r="D59" s="429"/>
      <c r="E59" s="429"/>
      <c r="F59" s="429"/>
      <c r="G59" s="429"/>
      <c r="H59" s="429"/>
      <c r="I59" s="429"/>
      <c r="J59" s="315"/>
      <c r="K59" s="401"/>
      <c r="L59" s="425"/>
      <c r="M59" s="406"/>
      <c r="N59" s="276"/>
    </row>
    <row r="60" spans="1:14" ht="15.75" thickBot="1">
      <c r="B60" s="46"/>
      <c r="C60" s="314"/>
      <c r="D60" s="314"/>
      <c r="E60" s="314"/>
      <c r="F60" s="314"/>
      <c r="G60" s="314"/>
      <c r="H60" s="314"/>
      <c r="I60" s="314"/>
      <c r="J60" s="439"/>
      <c r="K60" s="129"/>
      <c r="L60" s="329"/>
      <c r="M60" s="406"/>
      <c r="N60" s="276"/>
    </row>
    <row r="61" spans="1:14" ht="15.75" thickBot="1">
      <c r="B61" s="823" t="s">
        <v>953</v>
      </c>
      <c r="C61" s="824"/>
      <c r="D61" s="824"/>
      <c r="E61" s="824"/>
      <c r="F61" s="824"/>
      <c r="G61" s="824"/>
      <c r="H61" s="824"/>
      <c r="I61" s="824"/>
      <c r="J61" s="824"/>
      <c r="K61" s="824"/>
      <c r="L61" s="824"/>
      <c r="M61" s="825"/>
      <c r="N61" s="398">
        <f>SUM(N53:N60)</f>
        <v>7341.3875825019804</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B66" s="49"/>
      <c r="C66" s="321"/>
      <c r="D66" s="321"/>
      <c r="E66" s="321"/>
      <c r="F66" s="321"/>
      <c r="G66" s="321"/>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315"/>
      <c r="I68" s="283"/>
      <c r="J68" s="290"/>
      <c r="K68" s="283"/>
      <c r="L68" s="827"/>
      <c r="M68" s="828"/>
      <c r="N68" s="291"/>
    </row>
    <row r="69" spans="1:15">
      <c r="B69" s="49"/>
      <c r="C69" s="50"/>
      <c r="D69" s="50"/>
      <c r="E69" s="50"/>
      <c r="F69" s="50"/>
      <c r="G69" s="50"/>
      <c r="H69" s="315"/>
      <c r="I69" s="283"/>
      <c r="J69" s="290"/>
      <c r="K69" s="283"/>
      <c r="L69" s="827"/>
      <c r="M69" s="828"/>
      <c r="N69" s="291"/>
    </row>
    <row r="70" spans="1:15">
      <c r="B70" s="49"/>
      <c r="C70" s="50"/>
      <c r="D70" s="50"/>
      <c r="E70" s="50"/>
      <c r="F70" s="50"/>
      <c r="G70" s="50"/>
      <c r="H70" s="292"/>
      <c r="I70" s="283"/>
      <c r="J70" s="283"/>
      <c r="K70" s="283"/>
      <c r="L70" s="293"/>
      <c r="M70" s="294"/>
      <c r="N70" s="295"/>
    </row>
    <row r="71" spans="1:15" ht="15.75" thickBot="1">
      <c r="B71" s="451"/>
      <c r="C71" s="452"/>
      <c r="D71" s="452"/>
      <c r="E71" s="452"/>
      <c r="F71" s="452"/>
      <c r="G71" s="452"/>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1410</v>
      </c>
      <c r="K76" s="77" t="s">
        <v>966</v>
      </c>
      <c r="L76" s="851" t="s">
        <v>950</v>
      </c>
      <c r="M76" s="852"/>
      <c r="N76" s="101" t="s">
        <v>951</v>
      </c>
    </row>
    <row r="77" spans="1:15">
      <c r="A77" s="165" t="s">
        <v>2</v>
      </c>
      <c r="B77" s="52" t="str">
        <f>VLOOKUP(A77,'MANO DE OBRA'!A8:D68,3,FALSE)</f>
        <v>Soldador (2)</v>
      </c>
      <c r="C77" s="50"/>
      <c r="D77" s="50"/>
      <c r="E77" s="50"/>
      <c r="F77" s="50"/>
      <c r="G77" s="50"/>
      <c r="H77" s="50"/>
      <c r="I77" s="296">
        <f t="shared" ref="I77:I80" si="2">K77/J77*100</f>
        <v>115336.47958314378</v>
      </c>
      <c r="J77" s="297">
        <v>185</v>
      </c>
      <c r="K77" s="298">
        <f>VLOOKUP(A77,'MANO DE OBRA'!A8:D99,4,FALSE)</f>
        <v>213372.48722881597</v>
      </c>
      <c r="L77" s="53"/>
      <c r="M77" s="438">
        <v>320</v>
      </c>
      <c r="N77" s="399">
        <f t="shared" ref="N77:N80" si="3">K77/M77</f>
        <v>666.78902259004985</v>
      </c>
      <c r="O77" s="109"/>
    </row>
    <row r="78" spans="1:15">
      <c r="A78" s="165" t="s">
        <v>4</v>
      </c>
      <c r="B78" s="52" t="str">
        <f>VLOOKUP(A78,'MANO DE OBRA'!A8:D69,3,FALSE)</f>
        <v>Inspector de fabricación y montaje</v>
      </c>
      <c r="C78" s="50"/>
      <c r="D78" s="50"/>
      <c r="E78" s="50"/>
      <c r="F78" s="50"/>
      <c r="G78" s="50"/>
      <c r="H78" s="50"/>
      <c r="I78" s="296">
        <f t="shared" si="2"/>
        <v>87942.625377371514</v>
      </c>
      <c r="J78" s="297">
        <v>185</v>
      </c>
      <c r="K78" s="298">
        <f>VLOOKUP(A78,'MANO DE OBRA'!A8:D100,4,FALSE)</f>
        <v>162693.85694813728</v>
      </c>
      <c r="L78" s="53"/>
      <c r="M78" s="438">
        <v>320</v>
      </c>
      <c r="N78" s="399">
        <f t="shared" si="3"/>
        <v>508.41830296292903</v>
      </c>
    </row>
    <row r="79" spans="1:15">
      <c r="A79" t="s">
        <v>9</v>
      </c>
      <c r="B79" s="52" t="str">
        <f>VLOOKUP(A79,'MANO DE OBRA'!A9:D70,3,FALSE)</f>
        <v>Obrero (3)</v>
      </c>
      <c r="C79" s="50"/>
      <c r="D79" s="50"/>
      <c r="E79" s="50"/>
      <c r="F79" s="50"/>
      <c r="G79" s="50"/>
      <c r="H79" s="50"/>
      <c r="I79" s="296">
        <f t="shared" si="2"/>
        <v>87780</v>
      </c>
      <c r="J79" s="297">
        <v>185</v>
      </c>
      <c r="K79" s="298">
        <f>VLOOKUP(A79,'MANO DE OBRA'!A9:D101,4,FALSE)</f>
        <v>162393</v>
      </c>
      <c r="L79" s="53"/>
      <c r="M79" s="438">
        <v>320</v>
      </c>
      <c r="N79" s="399">
        <f t="shared" si="3"/>
        <v>507.47812499999998</v>
      </c>
    </row>
    <row r="80" spans="1:15">
      <c r="A80" t="s">
        <v>30</v>
      </c>
      <c r="B80" s="52" t="str">
        <f>VLOOKUP(A80,'MANO DE OBRA'!A10:D71,3,FALSE)</f>
        <v>Oficial</v>
      </c>
      <c r="C80" s="50"/>
      <c r="D80" s="50"/>
      <c r="E80" s="50"/>
      <c r="F80" s="50"/>
      <c r="G80" s="50"/>
      <c r="H80" s="50"/>
      <c r="I80" s="296">
        <f t="shared" si="2"/>
        <v>57668.23979157189</v>
      </c>
      <c r="J80" s="297">
        <v>185</v>
      </c>
      <c r="K80" s="298">
        <f>VLOOKUP(A80,'MANO DE OBRA'!A10:D102,4,FALSE)</f>
        <v>106686.24361440798</v>
      </c>
      <c r="L80" s="322"/>
      <c r="M80" s="438">
        <v>320</v>
      </c>
      <c r="N80" s="399">
        <f t="shared" si="3"/>
        <v>333.39451129502493</v>
      </c>
    </row>
    <row r="81" spans="1:14">
      <c r="B81" s="52"/>
      <c r="C81" s="50"/>
      <c r="D81" s="50"/>
      <c r="E81" s="50"/>
      <c r="F81" s="50"/>
      <c r="G81" s="50"/>
      <c r="H81" s="50"/>
      <c r="I81" s="296"/>
      <c r="J81" s="297"/>
      <c r="K81" s="298"/>
      <c r="L81" s="322"/>
      <c r="M81" s="438"/>
      <c r="N81" s="399"/>
    </row>
    <row r="82" spans="1:14" ht="15.75" thickBot="1">
      <c r="B82" s="810"/>
      <c r="C82" s="811" t="e">
        <f>VLOOKUP(B82,'MANO DE OBRA'!B12:E73,3,FALSE)</f>
        <v>#N/A</v>
      </c>
      <c r="D82" s="811" t="e">
        <f>VLOOKUP(C82,'MANO DE OBRA'!C12:F73,3,FALSE)</f>
        <v>#N/A</v>
      </c>
      <c r="E82" s="811" t="e">
        <f>VLOOKUP(D82,'MANO DE OBRA'!D12:G73,3,FALSE)</f>
        <v>#N/A</v>
      </c>
      <c r="F82" s="811" t="e">
        <f>VLOOKUP(E82,'MANO DE OBRA'!E12:H73,3,FALSE)</f>
        <v>#N/A</v>
      </c>
      <c r="G82" s="811" t="e">
        <f>VLOOKUP(F82,'MANO DE OBRA'!F12:I73,3,FALSE)</f>
        <v>#N/A</v>
      </c>
      <c r="H82" s="811" t="e">
        <f>VLOOKUP(G82,'MANO DE OBRA'!G12:J73,3,FALSE)</f>
        <v>#N/A</v>
      </c>
      <c r="I82" s="474"/>
      <c r="J82" s="475"/>
      <c r="K82" s="478"/>
      <c r="L82" s="479"/>
      <c r="M82" s="480"/>
      <c r="N82" s="444"/>
    </row>
    <row r="83" spans="1:14" ht="15.75" thickBot="1">
      <c r="B83" s="829" t="s">
        <v>953</v>
      </c>
      <c r="C83" s="830"/>
      <c r="D83" s="830"/>
      <c r="E83" s="830"/>
      <c r="F83" s="830"/>
      <c r="G83" s="830"/>
      <c r="H83" s="830"/>
      <c r="I83" s="830"/>
      <c r="J83" s="830"/>
      <c r="K83" s="830"/>
      <c r="L83" s="830"/>
      <c r="M83" s="831"/>
      <c r="N83" s="464">
        <f>SUM(N77:N82)</f>
        <v>2016.0799618480041</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N48+N61+N72+N83</f>
        <v>11301.853164126664</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2260.3706328253329</v>
      </c>
      <c r="M90" s="858"/>
      <c r="N90" s="54"/>
    </row>
    <row r="91" spans="1:14">
      <c r="B91" s="92" t="s">
        <v>973</v>
      </c>
      <c r="C91" s="93"/>
      <c r="D91" s="93"/>
      <c r="E91" s="93"/>
      <c r="F91" s="93"/>
      <c r="G91" s="93"/>
      <c r="H91" s="93"/>
      <c r="I91" s="90"/>
      <c r="J91" s="91"/>
      <c r="K91" s="308">
        <v>0.05</v>
      </c>
      <c r="L91" s="857">
        <f>N85*K91</f>
        <v>565.09265820633323</v>
      </c>
      <c r="M91" s="858"/>
      <c r="N91" s="54"/>
    </row>
    <row r="92" spans="1:14" ht="15.75" thickBot="1">
      <c r="B92" s="94" t="s">
        <v>974</v>
      </c>
      <c r="C92" s="95"/>
      <c r="D92" s="95"/>
      <c r="E92" s="95"/>
      <c r="F92" s="95"/>
      <c r="G92" s="95"/>
      <c r="H92" s="95"/>
      <c r="I92" s="96"/>
      <c r="J92" s="97"/>
      <c r="K92" s="309">
        <v>0.05</v>
      </c>
      <c r="L92" s="859">
        <f>N85*K92</f>
        <v>565.09265820633323</v>
      </c>
      <c r="M92" s="860"/>
      <c r="N92" s="54"/>
    </row>
    <row r="93" spans="1:14" ht="15.75" thickBot="1">
      <c r="B93" s="823" t="s">
        <v>953</v>
      </c>
      <c r="C93" s="824"/>
      <c r="D93" s="824"/>
      <c r="E93" s="824"/>
      <c r="F93" s="824"/>
      <c r="G93" s="824"/>
      <c r="H93" s="824"/>
      <c r="I93" s="824"/>
      <c r="J93" s="824"/>
      <c r="K93" s="824"/>
      <c r="L93" s="824"/>
      <c r="M93" s="825"/>
      <c r="N93" s="55">
        <f>L90+L91+L92</f>
        <v>3390.5559492379989</v>
      </c>
    </row>
    <row r="94" spans="1:14" ht="15.75" thickBot="1">
      <c r="B94" s="36"/>
      <c r="C94" s="37"/>
      <c r="D94" s="37"/>
      <c r="E94" s="37"/>
      <c r="F94" s="37"/>
      <c r="G94" s="37"/>
      <c r="H94" s="37"/>
      <c r="I94" s="37"/>
      <c r="J94" s="37"/>
      <c r="K94" s="37"/>
      <c r="L94" s="37"/>
      <c r="M94" s="37"/>
      <c r="N94" s="38"/>
    </row>
    <row r="95" spans="1:14" ht="15.75" thickBot="1">
      <c r="A95" t="s">
        <v>2016</v>
      </c>
      <c r="B95" s="823" t="s">
        <v>975</v>
      </c>
      <c r="C95" s="824"/>
      <c r="D95" s="824"/>
      <c r="E95" s="824"/>
      <c r="F95" s="824"/>
      <c r="G95" s="824"/>
      <c r="H95" s="824"/>
      <c r="I95" s="824"/>
      <c r="J95" s="824"/>
      <c r="K95" s="824"/>
      <c r="L95" s="824"/>
      <c r="M95" s="825"/>
      <c r="N95" s="192">
        <f>N85+N93</f>
        <v>14692.409113364662</v>
      </c>
    </row>
    <row r="96" spans="1:14">
      <c r="B96" s="243"/>
      <c r="C96" s="244"/>
      <c r="D96" s="244"/>
      <c r="E96" s="244"/>
      <c r="F96" s="244"/>
      <c r="G96" s="244"/>
      <c r="H96" s="244"/>
      <c r="I96" s="244"/>
      <c r="J96" s="244"/>
      <c r="K96" s="244"/>
      <c r="L96" s="244"/>
      <c r="M96" s="244"/>
      <c r="N96" s="245"/>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421" t="s">
        <v>976</v>
      </c>
      <c r="F100" s="421"/>
      <c r="G100" s="421"/>
      <c r="H100" s="421"/>
      <c r="I100" s="421"/>
      <c r="J100" s="421"/>
      <c r="K100" s="247"/>
      <c r="L100" s="247"/>
      <c r="M100" s="247"/>
      <c r="N100" s="248"/>
    </row>
    <row r="101" spans="2:14">
      <c r="B101" s="246"/>
      <c r="C101" s="247"/>
      <c r="D101" s="247"/>
      <c r="E101" s="247" t="s">
        <v>977</v>
      </c>
      <c r="F101" s="247"/>
      <c r="G101" s="247"/>
      <c r="H101" s="247"/>
      <c r="I101" s="247"/>
      <c r="J101" s="247"/>
      <c r="K101" s="247"/>
      <c r="L101" s="247"/>
      <c r="M101" s="247"/>
      <c r="N101" s="248"/>
    </row>
    <row r="102" spans="2:14">
      <c r="B102" s="246"/>
      <c r="C102" s="247"/>
      <c r="D102" s="247"/>
      <c r="E102" s="247" t="s">
        <v>978</v>
      </c>
      <c r="F102" s="247"/>
      <c r="G102" s="247"/>
      <c r="H102" s="247"/>
      <c r="I102" s="247"/>
      <c r="J102" s="247"/>
      <c r="K102" s="247"/>
      <c r="L102" s="247"/>
      <c r="M102" s="247"/>
      <c r="N102" s="248"/>
    </row>
    <row r="103" spans="2:14">
      <c r="B103" s="246"/>
      <c r="C103" s="247"/>
      <c r="D103" s="247"/>
      <c r="E103" s="247" t="s">
        <v>979</v>
      </c>
      <c r="F103" s="247"/>
      <c r="G103" s="247"/>
      <c r="H103" s="247"/>
      <c r="I103" s="247"/>
      <c r="J103" s="247"/>
      <c r="K103" s="247"/>
      <c r="L103" s="247"/>
      <c r="M103" s="247"/>
      <c r="N103" s="248"/>
    </row>
    <row r="104" spans="2:14" ht="15.75" thickBot="1">
      <c r="B104" s="246"/>
      <c r="C104" s="247"/>
      <c r="D104" s="247"/>
      <c r="E104" s="247"/>
      <c r="F104" s="247" t="s">
        <v>980</v>
      </c>
      <c r="G104" s="247"/>
      <c r="H104" s="247"/>
      <c r="I104" s="247"/>
      <c r="J104" s="247"/>
      <c r="K104" s="247"/>
      <c r="L104" s="247"/>
      <c r="M104" s="247"/>
      <c r="N104" s="248"/>
    </row>
    <row r="105" spans="2:14">
      <c r="B105" s="231" t="s">
        <v>2216</v>
      </c>
      <c r="C105" s="232"/>
      <c r="D105" s="232"/>
      <c r="E105" s="232"/>
      <c r="F105" s="232"/>
      <c r="G105" s="232"/>
      <c r="H105" s="232"/>
      <c r="I105" s="232"/>
      <c r="J105" s="232"/>
      <c r="K105" s="232"/>
      <c r="L105" s="232"/>
      <c r="M105" s="232"/>
      <c r="N105" s="233"/>
    </row>
    <row r="106" spans="2:14">
      <c r="B106" s="249"/>
      <c r="C106" s="250"/>
      <c r="D106" s="250"/>
      <c r="E106" s="250"/>
      <c r="F106" s="250"/>
      <c r="G106" s="250"/>
      <c r="H106" s="250"/>
      <c r="I106" s="250"/>
      <c r="J106" s="250"/>
      <c r="K106" s="250"/>
      <c r="L106" s="250"/>
      <c r="M106" s="250"/>
      <c r="N106" s="251"/>
    </row>
    <row r="107" spans="2:14">
      <c r="B107" s="249"/>
      <c r="C107" s="250"/>
      <c r="D107" s="250"/>
      <c r="E107" s="250"/>
      <c r="F107" s="250"/>
      <c r="G107" s="250"/>
      <c r="H107" s="250"/>
      <c r="I107" s="250"/>
      <c r="J107" s="250"/>
      <c r="K107" s="250"/>
      <c r="L107" s="250"/>
      <c r="M107" s="250"/>
      <c r="N107" s="251"/>
    </row>
    <row r="108" spans="2:14">
      <c r="B108" s="249"/>
      <c r="C108" s="250"/>
      <c r="D108" s="250"/>
      <c r="E108" s="250"/>
      <c r="F108" s="250"/>
      <c r="G108" s="250"/>
      <c r="H108" s="250"/>
      <c r="I108" s="250"/>
      <c r="J108" s="250"/>
      <c r="K108" s="250"/>
      <c r="L108" s="250"/>
      <c r="M108" s="250"/>
      <c r="N108" s="251"/>
    </row>
    <row r="109" spans="2:14" ht="15.75" thickBot="1">
      <c r="B109" s="252"/>
      <c r="C109" s="253"/>
      <c r="D109" s="253"/>
      <c r="E109" s="253"/>
      <c r="F109" s="253"/>
      <c r="G109" s="253"/>
      <c r="H109" s="253"/>
      <c r="I109" s="253"/>
      <c r="J109" s="253"/>
      <c r="K109" s="253"/>
      <c r="L109" s="253"/>
      <c r="M109" s="253"/>
      <c r="N109" s="254"/>
    </row>
    <row r="110" spans="2:14">
      <c r="B110" s="255"/>
      <c r="C110" s="256"/>
      <c r="D110" s="256"/>
      <c r="E110" s="256"/>
      <c r="F110" s="256"/>
      <c r="G110" s="256"/>
      <c r="H110" s="256"/>
      <c r="I110" s="256"/>
      <c r="J110" s="256"/>
      <c r="K110" s="256"/>
      <c r="L110" s="256"/>
      <c r="M110" s="256"/>
      <c r="N110" s="257"/>
    </row>
    <row r="111" spans="2:14">
      <c r="B111" s="258" t="s">
        <v>2217</v>
      </c>
      <c r="C111" s="259"/>
      <c r="D111" s="259"/>
      <c r="E111" s="259"/>
      <c r="F111" s="259"/>
      <c r="G111" s="259"/>
      <c r="H111" s="259"/>
      <c r="I111" s="259"/>
      <c r="J111" s="259"/>
      <c r="K111" s="259"/>
      <c r="L111" s="259"/>
      <c r="M111" s="259"/>
      <c r="N111" s="260"/>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58"/>
      <c r="C119" s="259"/>
      <c r="D119" s="259"/>
      <c r="E119" s="259"/>
      <c r="F119" s="259"/>
      <c r="G119" s="259"/>
      <c r="H119" s="259"/>
      <c r="I119" s="259"/>
      <c r="J119" s="259"/>
      <c r="K119" s="259"/>
      <c r="L119" s="259"/>
      <c r="M119" s="259"/>
      <c r="N119" s="260"/>
    </row>
    <row r="120" spans="2:14">
      <c r="B120" s="246"/>
      <c r="C120" s="247"/>
      <c r="D120" s="247"/>
      <c r="E120" s="247" t="s">
        <v>976</v>
      </c>
      <c r="F120" s="421"/>
      <c r="G120" s="421"/>
      <c r="H120" s="247"/>
      <c r="I120" s="247"/>
      <c r="J120" s="247"/>
      <c r="K120" s="247"/>
      <c r="L120" s="247"/>
      <c r="M120" s="247"/>
      <c r="N120" s="248"/>
    </row>
    <row r="121" spans="2:14">
      <c r="B121" s="246"/>
      <c r="C121" s="247"/>
      <c r="D121" s="247"/>
      <c r="E121" s="422" t="s">
        <v>977</v>
      </c>
      <c r="F121" s="247"/>
      <c r="G121" s="247"/>
      <c r="H121" s="422"/>
      <c r="I121" s="422"/>
      <c r="J121" s="422"/>
      <c r="K121" s="247"/>
      <c r="L121" s="247"/>
      <c r="M121" s="247"/>
      <c r="N121" s="248"/>
    </row>
    <row r="122" spans="2:14">
      <c r="B122" s="246"/>
      <c r="C122" s="247"/>
      <c r="D122" s="247"/>
      <c r="E122" s="261" t="s">
        <v>981</v>
      </c>
      <c r="F122" s="247"/>
      <c r="G122" s="247"/>
      <c r="H122" s="261"/>
      <c r="I122" s="261"/>
      <c r="J122" s="261"/>
      <c r="K122" s="247"/>
      <c r="L122" s="247"/>
      <c r="M122" s="247"/>
      <c r="N122" s="248"/>
    </row>
    <row r="123" spans="2:14">
      <c r="B123" s="262"/>
      <c r="C123" s="259"/>
      <c r="D123" s="259"/>
      <c r="E123" s="247" t="s">
        <v>979</v>
      </c>
      <c r="F123" s="247"/>
      <c r="G123" s="247"/>
      <c r="H123" s="247"/>
      <c r="I123" s="247"/>
      <c r="J123" s="247"/>
      <c r="K123" s="259"/>
      <c r="L123" s="259"/>
      <c r="M123" s="259"/>
      <c r="N123" s="260"/>
    </row>
    <row r="124" spans="2:14">
      <c r="B124" s="262"/>
      <c r="C124" s="259"/>
      <c r="D124" s="259"/>
      <c r="E124" s="259"/>
      <c r="F124" s="247"/>
      <c r="G124" s="247"/>
      <c r="H124" s="247"/>
      <c r="I124" s="247"/>
      <c r="J124" s="247"/>
      <c r="K124" s="259"/>
      <c r="L124" s="259"/>
      <c r="M124" s="259"/>
      <c r="N124" s="260"/>
    </row>
    <row r="125" spans="2:14">
      <c r="B125" s="262" t="s">
        <v>2220</v>
      </c>
      <c r="C125" s="261"/>
      <c r="D125" s="261"/>
      <c r="E125" s="247"/>
      <c r="F125" s="247"/>
      <c r="G125" s="247"/>
      <c r="H125" s="247"/>
      <c r="I125" s="247"/>
      <c r="J125" s="971"/>
      <c r="K125" s="971"/>
      <c r="L125" s="971"/>
      <c r="M125" s="971"/>
      <c r="N125" s="972"/>
    </row>
    <row r="126" spans="2:14" ht="15.75" thickBot="1">
      <c r="B126" s="423" t="s">
        <v>2221</v>
      </c>
      <c r="C126" s="424"/>
      <c r="D126" s="424"/>
      <c r="E126" s="263"/>
      <c r="F126" s="263"/>
      <c r="G126" s="263"/>
      <c r="H126" s="263"/>
      <c r="I126" s="263"/>
      <c r="J126" s="973"/>
      <c r="K126" s="973"/>
      <c r="L126" s="973"/>
      <c r="M126" s="973"/>
      <c r="N126" s="974"/>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1125</v>
      </c>
      <c r="C31" s="84" t="s">
        <v>2128</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190</v>
      </c>
      <c r="B36" s="836" t="str">
        <f>VLOOKUP(A36,EQUIPOS!A6:D154,3,FALSE)</f>
        <v>Diferencial de 3 ton</v>
      </c>
      <c r="C36" s="837"/>
      <c r="D36" s="837"/>
      <c r="E36" s="837"/>
      <c r="F36" s="837"/>
      <c r="G36" s="837"/>
      <c r="H36" s="838"/>
      <c r="I36" s="271"/>
      <c r="J36" s="272"/>
      <c r="K36" s="273">
        <f>VLOOKUP(A36,EQUIPOS!A6:D163,4,FALSE)</f>
        <v>3712.859098166723</v>
      </c>
      <c r="L36" s="274"/>
      <c r="M36" s="340">
        <v>40</v>
      </c>
      <c r="N36" s="276">
        <f t="shared" ref="N36:N41" si="0">K36/M36</f>
        <v>92.821477454168075</v>
      </c>
    </row>
    <row r="37" spans="1:14">
      <c r="A37" s="116" t="s">
        <v>334</v>
      </c>
      <c r="B37" s="836" t="str">
        <f>VLOOKUP(A37,EQUIPOS!A7:D154,3,FALSE)</f>
        <v>Taladro industrial</v>
      </c>
      <c r="C37" s="837"/>
      <c r="D37" s="837"/>
      <c r="E37" s="837"/>
      <c r="F37" s="837"/>
      <c r="G37" s="837"/>
      <c r="H37" s="838"/>
      <c r="I37" s="425"/>
      <c r="J37" s="426"/>
      <c r="K37" s="273">
        <f>VLOOKUP(A37,EQUIPOS!A7:D164,4,FALSE)</f>
        <v>3846.7755469166796</v>
      </c>
      <c r="L37" s="339"/>
      <c r="M37" s="340">
        <v>40</v>
      </c>
      <c r="N37" s="276">
        <f t="shared" si="0"/>
        <v>96.169388672916995</v>
      </c>
    </row>
    <row r="38" spans="1:14">
      <c r="A38" s="116" t="s">
        <v>195</v>
      </c>
      <c r="B38" s="836" t="str">
        <f>VLOOKUP(A38,EQUIPOS!A8:D154,3,FALSE)</f>
        <v xml:space="preserve">Equipo de oxicorte, Capacidad de corte: hasta 6´´ (152mm) </v>
      </c>
      <c r="C38" s="837"/>
      <c r="D38" s="837"/>
      <c r="E38" s="837"/>
      <c r="F38" s="837"/>
      <c r="G38" s="837"/>
      <c r="H38" s="838"/>
      <c r="I38" s="425"/>
      <c r="J38" s="426"/>
      <c r="K38" s="273">
        <f>VLOOKUP(A38,EQUIPOS!A8:D165,4,FALSE)</f>
        <v>16536.125763200693</v>
      </c>
      <c r="L38" s="339"/>
      <c r="M38" s="340">
        <v>40</v>
      </c>
      <c r="N38" s="276">
        <f t="shared" si="0"/>
        <v>413.40314408001734</v>
      </c>
    </row>
    <row r="39" spans="1:14">
      <c r="A39" s="116" t="s">
        <v>204</v>
      </c>
      <c r="B39" s="836" t="str">
        <f>VLOOKUP(A39,EQUIPOS!A9:D154,3,FALSE)</f>
        <v xml:space="preserve">Equipo de soldadura 250 AMP
</v>
      </c>
      <c r="C39" s="837"/>
      <c r="D39" s="837"/>
      <c r="E39" s="837"/>
      <c r="F39" s="837"/>
      <c r="G39" s="837"/>
      <c r="H39" s="838"/>
      <c r="I39" s="425"/>
      <c r="J39" s="426"/>
      <c r="K39" s="273">
        <f>VLOOKUP(A39,EQUIPOS!A9:D166,4,FALSE)</f>
        <v>12452.185207810808</v>
      </c>
      <c r="L39" s="339"/>
      <c r="M39" s="340">
        <v>40</v>
      </c>
      <c r="N39" s="276">
        <f t="shared" si="0"/>
        <v>311.30463019527019</v>
      </c>
    </row>
    <row r="40" spans="1:14">
      <c r="A40" s="116" t="s">
        <v>208</v>
      </c>
      <c r="B40" s="836" t="str">
        <f>VLOOKUP(A40,EQUIPOS!A10:D154,3,FALSE)</f>
        <v>Equipo de soldadura 400</v>
      </c>
      <c r="C40" s="837"/>
      <c r="D40" s="837"/>
      <c r="E40" s="837"/>
      <c r="F40" s="837"/>
      <c r="G40" s="837"/>
      <c r="H40" s="838"/>
      <c r="I40" s="425"/>
      <c r="J40" s="426"/>
      <c r="K40" s="273">
        <f>VLOOKUP(A40,EQUIPOS!A10:D167,4,FALSE)</f>
        <v>14847.347340796667</v>
      </c>
      <c r="L40" s="339"/>
      <c r="M40" s="340">
        <v>40</v>
      </c>
      <c r="N40" s="276">
        <f t="shared" si="0"/>
        <v>371.18368351991666</v>
      </c>
    </row>
    <row r="41" spans="1:14">
      <c r="A41" s="116" t="s">
        <v>210</v>
      </c>
      <c r="B41" s="836" t="str">
        <f>VLOOKUP(A41,EQUIPOS!A11:D155,3,FALSE)</f>
        <v>Equipo de soldadura 600</v>
      </c>
      <c r="C41" s="837"/>
      <c r="D41" s="837"/>
      <c r="E41" s="837"/>
      <c r="F41" s="837"/>
      <c r="G41" s="837"/>
      <c r="H41" s="838"/>
      <c r="I41" s="425"/>
      <c r="J41" s="426"/>
      <c r="K41" s="273">
        <f>VLOOKUP(A41,EQUIPOS!A11:D168,4,FALSE)</f>
        <v>17204.685743982915</v>
      </c>
      <c r="L41" s="339"/>
      <c r="M41" s="340">
        <v>40</v>
      </c>
      <c r="N41" s="276">
        <f t="shared" si="0"/>
        <v>430.11714359957284</v>
      </c>
    </row>
    <row r="42" spans="1:14">
      <c r="B42" s="836"/>
      <c r="C42" s="837"/>
      <c r="D42" s="837"/>
      <c r="E42" s="837"/>
      <c r="F42" s="837"/>
      <c r="G42" s="837"/>
      <c r="H42" s="838"/>
      <c r="I42" s="39"/>
      <c r="J42" s="40"/>
      <c r="K42" s="273"/>
      <c r="L42" s="280"/>
      <c r="M42" s="340"/>
      <c r="N42" s="276"/>
    </row>
    <row r="43" spans="1:14">
      <c r="B43" s="324"/>
      <c r="C43" s="325"/>
      <c r="D43" s="325"/>
      <c r="E43" s="325"/>
      <c r="F43" s="327"/>
      <c r="G43" s="327"/>
      <c r="H43" s="128"/>
      <c r="I43" s="39"/>
      <c r="J43" s="40"/>
      <c r="K43" s="273"/>
      <c r="L43" s="280"/>
      <c r="M43" s="281"/>
      <c r="N43" s="277"/>
    </row>
    <row r="44" spans="1:14">
      <c r="B44" s="843" t="s">
        <v>952</v>
      </c>
      <c r="C44" s="844"/>
      <c r="D44" s="844"/>
      <c r="E44" s="41"/>
      <c r="F44" s="42"/>
      <c r="G44" s="42"/>
      <c r="H44" s="43"/>
      <c r="I44" s="39"/>
      <c r="J44" s="40"/>
      <c r="K44" s="283"/>
      <c r="L44" s="280"/>
      <c r="M44" s="405">
        <v>0.05</v>
      </c>
      <c r="N44" s="348">
        <f>N81*M44</f>
        <v>100.80399809240021</v>
      </c>
    </row>
    <row r="45" spans="1:14" ht="15.75" thickBot="1">
      <c r="B45" s="836"/>
      <c r="C45" s="837"/>
      <c r="D45" s="837"/>
      <c r="E45" s="837"/>
      <c r="F45" s="837"/>
      <c r="G45" s="837"/>
      <c r="H45" s="838"/>
      <c r="I45" s="845"/>
      <c r="J45" s="846"/>
      <c r="K45" s="44"/>
      <c r="L45" s="847"/>
      <c r="M45" s="848"/>
      <c r="N45" s="108"/>
    </row>
    <row r="46" spans="1:14" ht="15.75" thickBot="1">
      <c r="B46" s="823" t="s">
        <v>953</v>
      </c>
      <c r="C46" s="824"/>
      <c r="D46" s="824"/>
      <c r="E46" s="824"/>
      <c r="F46" s="824"/>
      <c r="G46" s="824"/>
      <c r="H46" s="824"/>
      <c r="I46" s="824"/>
      <c r="J46" s="824"/>
      <c r="K46" s="824"/>
      <c r="L46" s="824"/>
      <c r="M46" s="825"/>
      <c r="N46" s="398">
        <f>SUM(N36:N44)</f>
        <v>1815.8034656142624</v>
      </c>
    </row>
    <row r="47" spans="1:14">
      <c r="B47" s="284"/>
      <c r="C47" s="37"/>
      <c r="D47" s="37"/>
      <c r="E47" s="37"/>
      <c r="F47" s="37"/>
      <c r="G47" s="37"/>
      <c r="H47" s="37"/>
      <c r="I47" s="37"/>
      <c r="J47" s="37"/>
      <c r="K47" s="37"/>
      <c r="L47" s="37"/>
      <c r="M47" s="37"/>
      <c r="N47" s="38"/>
    </row>
    <row r="48" spans="1:14">
      <c r="B48" s="67" t="s">
        <v>954</v>
      </c>
      <c r="C48" s="68"/>
      <c r="D48" s="68"/>
      <c r="E48" s="68"/>
      <c r="F48" s="68"/>
      <c r="G48" s="68"/>
      <c r="H48" s="68"/>
      <c r="I48" s="68"/>
      <c r="J48" s="68"/>
      <c r="K48" s="68"/>
      <c r="L48" s="68"/>
      <c r="M48" s="68"/>
      <c r="N48" s="69"/>
    </row>
    <row r="49" spans="1:14" ht="15.75" thickBot="1">
      <c r="B49" s="70"/>
      <c r="C49" s="65"/>
      <c r="D49" s="65"/>
      <c r="E49" s="65"/>
      <c r="F49" s="65"/>
      <c r="G49" s="65"/>
      <c r="H49" s="65"/>
      <c r="I49" s="65"/>
      <c r="J49" s="64"/>
      <c r="K49" s="64"/>
      <c r="L49" s="64"/>
      <c r="M49" s="64"/>
      <c r="N49" s="66"/>
    </row>
    <row r="50" spans="1:14">
      <c r="B50" s="814" t="s">
        <v>944</v>
      </c>
      <c r="C50" s="815"/>
      <c r="D50" s="815"/>
      <c r="E50" s="815"/>
      <c r="F50" s="815"/>
      <c r="G50" s="815"/>
      <c r="H50" s="815"/>
      <c r="I50" s="816"/>
      <c r="J50" s="319" t="s">
        <v>945</v>
      </c>
      <c r="K50" s="88" t="s">
        <v>946</v>
      </c>
      <c r="L50" s="817" t="s">
        <v>955</v>
      </c>
      <c r="M50" s="816"/>
      <c r="N50" s="89" t="s">
        <v>951</v>
      </c>
    </row>
    <row r="51" spans="1:14">
      <c r="A51" s="166" t="s">
        <v>460</v>
      </c>
      <c r="B51" s="46" t="str">
        <f>VLOOKUP(A51,MATERIALES!A5:D373,3,FALSE)</f>
        <v>Fundente</v>
      </c>
      <c r="C51" s="285"/>
      <c r="D51" s="285"/>
      <c r="E51" s="285"/>
      <c r="F51" s="285"/>
      <c r="G51" s="285"/>
      <c r="H51" s="285"/>
      <c r="I51" s="285"/>
      <c r="J51" s="315" t="str">
        <f>VLOOKUP(A51,MATERIALES!A6:D643,2,FALSE)</f>
        <v>kg</v>
      </c>
      <c r="K51" s="286">
        <v>5.0000000000000001E-3</v>
      </c>
      <c r="L51" s="271"/>
      <c r="M51" s="406">
        <f>VLOOKUP(A51,MATERIALES!A5:D396,4,FALSE)</f>
        <v>23240.06299675718</v>
      </c>
      <c r="N51" s="276">
        <f t="shared" ref="N51:N56" si="1">K51*M51</f>
        <v>116.2003149837859</v>
      </c>
    </row>
    <row r="52" spans="1:14">
      <c r="A52" s="166" t="s">
        <v>462</v>
      </c>
      <c r="B52" s="46" t="str">
        <f>VLOOKUP(A52,MATERIALES!A6:D373,3,FALSE)</f>
        <v>Gas propano</v>
      </c>
      <c r="C52" s="429"/>
      <c r="D52" s="429"/>
      <c r="E52" s="429"/>
      <c r="F52" s="429"/>
      <c r="G52" s="429"/>
      <c r="H52" s="429"/>
      <c r="I52" s="429"/>
      <c r="J52" s="316" t="str">
        <f>VLOOKUP(A52,MATERIALES!A6:D644,2,FALSE)</f>
        <v>kg</v>
      </c>
      <c r="K52" s="401">
        <v>5.0000000000000001E-3</v>
      </c>
      <c r="L52" s="425"/>
      <c r="M52" s="406">
        <f>VLOOKUP(A52,MATERIALES!A6:D397,4,FALSE)</f>
        <v>4117.3465711485787</v>
      </c>
      <c r="N52" s="276">
        <f t="shared" si="1"/>
        <v>20.586732855742895</v>
      </c>
    </row>
    <row r="53" spans="1:14">
      <c r="A53" s="166" t="s">
        <v>591</v>
      </c>
      <c r="B53" s="46" t="str">
        <f>VLOOKUP(A53,MATERIALES!A6:D373,3,FALSE)</f>
        <v>Oxigeno industrial</v>
      </c>
      <c r="C53" s="429"/>
      <c r="D53" s="429"/>
      <c r="E53" s="429"/>
      <c r="F53" s="429"/>
      <c r="G53" s="429"/>
      <c r="H53" s="429"/>
      <c r="I53" s="429"/>
      <c r="J53" s="316" t="str">
        <f>VLOOKUP(A53,MATERIALES!A7:D645,2,FALSE)</f>
        <v>kg</v>
      </c>
      <c r="K53" s="401">
        <v>5.0000000000000001E-3</v>
      </c>
      <c r="L53" s="425"/>
      <c r="M53" s="406">
        <f>VLOOKUP(A53,MATERIALES!A6:D398,4,FALSE)</f>
        <v>748222.06393847906</v>
      </c>
      <c r="N53" s="276">
        <f t="shared" si="1"/>
        <v>3741.1103196923955</v>
      </c>
    </row>
    <row r="54" spans="1:14">
      <c r="A54" s="166" t="s">
        <v>662</v>
      </c>
      <c r="B54" s="46" t="str">
        <f>VLOOKUP(A54,MATERIALES!A6:D373,3,FALSE)</f>
        <v>Soldadura 7018</v>
      </c>
      <c r="C54" s="429"/>
      <c r="D54" s="429"/>
      <c r="E54" s="429"/>
      <c r="F54" s="429"/>
      <c r="G54" s="429"/>
      <c r="H54" s="429"/>
      <c r="I54" s="429"/>
      <c r="J54" s="316" t="str">
        <f>VLOOKUP(A54,MATERIALES!A8:D646,2,FALSE)</f>
        <v>kg</v>
      </c>
      <c r="K54" s="401">
        <v>0.01</v>
      </c>
      <c r="L54" s="425"/>
      <c r="M54" s="406">
        <f>VLOOKUP(A54,MATERIALES!A6:D399,4,FALSE)</f>
        <v>9784.9534494066284</v>
      </c>
      <c r="N54" s="276">
        <f t="shared" si="1"/>
        <v>97.84953449406629</v>
      </c>
    </row>
    <row r="55" spans="1:14">
      <c r="A55" s="166" t="s">
        <v>665</v>
      </c>
      <c r="B55" s="46" t="str">
        <f>VLOOKUP(A55,MATERIALES!A7:D373,3,FALSE)</f>
        <v>Soldadura L-70</v>
      </c>
      <c r="C55" s="429"/>
      <c r="D55" s="429"/>
      <c r="E55" s="429"/>
      <c r="F55" s="429"/>
      <c r="G55" s="429"/>
      <c r="H55" s="429"/>
      <c r="I55" s="429"/>
      <c r="J55" s="316" t="str">
        <f>VLOOKUP(A55,MATERIALES!A9:D647,2,FALSE)</f>
        <v>kg</v>
      </c>
      <c r="K55" s="401">
        <v>0.01</v>
      </c>
      <c r="L55" s="425"/>
      <c r="M55" s="406">
        <f>VLOOKUP(A55,MATERIALES!A7:D400,4,FALSE)</f>
        <v>18419.988539144142</v>
      </c>
      <c r="N55" s="276">
        <f t="shared" si="1"/>
        <v>184.19988539144143</v>
      </c>
    </row>
    <row r="56" spans="1:14">
      <c r="A56" s="166" t="s">
        <v>742</v>
      </c>
      <c r="B56" s="46" t="str">
        <f>VLOOKUP(A56,MATERIALES!A1:D373,3,FALSE)</f>
        <v>Acero A-36 para estructura metálica</v>
      </c>
      <c r="C56" s="429"/>
      <c r="D56" s="429"/>
      <c r="E56" s="429"/>
      <c r="F56" s="429"/>
      <c r="G56" s="429"/>
      <c r="H56" s="429"/>
      <c r="I56" s="429"/>
      <c r="J56" s="316" t="str">
        <f>VLOOKUP(A56,MATERIALES!A1:D648,2,FALSE)</f>
        <v>kg</v>
      </c>
      <c r="K56" s="401">
        <v>1</v>
      </c>
      <c r="L56" s="425"/>
      <c r="M56" s="406">
        <f>VLOOKUP(A56,MATERIALES!A1:D401,4,FALSE)</f>
        <v>3181.4407950845493</v>
      </c>
      <c r="N56" s="276">
        <f t="shared" si="1"/>
        <v>3181.4407950845493</v>
      </c>
    </row>
    <row r="57" spans="1:14">
      <c r="A57" s="166"/>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SUM(N51:N58)</f>
        <v>7341.3875825019804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B64" s="49"/>
      <c r="C64" s="321"/>
      <c r="D64" s="321"/>
      <c r="E64" s="321"/>
      <c r="F64" s="321"/>
      <c r="G64" s="321"/>
      <c r="H64" s="315"/>
      <c r="I64" s="283"/>
      <c r="J64" s="290"/>
      <c r="K64" s="283"/>
      <c r="L64" s="827"/>
      <c r="M64" s="828"/>
      <c r="N64" s="291"/>
    </row>
    <row r="65" spans="1:15">
      <c r="B65" s="49"/>
      <c r="C65" s="50"/>
      <c r="D65" s="50"/>
      <c r="E65" s="50"/>
      <c r="F65" s="50"/>
      <c r="G65" s="50"/>
      <c r="H65" s="315"/>
      <c r="I65" s="283"/>
      <c r="J65" s="290"/>
      <c r="K65" s="283"/>
      <c r="L65" s="827"/>
      <c r="M65" s="828"/>
      <c r="N65" s="291"/>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s="167" t="s">
        <v>2</v>
      </c>
      <c r="B75" s="52" t="str">
        <f>VLOOKUP(A75,'MANO DE OBRA'!A8:D68,3,FALSE)</f>
        <v>Soldador (2)</v>
      </c>
      <c r="C75" s="50"/>
      <c r="D75" s="50"/>
      <c r="E75" s="50"/>
      <c r="F75" s="50"/>
      <c r="G75" s="50"/>
      <c r="H75" s="50"/>
      <c r="I75" s="296">
        <f>K75/J75*100</f>
        <v>115336.47958314378</v>
      </c>
      <c r="J75" s="297">
        <v>185</v>
      </c>
      <c r="K75" s="298">
        <f>VLOOKUP(A75,'MANO DE OBRA'!A8:D99,4,FALSE)</f>
        <v>213372.48722881597</v>
      </c>
      <c r="L75" s="53"/>
      <c r="M75" s="438">
        <v>320</v>
      </c>
      <c r="N75" s="399">
        <f>K75/M75</f>
        <v>666.78902259004985</v>
      </c>
      <c r="O75" s="109"/>
    </row>
    <row r="76" spans="1:15">
      <c r="A76" s="167" t="s">
        <v>4</v>
      </c>
      <c r="B76" s="52" t="str">
        <f>VLOOKUP(A76,'MANO DE OBRA'!A8:D69,3,FALSE)</f>
        <v>Inspector de fabricación y montaje</v>
      </c>
      <c r="C76" s="50"/>
      <c r="D76" s="50"/>
      <c r="E76" s="50"/>
      <c r="F76" s="50"/>
      <c r="G76" s="50"/>
      <c r="H76" s="50"/>
      <c r="I76" s="296">
        <f>K76/J76*100</f>
        <v>87942.625377371514</v>
      </c>
      <c r="J76" s="297">
        <v>185</v>
      </c>
      <c r="K76" s="298">
        <f>VLOOKUP(A76,'MANO DE OBRA'!A8:D100,4,FALSE)</f>
        <v>162693.85694813728</v>
      </c>
      <c r="L76" s="53"/>
      <c r="M76" s="438">
        <v>320</v>
      </c>
      <c r="N76" s="399">
        <f>K76/M76</f>
        <v>508.41830296292903</v>
      </c>
    </row>
    <row r="77" spans="1:15">
      <c r="A77" t="s">
        <v>9</v>
      </c>
      <c r="B77" s="52" t="str">
        <f>VLOOKUP(A77,'MANO DE OBRA'!A9:D70,3,FALSE)</f>
        <v>Obrero (3)</v>
      </c>
      <c r="C77" s="50"/>
      <c r="D77" s="50"/>
      <c r="E77" s="50"/>
      <c r="F77" s="50"/>
      <c r="G77" s="50"/>
      <c r="H77" s="50"/>
      <c r="I77" s="296">
        <f>K77/J77*100</f>
        <v>87780</v>
      </c>
      <c r="J77" s="297">
        <v>185</v>
      </c>
      <c r="K77" s="298">
        <f>VLOOKUP(A77,'MANO DE OBRA'!A9:D101,4,FALSE)</f>
        <v>162393</v>
      </c>
      <c r="L77" s="53"/>
      <c r="M77" s="438">
        <v>320</v>
      </c>
      <c r="N77" s="399">
        <f>K77/M77</f>
        <v>507.47812499999998</v>
      </c>
    </row>
    <row r="78" spans="1:15">
      <c r="A78" t="s">
        <v>30</v>
      </c>
      <c r="B78" s="52" t="str">
        <f>VLOOKUP(A78,'MANO DE OBRA'!A10:D71,3,FALSE)</f>
        <v>Oficial</v>
      </c>
      <c r="C78" s="50"/>
      <c r="D78" s="50"/>
      <c r="E78" s="50"/>
      <c r="F78" s="50"/>
      <c r="G78" s="50"/>
      <c r="H78" s="50"/>
      <c r="I78" s="296">
        <f>K78/J78*100</f>
        <v>57668.23979157189</v>
      </c>
      <c r="J78" s="297">
        <v>185</v>
      </c>
      <c r="K78" s="298">
        <f>VLOOKUP(A78,'MANO DE OBRA'!A10:D102,4,FALSE)</f>
        <v>106686.24361440798</v>
      </c>
      <c r="L78" s="322"/>
      <c r="M78" s="438">
        <v>320</v>
      </c>
      <c r="N78" s="399">
        <f>K78/M78</f>
        <v>333.39451129502493</v>
      </c>
    </row>
    <row r="79" spans="1:15">
      <c r="B79" s="52"/>
      <c r="C79" s="50"/>
      <c r="D79" s="50"/>
      <c r="E79" s="50"/>
      <c r="F79" s="50"/>
      <c r="G79" s="50"/>
      <c r="H79" s="50"/>
      <c r="I79" s="296"/>
      <c r="J79" s="297"/>
      <c r="K79" s="298"/>
      <c r="L79" s="322"/>
      <c r="M79" s="435"/>
      <c r="N79" s="399"/>
    </row>
    <row r="80" spans="1:15" ht="15.75" thickBot="1">
      <c r="B80" s="810"/>
      <c r="C80" s="811"/>
      <c r="D80" s="811"/>
      <c r="E80" s="811"/>
      <c r="F80" s="811"/>
      <c r="G80" s="811"/>
      <c r="H80" s="811"/>
      <c r="I80" s="474"/>
      <c r="J80" s="475"/>
      <c r="K80" s="476"/>
      <c r="L80" s="479"/>
      <c r="M80" s="480"/>
      <c r="N80" s="444"/>
    </row>
    <row r="81" spans="1:14" ht="15.75" thickBot="1">
      <c r="B81" s="829" t="s">
        <v>953</v>
      </c>
      <c r="C81" s="830"/>
      <c r="D81" s="830"/>
      <c r="E81" s="830"/>
      <c r="F81" s="830"/>
      <c r="G81" s="830"/>
      <c r="H81" s="830"/>
      <c r="I81" s="830"/>
      <c r="J81" s="830"/>
      <c r="K81" s="830"/>
      <c r="L81" s="830"/>
      <c r="M81" s="831"/>
      <c r="N81" s="305">
        <f>SUM(N75:N80)</f>
        <v>2016.0799618480041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N46+N59+N70+N81</f>
        <v>11173.271009964246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2234.6542019928493</v>
      </c>
      <c r="M88" s="858"/>
      <c r="N88" s="54"/>
    </row>
    <row r="89" spans="1:14">
      <c r="B89" s="92" t="s">
        <v>973</v>
      </c>
      <c r="C89" s="93"/>
      <c r="D89" s="93"/>
      <c r="E89" s="93"/>
      <c r="F89" s="93"/>
      <c r="G89" s="93"/>
      <c r="H89" s="93"/>
      <c r="I89" s="90"/>
      <c r="J89" s="91"/>
      <c r="K89" s="308">
        <v>0.05</v>
      </c>
      <c r="L89" s="857">
        <f>N83*K89</f>
        <v>558.66355049821232</v>
      </c>
      <c r="M89" s="858"/>
      <c r="N89" s="54"/>
    </row>
    <row r="90" spans="1:14" ht="15.75" thickBot="1">
      <c r="B90" s="94" t="s">
        <v>974</v>
      </c>
      <c r="C90" s="95"/>
      <c r="D90" s="95"/>
      <c r="E90" s="95"/>
      <c r="F90" s="95"/>
      <c r="G90" s="95"/>
      <c r="H90" s="95"/>
      <c r="I90" s="96"/>
      <c r="J90" s="97"/>
      <c r="K90" s="309">
        <v>0.05</v>
      </c>
      <c r="L90" s="859">
        <f>N83*K90</f>
        <v>558.66355049821232</v>
      </c>
      <c r="M90" s="860"/>
      <c r="N90" s="54"/>
    </row>
    <row r="91" spans="1:14" ht="15.75" thickBot="1">
      <c r="B91" s="823" t="s">
        <v>953</v>
      </c>
      <c r="C91" s="824"/>
      <c r="D91" s="824"/>
      <c r="E91" s="824"/>
      <c r="F91" s="824"/>
      <c r="G91" s="824"/>
      <c r="H91" s="824"/>
      <c r="I91" s="824"/>
      <c r="J91" s="824"/>
      <c r="K91" s="824"/>
      <c r="L91" s="824"/>
      <c r="M91" s="825"/>
      <c r="N91" s="55">
        <f>L88+L89+L90</f>
        <v>3351.9813029892739</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14525.25231295352</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1126</v>
      </c>
      <c r="C31" s="84" t="s">
        <v>2129</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c r="B48" s="46"/>
      <c r="C48" s="285"/>
      <c r="D48" s="285"/>
      <c r="E48" s="285"/>
      <c r="F48" s="285"/>
      <c r="G48" s="285"/>
      <c r="H48" s="285"/>
      <c r="I48" s="272"/>
      <c r="J48" s="228"/>
      <c r="K48" s="286"/>
      <c r="L48" s="271"/>
      <c r="M48" s="406"/>
      <c r="N48" s="276"/>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A52" s="166"/>
      <c r="B52" s="46"/>
      <c r="C52" s="429"/>
      <c r="D52" s="429"/>
      <c r="E52" s="429"/>
      <c r="F52" s="429"/>
      <c r="G52" s="429"/>
      <c r="H52" s="429"/>
      <c r="I52" s="429"/>
      <c r="J52" s="315"/>
      <c r="K52" s="401"/>
      <c r="L52" s="425"/>
      <c r="M52" s="406"/>
      <c r="N52" s="276"/>
    </row>
    <row r="53" spans="1:14">
      <c r="A53" s="166"/>
      <c r="B53" s="46"/>
      <c r="C53" s="429"/>
      <c r="D53" s="429"/>
      <c r="E53" s="429"/>
      <c r="F53" s="429"/>
      <c r="G53" s="429"/>
      <c r="H53" s="429"/>
      <c r="I53" s="429"/>
      <c r="J53" s="315"/>
      <c r="K53" s="401"/>
      <c r="L53" s="425"/>
      <c r="M53" s="406"/>
      <c r="N53" s="276"/>
    </row>
    <row r="54" spans="1:14">
      <c r="A54" s="166"/>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1325</v>
      </c>
      <c r="B61" s="49" t="str">
        <f>VLOOKUP(A61,TRANSPORTE!A3:D117,3,FALSE)</f>
        <v xml:space="preserve">Transporte de estructuras metálicas </v>
      </c>
      <c r="C61" s="321"/>
      <c r="D61" s="321"/>
      <c r="E61" s="321"/>
      <c r="F61" s="321"/>
      <c r="G61" s="321"/>
      <c r="H61" s="315" t="s">
        <v>2044</v>
      </c>
      <c r="I61" s="283">
        <v>1</v>
      </c>
      <c r="J61" s="290">
        <v>1</v>
      </c>
      <c r="K61" s="283">
        <f>I61*J61</f>
        <v>1</v>
      </c>
      <c r="L61" s="827">
        <f>VLOOKUP(A61,TRANSPORTE!A3:D117,4,FALSE)</f>
        <v>0</v>
      </c>
      <c r="M61" s="828"/>
      <c r="N61" s="291">
        <f>K61*L61</f>
        <v>0</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0</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852"/>
      <c r="N71" s="101" t="s">
        <v>951</v>
      </c>
    </row>
    <row r="72" spans="1:15">
      <c r="A72" s="167"/>
      <c r="B72" s="52"/>
      <c r="C72" s="50"/>
      <c r="D72" s="50"/>
      <c r="E72" s="50"/>
      <c r="F72" s="50"/>
      <c r="G72" s="50"/>
      <c r="H72" s="50"/>
      <c r="I72" s="296"/>
      <c r="J72" s="297"/>
      <c r="K72" s="298"/>
      <c r="L72" s="53"/>
      <c r="M72" s="438"/>
      <c r="N72" s="399"/>
      <c r="O72" s="109"/>
    </row>
    <row r="73" spans="1:15">
      <c r="A73" s="167"/>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130"/>
    </row>
    <row r="78" spans="1:15" ht="15.75" thickBot="1">
      <c r="B78" s="829" t="s">
        <v>953</v>
      </c>
      <c r="C78" s="830"/>
      <c r="D78" s="830"/>
      <c r="E78" s="830"/>
      <c r="F78" s="830"/>
      <c r="G78" s="830"/>
      <c r="H78" s="830"/>
      <c r="I78" s="830"/>
      <c r="J78" s="830"/>
      <c r="K78" s="830"/>
      <c r="L78" s="830"/>
      <c r="M78" s="831"/>
      <c r="N78" s="464"/>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0</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0</v>
      </c>
      <c r="M85" s="858"/>
      <c r="N85" s="54"/>
    </row>
    <row r="86" spans="1:14">
      <c r="B86" s="92" t="s">
        <v>973</v>
      </c>
      <c r="C86" s="93"/>
      <c r="D86" s="93"/>
      <c r="E86" s="93"/>
      <c r="F86" s="93"/>
      <c r="G86" s="93"/>
      <c r="H86" s="93"/>
      <c r="I86" s="90"/>
      <c r="J86" s="91"/>
      <c r="K86" s="308">
        <v>0.05</v>
      </c>
      <c r="L86" s="857">
        <f>N80*K86</f>
        <v>0</v>
      </c>
      <c r="M86" s="858"/>
      <c r="N86" s="54"/>
    </row>
    <row r="87" spans="1:14" ht="15.75" thickBot="1">
      <c r="B87" s="94" t="s">
        <v>974</v>
      </c>
      <c r="C87" s="95"/>
      <c r="D87" s="95"/>
      <c r="E87" s="95"/>
      <c r="F87" s="95"/>
      <c r="G87" s="95"/>
      <c r="H87" s="95"/>
      <c r="I87" s="96"/>
      <c r="J87" s="97"/>
      <c r="K87" s="309">
        <v>0.05</v>
      </c>
      <c r="L87" s="859">
        <f>N80*K87</f>
        <v>0</v>
      </c>
      <c r="M87" s="860"/>
      <c r="N87" s="54"/>
    </row>
    <row r="88" spans="1:14" ht="15.75" thickBot="1">
      <c r="B88" s="823" t="s">
        <v>953</v>
      </c>
      <c r="C88" s="824"/>
      <c r="D88" s="824"/>
      <c r="E88" s="824"/>
      <c r="F88" s="824"/>
      <c r="G88" s="824"/>
      <c r="H88" s="824"/>
      <c r="I88" s="824"/>
      <c r="J88" s="824"/>
      <c r="K88" s="824"/>
      <c r="L88" s="824"/>
      <c r="M88" s="825"/>
      <c r="N88" s="55">
        <f>L85+L86+L87</f>
        <v>0</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55">
        <f>N80+N88</f>
        <v>0</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1127</v>
      </c>
      <c r="C31" s="84" t="s">
        <v>2130</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190</v>
      </c>
      <c r="B36" s="836" t="str">
        <f>VLOOKUP(A36,EQUIPOS!A6:D154,3,FALSE)</f>
        <v>Diferencial de 3 ton</v>
      </c>
      <c r="C36" s="837"/>
      <c r="D36" s="837"/>
      <c r="E36" s="837"/>
      <c r="F36" s="837"/>
      <c r="G36" s="837"/>
      <c r="H36" s="838"/>
      <c r="I36" s="271"/>
      <c r="J36" s="272"/>
      <c r="K36" s="273">
        <f>VLOOKUP(A36,EQUIPOS!A6:D163,4,FALSE)</f>
        <v>3712.859098166723</v>
      </c>
      <c r="L36" s="274"/>
      <c r="M36" s="340">
        <v>40</v>
      </c>
      <c r="N36" s="276">
        <f t="shared" ref="N36:N41" si="0">K36/M36</f>
        <v>92.821477454168075</v>
      </c>
    </row>
    <row r="37" spans="1:14">
      <c r="A37" s="116" t="s">
        <v>195</v>
      </c>
      <c r="B37" s="836" t="str">
        <f>VLOOKUP(A37,EQUIPOS!A7:D154,3,FALSE)</f>
        <v xml:space="preserve">Equipo de oxicorte, Capacidad de corte: hasta 6´´ (152mm) </v>
      </c>
      <c r="C37" s="837"/>
      <c r="D37" s="837"/>
      <c r="E37" s="837"/>
      <c r="F37" s="837"/>
      <c r="G37" s="837"/>
      <c r="H37" s="838"/>
      <c r="I37" s="425"/>
      <c r="J37" s="426"/>
      <c r="K37" s="273">
        <f>VLOOKUP(A37,EQUIPOS!A7:D164,4,FALSE)</f>
        <v>16536.125763200693</v>
      </c>
      <c r="L37" s="339"/>
      <c r="M37" s="340">
        <v>400</v>
      </c>
      <c r="N37" s="276">
        <f t="shared" si="0"/>
        <v>41.340314408001731</v>
      </c>
    </row>
    <row r="38" spans="1:14">
      <c r="A38" s="116" t="s">
        <v>204</v>
      </c>
      <c r="B38" s="836" t="str">
        <f>VLOOKUP(A38,EQUIPOS!A8:D154,3,FALSE)</f>
        <v xml:space="preserve">Equipo de soldadura 250 AMP
</v>
      </c>
      <c r="C38" s="837"/>
      <c r="D38" s="837"/>
      <c r="E38" s="837"/>
      <c r="F38" s="837"/>
      <c r="G38" s="837"/>
      <c r="H38" s="838"/>
      <c r="I38" s="425"/>
      <c r="J38" s="426"/>
      <c r="K38" s="273">
        <f>VLOOKUP(A38,EQUIPOS!A8:D165,4,FALSE)</f>
        <v>12452.185207810808</v>
      </c>
      <c r="L38" s="339"/>
      <c r="M38" s="340">
        <v>400</v>
      </c>
      <c r="N38" s="276">
        <f t="shared" si="0"/>
        <v>31.130463019527021</v>
      </c>
    </row>
    <row r="39" spans="1:14">
      <c r="A39" s="116" t="s">
        <v>208</v>
      </c>
      <c r="B39" s="836" t="str">
        <f>VLOOKUP(A39,EQUIPOS!A9:D154,3,FALSE)</f>
        <v>Equipo de soldadura 400</v>
      </c>
      <c r="C39" s="837"/>
      <c r="D39" s="837"/>
      <c r="E39" s="837"/>
      <c r="F39" s="837"/>
      <c r="G39" s="837"/>
      <c r="H39" s="838"/>
      <c r="I39" s="425"/>
      <c r="J39" s="426"/>
      <c r="K39" s="273">
        <f>VLOOKUP(A39,EQUIPOS!A9:D166,4,FALSE)</f>
        <v>14847.347340796667</v>
      </c>
      <c r="L39" s="339"/>
      <c r="M39" s="340">
        <v>400</v>
      </c>
      <c r="N39" s="276">
        <f t="shared" si="0"/>
        <v>37.11836835199167</v>
      </c>
    </row>
    <row r="40" spans="1:14">
      <c r="A40" s="116" t="s">
        <v>210</v>
      </c>
      <c r="B40" s="836" t="str">
        <f>VLOOKUP(A40,EQUIPOS!A10:D154,3,FALSE)</f>
        <v>Equipo de soldadura 600</v>
      </c>
      <c r="C40" s="837"/>
      <c r="D40" s="837"/>
      <c r="E40" s="837"/>
      <c r="F40" s="837"/>
      <c r="G40" s="837"/>
      <c r="H40" s="838"/>
      <c r="I40" s="425"/>
      <c r="J40" s="426"/>
      <c r="K40" s="273">
        <f>VLOOKUP(A40,EQUIPOS!A10:D167,4,FALSE)</f>
        <v>17204.685743982915</v>
      </c>
      <c r="L40" s="339"/>
      <c r="M40" s="340">
        <v>400</v>
      </c>
      <c r="N40" s="276">
        <f t="shared" si="0"/>
        <v>43.011714359957288</v>
      </c>
    </row>
    <row r="41" spans="1:14">
      <c r="A41" s="116" t="s">
        <v>243</v>
      </c>
      <c r="B41" s="836" t="str">
        <f>VLOOKUP(A41,EQUIPOS!A11:D155,3,FALSE)</f>
        <v>Grúa 10 ton</v>
      </c>
      <c r="C41" s="837"/>
      <c r="D41" s="837"/>
      <c r="E41" s="837"/>
      <c r="F41" s="837"/>
      <c r="G41" s="837"/>
      <c r="H41" s="838"/>
      <c r="I41" s="425"/>
      <c r="J41" s="426"/>
      <c r="K41" s="273">
        <f>VLOOKUP(A41,EQUIPOS!A11:D168,4,FALSE)</f>
        <v>194574.46645588096</v>
      </c>
      <c r="L41" s="339"/>
      <c r="M41" s="340">
        <v>400</v>
      </c>
      <c r="N41" s="276">
        <f t="shared" si="0"/>
        <v>486.43616613970238</v>
      </c>
    </row>
    <row r="42" spans="1:14">
      <c r="B42" s="836"/>
      <c r="C42" s="837"/>
      <c r="D42" s="837"/>
      <c r="E42" s="837"/>
      <c r="F42" s="837"/>
      <c r="G42" s="837"/>
      <c r="H42" s="838"/>
      <c r="I42" s="39"/>
      <c r="J42" s="40"/>
      <c r="K42" s="273"/>
      <c r="L42" s="280"/>
      <c r="M42" s="340"/>
      <c r="N42" s="276"/>
    </row>
    <row r="43" spans="1:14">
      <c r="B43" s="324"/>
      <c r="C43" s="325"/>
      <c r="D43" s="325"/>
      <c r="E43" s="325"/>
      <c r="F43" s="327"/>
      <c r="G43" s="327"/>
      <c r="H43" s="128"/>
      <c r="I43" s="39"/>
      <c r="J43" s="40"/>
      <c r="K43" s="273"/>
      <c r="L43" s="280"/>
      <c r="M43" s="281"/>
      <c r="N43" s="277"/>
    </row>
    <row r="44" spans="1:14">
      <c r="B44" s="843" t="s">
        <v>952</v>
      </c>
      <c r="C44" s="844"/>
      <c r="D44" s="844"/>
      <c r="E44" s="41"/>
      <c r="F44" s="42"/>
      <c r="G44" s="42"/>
      <c r="H44" s="43"/>
      <c r="I44" s="39"/>
      <c r="J44" s="40"/>
      <c r="K44" s="283"/>
      <c r="L44" s="280"/>
      <c r="M44" s="405">
        <v>0.05</v>
      </c>
      <c r="N44" s="348">
        <f>N81*M44</f>
        <v>100.80399809240021</v>
      </c>
    </row>
    <row r="45" spans="1:14" ht="15.75" thickBot="1">
      <c r="B45" s="836"/>
      <c r="C45" s="837"/>
      <c r="D45" s="837"/>
      <c r="E45" s="837"/>
      <c r="F45" s="837"/>
      <c r="G45" s="837"/>
      <c r="H45" s="838"/>
      <c r="I45" s="845"/>
      <c r="J45" s="846"/>
      <c r="K45" s="44"/>
      <c r="L45" s="847"/>
      <c r="M45" s="848"/>
      <c r="N45" s="108"/>
    </row>
    <row r="46" spans="1:14" ht="15.75" thickBot="1">
      <c r="B46" s="823" t="s">
        <v>953</v>
      </c>
      <c r="C46" s="824"/>
      <c r="D46" s="824"/>
      <c r="E46" s="824"/>
      <c r="F46" s="824"/>
      <c r="G46" s="824"/>
      <c r="H46" s="824"/>
      <c r="I46" s="824"/>
      <c r="J46" s="824"/>
      <c r="K46" s="824"/>
      <c r="L46" s="824"/>
      <c r="M46" s="825"/>
      <c r="N46" s="398">
        <f>SUM(N36:N44)</f>
        <v>832.66250182574845</v>
      </c>
    </row>
    <row r="47" spans="1:14">
      <c r="B47" s="284"/>
      <c r="C47" s="37"/>
      <c r="D47" s="37"/>
      <c r="E47" s="37"/>
      <c r="F47" s="37"/>
      <c r="G47" s="37"/>
      <c r="H47" s="37"/>
      <c r="I47" s="37"/>
      <c r="J47" s="37"/>
      <c r="K47" s="37"/>
      <c r="L47" s="37"/>
      <c r="M47" s="37"/>
      <c r="N47" s="38"/>
    </row>
    <row r="48" spans="1:14">
      <c r="B48" s="67" t="s">
        <v>954</v>
      </c>
      <c r="C48" s="68"/>
      <c r="D48" s="68"/>
      <c r="E48" s="68"/>
      <c r="F48" s="68"/>
      <c r="G48" s="68"/>
      <c r="H48" s="68"/>
      <c r="I48" s="68"/>
      <c r="J48" s="68"/>
      <c r="K48" s="68"/>
      <c r="L48" s="68"/>
      <c r="M48" s="68"/>
      <c r="N48" s="69"/>
    </row>
    <row r="49" spans="1:14" ht="15.75" thickBot="1">
      <c r="B49" s="70"/>
      <c r="C49" s="65"/>
      <c r="D49" s="65"/>
      <c r="E49" s="65"/>
      <c r="F49" s="65"/>
      <c r="G49" s="65"/>
      <c r="H49" s="65"/>
      <c r="I49" s="65"/>
      <c r="J49" s="64"/>
      <c r="K49" s="64"/>
      <c r="L49" s="64"/>
      <c r="M49" s="64"/>
      <c r="N49" s="66"/>
    </row>
    <row r="50" spans="1:14">
      <c r="B50" s="814" t="s">
        <v>944</v>
      </c>
      <c r="C50" s="815"/>
      <c r="D50" s="815"/>
      <c r="E50" s="815"/>
      <c r="F50" s="815"/>
      <c r="G50" s="815"/>
      <c r="H50" s="815"/>
      <c r="I50" s="816"/>
      <c r="J50" s="319" t="s">
        <v>945</v>
      </c>
      <c r="K50" s="88" t="s">
        <v>946</v>
      </c>
      <c r="L50" s="817" t="s">
        <v>955</v>
      </c>
      <c r="M50" s="816"/>
      <c r="N50" s="89" t="s">
        <v>951</v>
      </c>
    </row>
    <row r="51" spans="1:14">
      <c r="A51" s="166" t="s">
        <v>460</v>
      </c>
      <c r="B51" s="46" t="str">
        <f>VLOOKUP(A51,MATERIALES!A5:D373,3,FALSE)</f>
        <v>Fundente</v>
      </c>
      <c r="C51" s="285"/>
      <c r="D51" s="285"/>
      <c r="E51" s="285"/>
      <c r="F51" s="285"/>
      <c r="G51" s="285"/>
      <c r="H51" s="285"/>
      <c r="I51" s="285"/>
      <c r="J51" s="315" t="str">
        <f>VLOOKUP(A51,MATERIALES!A6:D643,2,FALSE)</f>
        <v>kg</v>
      </c>
      <c r="K51" s="286">
        <v>5.0000000000000001E-3</v>
      </c>
      <c r="L51" s="271"/>
      <c r="M51" s="406">
        <f>VLOOKUP(A51,MATERIALES!A5:D396,4,FALSE)</f>
        <v>23240.06299675718</v>
      </c>
      <c r="N51" s="276">
        <f>K51*M51</f>
        <v>116.2003149837859</v>
      </c>
    </row>
    <row r="52" spans="1:14">
      <c r="A52" s="166" t="s">
        <v>462</v>
      </c>
      <c r="B52" s="46" t="str">
        <f>VLOOKUP(A52,MATERIALES!A6:D373,3,FALSE)</f>
        <v>Gas propano</v>
      </c>
      <c r="C52" s="429"/>
      <c r="D52" s="429"/>
      <c r="E52" s="429"/>
      <c r="F52" s="429"/>
      <c r="G52" s="429"/>
      <c r="H52" s="429"/>
      <c r="I52" s="429"/>
      <c r="J52" s="316" t="str">
        <f>VLOOKUP(A52,MATERIALES!A6:D644,2,FALSE)</f>
        <v>kg</v>
      </c>
      <c r="K52" s="401">
        <v>5.0000000000000001E-3</v>
      </c>
      <c r="L52" s="425"/>
      <c r="M52" s="406">
        <f>VLOOKUP(A52,MATERIALES!A6:D397,4,FALSE)</f>
        <v>4117.3465711485787</v>
      </c>
      <c r="N52" s="276">
        <f t="shared" ref="N52:N58" si="1">K52*M52</f>
        <v>20.586732855742895</v>
      </c>
    </row>
    <row r="53" spans="1:14">
      <c r="A53" s="166" t="s">
        <v>591</v>
      </c>
      <c r="B53" s="46" t="str">
        <f>VLOOKUP(A53,MATERIALES!A6:D373,3,FALSE)</f>
        <v>Oxigeno industrial</v>
      </c>
      <c r="C53" s="429"/>
      <c r="D53" s="429"/>
      <c r="E53" s="429"/>
      <c r="F53" s="429"/>
      <c r="G53" s="429"/>
      <c r="H53" s="429"/>
      <c r="I53" s="429"/>
      <c r="J53" s="316" t="str">
        <f>VLOOKUP(A53,MATERIALES!A7:D645,2,FALSE)</f>
        <v>kg</v>
      </c>
      <c r="K53" s="401">
        <v>5.0000000000000001E-3</v>
      </c>
      <c r="L53" s="425"/>
      <c r="M53" s="406">
        <f>VLOOKUP(A53,MATERIALES!A6:D398,4,FALSE)</f>
        <v>748222.06393847906</v>
      </c>
      <c r="N53" s="276">
        <f t="shared" si="1"/>
        <v>3741.1103196923955</v>
      </c>
    </row>
    <row r="54" spans="1:14">
      <c r="A54" s="166" t="s">
        <v>662</v>
      </c>
      <c r="B54" s="46" t="str">
        <f>VLOOKUP(A54,MATERIALES!A6:D373,3,FALSE)</f>
        <v>Soldadura 7018</v>
      </c>
      <c r="C54" s="429"/>
      <c r="D54" s="429"/>
      <c r="E54" s="429"/>
      <c r="F54" s="429"/>
      <c r="G54" s="429"/>
      <c r="H54" s="429"/>
      <c r="I54" s="429"/>
      <c r="J54" s="316" t="str">
        <f>VLOOKUP(A54,MATERIALES!A8:D646,2,FALSE)</f>
        <v>kg</v>
      </c>
      <c r="K54" s="401">
        <v>0.01</v>
      </c>
      <c r="L54" s="425"/>
      <c r="M54" s="406">
        <f>VLOOKUP(A54,MATERIALES!A6:D399,4,FALSE)</f>
        <v>9784.9534494066284</v>
      </c>
      <c r="N54" s="276">
        <f t="shared" si="1"/>
        <v>97.84953449406629</v>
      </c>
    </row>
    <row r="55" spans="1:14">
      <c r="A55" s="166" t="s">
        <v>665</v>
      </c>
      <c r="B55" s="46" t="str">
        <f>VLOOKUP(A55,MATERIALES!A7:D373,3,FALSE)</f>
        <v>Soldadura L-70</v>
      </c>
      <c r="C55" s="429"/>
      <c r="D55" s="429"/>
      <c r="E55" s="429"/>
      <c r="F55" s="429"/>
      <c r="G55" s="429"/>
      <c r="H55" s="429"/>
      <c r="I55" s="429"/>
      <c r="J55" s="316" t="str">
        <f>VLOOKUP(A55,MATERIALES!A9:D647,2,FALSE)</f>
        <v>kg</v>
      </c>
      <c r="K55" s="401">
        <v>0.01</v>
      </c>
      <c r="L55" s="425"/>
      <c r="M55" s="406">
        <f>VLOOKUP(A55,MATERIALES!A7:D400,4,FALSE)</f>
        <v>18419.988539144142</v>
      </c>
      <c r="N55" s="276">
        <f t="shared" si="1"/>
        <v>184.19988539144143</v>
      </c>
    </row>
    <row r="56" spans="1:14">
      <c r="A56" s="166" t="s">
        <v>608</v>
      </c>
      <c r="B56" s="46" t="str">
        <f>VLOOKUP(A56,MATERIALES!A8:D373,3,FALSE)</f>
        <v>Pintura anticorrosiva</v>
      </c>
      <c r="C56" s="429"/>
      <c r="D56" s="429"/>
      <c r="E56" s="429"/>
      <c r="F56" s="429"/>
      <c r="G56" s="429"/>
      <c r="H56" s="429"/>
      <c r="I56" s="429"/>
      <c r="J56" s="316" t="str">
        <f>VLOOKUP(A56,MATERIALES!A10:D648,2,FALSE)</f>
        <v>gal</v>
      </c>
      <c r="K56" s="440">
        <v>5.0000000000000001E-4</v>
      </c>
      <c r="L56" s="425"/>
      <c r="M56" s="406">
        <f>VLOOKUP(A56,MATERIALES!A8:D401,4,FALSE)</f>
        <v>40574.017529547164</v>
      </c>
      <c r="N56" s="276">
        <f t="shared" si="1"/>
        <v>20.287008764773582</v>
      </c>
    </row>
    <row r="57" spans="1:14">
      <c r="A57" s="166" t="s">
        <v>607</v>
      </c>
      <c r="B57" s="46" t="str">
        <f>VLOOKUP(A57,MATERIALES!A9:D373,3,FALSE)</f>
        <v xml:space="preserve">Pintura acrílica, esmalte o similar </v>
      </c>
      <c r="C57" s="429"/>
      <c r="D57" s="429"/>
      <c r="E57" s="429"/>
      <c r="F57" s="429"/>
      <c r="G57" s="429"/>
      <c r="H57" s="429"/>
      <c r="I57" s="429"/>
      <c r="J57" s="316" t="str">
        <f>VLOOKUP(A57,MATERIALES!A11:D649,2,FALSE)</f>
        <v>gal</v>
      </c>
      <c r="K57" s="401">
        <v>1E-3</v>
      </c>
      <c r="L57" s="425"/>
      <c r="M57" s="406">
        <f>VLOOKUP(A57,MATERIALES!A9:D402,4,FALSE)</f>
        <v>64523.196848100299</v>
      </c>
      <c r="N57" s="276">
        <f t="shared" si="1"/>
        <v>64.523196848100298</v>
      </c>
    </row>
    <row r="58" spans="1:14" ht="15.75" thickBot="1">
      <c r="A58" t="s">
        <v>840</v>
      </c>
      <c r="B58" s="46" t="str">
        <f>VLOOKUP(A58,MATERIALES!A10:D373,3,FALSE)</f>
        <v>Disolvente para pintura (TINNER)</v>
      </c>
      <c r="C58" s="314"/>
      <c r="D58" s="314"/>
      <c r="E58" s="314"/>
      <c r="F58" s="314"/>
      <c r="G58" s="314"/>
      <c r="H58" s="314"/>
      <c r="I58" s="314"/>
      <c r="J58" s="437" t="str">
        <f>VLOOKUP(A58,MATERIALES!A11:D650,2,FALSE)</f>
        <v>gal</v>
      </c>
      <c r="K58" s="129">
        <v>1E-3</v>
      </c>
      <c r="L58" s="329"/>
      <c r="M58" s="406">
        <f>VLOOKUP(A58,MATERIALES!A10:D403,4,FALSE)</f>
        <v>19791.372656971751</v>
      </c>
      <c r="N58" s="276">
        <f t="shared" si="1"/>
        <v>19.791372656971753</v>
      </c>
    </row>
    <row r="59" spans="1:14" ht="15.75" thickBot="1">
      <c r="B59" s="823" t="s">
        <v>953</v>
      </c>
      <c r="C59" s="824"/>
      <c r="D59" s="824"/>
      <c r="E59" s="824"/>
      <c r="F59" s="824"/>
      <c r="G59" s="824"/>
      <c r="H59" s="824"/>
      <c r="I59" s="824"/>
      <c r="J59" s="824"/>
      <c r="K59" s="824"/>
      <c r="L59" s="824"/>
      <c r="M59" s="825"/>
      <c r="N59" s="398">
        <f>SUM(N51:N58)</f>
        <v>4264.5483656872766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B64" s="49"/>
      <c r="C64" s="321"/>
      <c r="D64" s="321"/>
      <c r="E64" s="321"/>
      <c r="F64" s="321"/>
      <c r="G64" s="321"/>
      <c r="H64" s="315"/>
      <c r="I64" s="283"/>
      <c r="J64" s="290"/>
      <c r="K64" s="283"/>
      <c r="L64" s="827"/>
      <c r="M64" s="828"/>
      <c r="N64" s="291"/>
    </row>
    <row r="65" spans="1:15">
      <c r="B65" s="49"/>
      <c r="C65" s="50"/>
      <c r="D65" s="50"/>
      <c r="E65" s="50"/>
      <c r="F65" s="50"/>
      <c r="G65" s="50"/>
      <c r="H65" s="315"/>
      <c r="I65" s="283"/>
      <c r="J65" s="290"/>
      <c r="K65" s="283"/>
      <c r="L65" s="827"/>
      <c r="M65" s="828"/>
      <c r="N65" s="291"/>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s="167" t="s">
        <v>2</v>
      </c>
      <c r="B75" s="52" t="str">
        <f>VLOOKUP(A75,'MANO DE OBRA'!A8:D68,3,FALSE)</f>
        <v>Soldador (2)</v>
      </c>
      <c r="C75" s="50"/>
      <c r="D75" s="50"/>
      <c r="E75" s="50"/>
      <c r="F75" s="50"/>
      <c r="G75" s="50"/>
      <c r="H75" s="50"/>
      <c r="I75" s="296">
        <f>K75/J75*100</f>
        <v>115336.47958314378</v>
      </c>
      <c r="J75" s="297">
        <v>185</v>
      </c>
      <c r="K75" s="298">
        <f>VLOOKUP(A75,'MANO DE OBRA'!A8:D99,4,FALSE)</f>
        <v>213372.48722881597</v>
      </c>
      <c r="L75" s="53"/>
      <c r="M75" s="438">
        <v>320</v>
      </c>
      <c r="N75" s="399">
        <f>K75/M75</f>
        <v>666.78902259004985</v>
      </c>
      <c r="O75" s="109"/>
    </row>
    <row r="76" spans="1:15">
      <c r="A76" s="167" t="s">
        <v>4</v>
      </c>
      <c r="B76" s="52" t="str">
        <f>VLOOKUP(A76,'MANO DE OBRA'!A8:D69,3,FALSE)</f>
        <v>Inspector de fabricación y montaje</v>
      </c>
      <c r="C76" s="50"/>
      <c r="D76" s="50"/>
      <c r="E76" s="50"/>
      <c r="F76" s="50"/>
      <c r="G76" s="50"/>
      <c r="H76" s="50"/>
      <c r="I76" s="296">
        <f>K76/J76*100</f>
        <v>87942.625377371514</v>
      </c>
      <c r="J76" s="297">
        <v>185</v>
      </c>
      <c r="K76" s="298">
        <f>VLOOKUP(A76,'MANO DE OBRA'!A8:D100,4,FALSE)</f>
        <v>162693.85694813728</v>
      </c>
      <c r="L76" s="53"/>
      <c r="M76" s="438">
        <v>320</v>
      </c>
      <c r="N76" s="399">
        <f>K76/M76</f>
        <v>508.41830296292903</v>
      </c>
    </row>
    <row r="77" spans="1:15">
      <c r="A77" t="s">
        <v>9</v>
      </c>
      <c r="B77" s="52" t="str">
        <f>VLOOKUP(A77,'MANO DE OBRA'!A9:D70,3,FALSE)</f>
        <v>Obrero (3)</v>
      </c>
      <c r="C77" s="50"/>
      <c r="D77" s="50"/>
      <c r="E77" s="50"/>
      <c r="F77" s="50"/>
      <c r="G77" s="50"/>
      <c r="H77" s="50"/>
      <c r="I77" s="296">
        <f>K77/J77*100</f>
        <v>87780</v>
      </c>
      <c r="J77" s="297">
        <v>185</v>
      </c>
      <c r="K77" s="298">
        <f>VLOOKUP(A77,'MANO DE OBRA'!A9:D101,4,FALSE)</f>
        <v>162393</v>
      </c>
      <c r="L77" s="53"/>
      <c r="M77" s="438">
        <v>320</v>
      </c>
      <c r="N77" s="399">
        <f>K77/M77</f>
        <v>507.47812499999998</v>
      </c>
    </row>
    <row r="78" spans="1:15">
      <c r="A78" t="s">
        <v>30</v>
      </c>
      <c r="B78" s="52" t="str">
        <f>VLOOKUP(A78,'MANO DE OBRA'!A10:D71,3,FALSE)</f>
        <v>Oficial</v>
      </c>
      <c r="C78" s="50"/>
      <c r="D78" s="50"/>
      <c r="E78" s="50"/>
      <c r="F78" s="50"/>
      <c r="G78" s="50"/>
      <c r="H78" s="50"/>
      <c r="I78" s="296">
        <f>K78/J78*100</f>
        <v>57668.23979157189</v>
      </c>
      <c r="J78" s="297">
        <v>185</v>
      </c>
      <c r="K78" s="298">
        <f>VLOOKUP(A78,'MANO DE OBRA'!A10:D102,4,FALSE)</f>
        <v>106686.24361440798</v>
      </c>
      <c r="L78" s="322"/>
      <c r="M78" s="438">
        <v>320</v>
      </c>
      <c r="N78" s="399">
        <f>K78/M78</f>
        <v>333.39451129502493</v>
      </c>
    </row>
    <row r="79" spans="1:15">
      <c r="B79" s="52"/>
      <c r="C79" s="50"/>
      <c r="D79" s="50"/>
      <c r="E79" s="50"/>
      <c r="F79" s="50"/>
      <c r="G79" s="50"/>
      <c r="H79" s="50"/>
      <c r="I79" s="296"/>
      <c r="J79" s="297"/>
      <c r="K79" s="298"/>
      <c r="L79" s="322"/>
      <c r="M79" s="438"/>
      <c r="N79" s="399"/>
    </row>
    <row r="80" spans="1:15" ht="15.75" thickBot="1">
      <c r="B80" s="810"/>
      <c r="C80" s="811"/>
      <c r="D80" s="811"/>
      <c r="E80" s="811"/>
      <c r="F80" s="811"/>
      <c r="G80" s="811"/>
      <c r="H80" s="811"/>
      <c r="I80" s="474"/>
      <c r="J80" s="475"/>
      <c r="K80" s="478"/>
      <c r="L80" s="479"/>
      <c r="M80" s="480"/>
      <c r="N80" s="399"/>
    </row>
    <row r="81" spans="1:14" ht="15.75" thickBot="1">
      <c r="B81" s="829" t="s">
        <v>953</v>
      </c>
      <c r="C81" s="830"/>
      <c r="D81" s="830"/>
      <c r="E81" s="830"/>
      <c r="F81" s="830"/>
      <c r="G81" s="830"/>
      <c r="H81" s="830"/>
      <c r="I81" s="830"/>
      <c r="J81" s="830"/>
      <c r="K81" s="830"/>
      <c r="L81" s="830"/>
      <c r="M81" s="831"/>
      <c r="N81" s="305">
        <f>SUM(N75:N80)</f>
        <v>2016.0799618480041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N46+N59+N70+N81</f>
        <v>7113.290829361029</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1422.6581658722059</v>
      </c>
      <c r="M88" s="858"/>
      <c r="N88" s="54"/>
    </row>
    <row r="89" spans="1:14">
      <c r="B89" s="92" t="s">
        <v>973</v>
      </c>
      <c r="C89" s="93"/>
      <c r="D89" s="93"/>
      <c r="E89" s="93"/>
      <c r="F89" s="93"/>
      <c r="G89" s="93"/>
      <c r="H89" s="93"/>
      <c r="I89" s="90"/>
      <c r="J89" s="91"/>
      <c r="K89" s="308">
        <v>0.05</v>
      </c>
      <c r="L89" s="857">
        <f>N83*K89</f>
        <v>355.66454146805148</v>
      </c>
      <c r="M89" s="858"/>
      <c r="N89" s="54"/>
    </row>
    <row r="90" spans="1:14" ht="15.75" thickBot="1">
      <c r="B90" s="94" t="s">
        <v>974</v>
      </c>
      <c r="C90" s="95"/>
      <c r="D90" s="95"/>
      <c r="E90" s="95"/>
      <c r="F90" s="95"/>
      <c r="G90" s="95"/>
      <c r="H90" s="95"/>
      <c r="I90" s="96"/>
      <c r="J90" s="97"/>
      <c r="K90" s="309">
        <v>0.05</v>
      </c>
      <c r="L90" s="859">
        <f>N83*K90</f>
        <v>355.66454146805148</v>
      </c>
      <c r="M90" s="860"/>
      <c r="N90" s="54"/>
    </row>
    <row r="91" spans="1:14" ht="15.75" thickBot="1">
      <c r="B91" s="823" t="s">
        <v>953</v>
      </c>
      <c r="C91" s="824"/>
      <c r="D91" s="824"/>
      <c r="E91" s="824"/>
      <c r="F91" s="824"/>
      <c r="G91" s="824"/>
      <c r="H91" s="824"/>
      <c r="I91" s="824"/>
      <c r="J91" s="824"/>
      <c r="K91" s="824"/>
      <c r="L91" s="824"/>
      <c r="M91" s="825"/>
      <c r="N91" s="55">
        <f>L88+L89+L90</f>
        <v>2133.9872488083088</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9247.2780781693382</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42.75" customHeight="1" thickBot="1">
      <c r="A31" t="s">
        <v>1845</v>
      </c>
      <c r="B31" s="83" t="s">
        <v>1128</v>
      </c>
      <c r="C31" s="963" t="s">
        <v>2132</v>
      </c>
      <c r="D31" s="964"/>
      <c r="E31" s="964"/>
      <c r="F31" s="964"/>
      <c r="G31" s="964"/>
      <c r="H31" s="964"/>
      <c r="I31" s="964"/>
      <c r="J31" s="964"/>
      <c r="K31" s="472"/>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188</v>
      </c>
      <c r="B36" s="836" t="str">
        <f>VLOOKUP(A36,EQUIPOS!A6:D154,3,FALSE)</f>
        <v>Diferencial</v>
      </c>
      <c r="C36" s="837"/>
      <c r="D36" s="837"/>
      <c r="E36" s="837"/>
      <c r="F36" s="837"/>
      <c r="G36" s="837"/>
      <c r="H36" s="838"/>
      <c r="I36" s="271"/>
      <c r="J36" s="272"/>
      <c r="K36" s="273">
        <f>VLOOKUP(A36,EQUIPOS!A6:D163,4,FALSE)</f>
        <v>2248.9785286252181</v>
      </c>
      <c r="L36" s="274"/>
      <c r="M36" s="340">
        <v>4</v>
      </c>
      <c r="N36" s="276">
        <f>K36/M36</f>
        <v>562.24463215630453</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1010.0320112950249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1572.2766434513294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0.01</v>
      </c>
      <c r="L48" s="271"/>
      <c r="M48" s="406">
        <f>VLOOKUP(A48,MATERIALES!A5:D396,4,FALSE)</f>
        <v>415518.74030954676</v>
      </c>
      <c r="N48" s="276">
        <f>K48*M48</f>
        <v>4155.1874030954677</v>
      </c>
    </row>
    <row r="49" spans="1:14">
      <c r="A49" s="166" t="s">
        <v>718</v>
      </c>
      <c r="B49" s="46" t="str">
        <f>VLOOKUP(A49,MATERIALES!A6:D373,3,FALSE)</f>
        <v>Tubo concreto simple 450 mm</v>
      </c>
      <c r="C49" s="429"/>
      <c r="D49" s="429"/>
      <c r="E49" s="429"/>
      <c r="F49" s="429"/>
      <c r="G49" s="429"/>
      <c r="H49" s="429"/>
      <c r="I49" s="429"/>
      <c r="J49" s="316" t="str">
        <f>VLOOKUP(A49,MATERIALES!A5:D641,2,FALSE)</f>
        <v>m</v>
      </c>
      <c r="K49" s="401">
        <v>1</v>
      </c>
      <c r="L49" s="425"/>
      <c r="M49" s="406">
        <f>VLOOKUP(A49,MATERIALES!A6:D397,4,FALSE)</f>
        <v>176216.4707055164</v>
      </c>
      <c r="N49" s="276">
        <f>K49*M49</f>
        <v>176216.4707055164</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0.36499999999999999</v>
      </c>
      <c r="L50" s="425"/>
      <c r="M50" s="406">
        <f>VLOOKUP(A50,MATERIALES!A6:D398,4,FALSE)</f>
        <v>400274.86886937759</v>
      </c>
      <c r="N50" s="276">
        <f>K50*M50</f>
        <v>146100.32713732281</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326471.98524593469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827">
        <f>VLOOKUP(A58,TRANSPORTE!A1:D117,4,FALSE)</f>
        <v>2.0478243148256752</v>
      </c>
      <c r="M58" s="828"/>
      <c r="N58" s="291">
        <f>K58*L58</f>
        <v>0.57339080815118915</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314"/>
      <c r="E63" s="314"/>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f>
        <v>0.57339080815118915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32</v>
      </c>
      <c r="N69" s="399">
        <f>K69/M69</f>
        <v>6766.375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32</v>
      </c>
      <c r="N70" s="399">
        <f>K70/M70</f>
        <v>3333.9451129502495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10100.320112950249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338145.15539314435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67629.031078628876</v>
      </c>
      <c r="M82" s="858"/>
      <c r="N82" s="54"/>
    </row>
    <row r="83" spans="1:14">
      <c r="B83" s="92" t="s">
        <v>973</v>
      </c>
      <c r="C83" s="93"/>
      <c r="D83" s="93"/>
      <c r="E83" s="93"/>
      <c r="F83" s="93"/>
      <c r="G83" s="93"/>
      <c r="H83" s="93"/>
      <c r="I83" s="90"/>
      <c r="J83" s="91"/>
      <c r="K83" s="308">
        <v>0.05</v>
      </c>
      <c r="L83" s="857">
        <f>N77*K83</f>
        <v>16907.257769657219</v>
      </c>
      <c r="M83" s="858"/>
      <c r="N83" s="54"/>
    </row>
    <row r="84" spans="1:14" ht="15.75" thickBot="1">
      <c r="B84" s="94" t="s">
        <v>974</v>
      </c>
      <c r="C84" s="95"/>
      <c r="D84" s="95"/>
      <c r="E84" s="95"/>
      <c r="F84" s="95"/>
      <c r="G84" s="95"/>
      <c r="H84" s="95"/>
      <c r="I84" s="96"/>
      <c r="J84" s="97"/>
      <c r="K84" s="309">
        <v>0.05</v>
      </c>
      <c r="L84" s="859">
        <f>N77*K84</f>
        <v>16907.257769657219</v>
      </c>
      <c r="M84" s="860"/>
      <c r="N84" s="54"/>
    </row>
    <row r="85" spans="1:14" ht="15.75" thickBot="1">
      <c r="B85" s="823" t="s">
        <v>953</v>
      </c>
      <c r="C85" s="824"/>
      <c r="D85" s="824"/>
      <c r="E85" s="824"/>
      <c r="F85" s="824"/>
      <c r="G85" s="824"/>
      <c r="H85" s="824"/>
      <c r="I85" s="824"/>
      <c r="J85" s="824"/>
      <c r="K85" s="824"/>
      <c r="L85" s="824"/>
      <c r="M85" s="825"/>
      <c r="N85" s="55">
        <f>L82+L83+L84</f>
        <v>101443.5466179433</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439588.70201108768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45" customHeight="1" thickBot="1">
      <c r="A31" t="s">
        <v>1845</v>
      </c>
      <c r="B31" s="83" t="s">
        <v>1129</v>
      </c>
      <c r="C31" s="984" t="s">
        <v>2133</v>
      </c>
      <c r="D31" s="985"/>
      <c r="E31" s="985"/>
      <c r="F31" s="985"/>
      <c r="G31" s="985"/>
      <c r="H31" s="985"/>
      <c r="I31" s="985"/>
      <c r="J31" s="985"/>
      <c r="K31" s="481"/>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188</v>
      </c>
      <c r="B36" s="836" t="str">
        <f>VLOOKUP(A36,EQUIPOS!A6:D154,3,FALSE)</f>
        <v>Diferencial</v>
      </c>
      <c r="C36" s="837"/>
      <c r="D36" s="837"/>
      <c r="E36" s="837"/>
      <c r="F36" s="837"/>
      <c r="G36" s="837"/>
      <c r="H36" s="838"/>
      <c r="I36" s="271"/>
      <c r="J36" s="272"/>
      <c r="K36" s="273">
        <f>VLOOKUP(A36,EQUIPOS!A6:D163,4,FALSE)</f>
        <v>2248.9785286252181</v>
      </c>
      <c r="L36" s="274"/>
      <c r="M36" s="445">
        <v>4</v>
      </c>
      <c r="N36" s="276">
        <f>K36/M36</f>
        <v>562.24463215630453</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1010.0320112950249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1572.2766434513294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0.02</v>
      </c>
      <c r="L48" s="271"/>
      <c r="M48" s="406">
        <f>VLOOKUP(A48,MATERIALES!A5:D396,4,FALSE)</f>
        <v>415518.74030954676</v>
      </c>
      <c r="N48" s="276">
        <f>K48*M48</f>
        <v>8310.3748061909355</v>
      </c>
    </row>
    <row r="49" spans="1:14">
      <c r="A49" s="166" t="s">
        <v>718</v>
      </c>
      <c r="B49" s="46" t="str">
        <f>VLOOKUP(A49,MATERIALES!A6:D373,3,FALSE)</f>
        <v>Tubo concreto simple 450 mm</v>
      </c>
      <c r="C49" s="429"/>
      <c r="D49" s="429"/>
      <c r="E49" s="429"/>
      <c r="F49" s="429"/>
      <c r="G49" s="429"/>
      <c r="H49" s="429"/>
      <c r="I49" s="429"/>
      <c r="J49" s="316" t="str">
        <f>VLOOKUP(A49,MATERIALES!A5:D641,2,FALSE)</f>
        <v>m</v>
      </c>
      <c r="K49" s="401">
        <v>1</v>
      </c>
      <c r="L49" s="425"/>
      <c r="M49" s="406">
        <f>VLOOKUP(A49,MATERIALES!A6:D397,4,FALSE)</f>
        <v>176216.4707055164</v>
      </c>
      <c r="N49" s="276">
        <f>K49*M49</f>
        <v>176216.4707055164</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0.46</v>
      </c>
      <c r="L50" s="425"/>
      <c r="M50" s="406">
        <f>VLOOKUP(A50,MATERIALES!A6:D398,4,FALSE)</f>
        <v>400274.86886937759</v>
      </c>
      <c r="N50" s="276">
        <f>K50*M50</f>
        <v>184126.43967991369</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368653.28519162105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827">
        <f>VLOOKUP(A58,TRANSPORTE!A1:D117,4,FALSE)</f>
        <v>2.0478243148256752</v>
      </c>
      <c r="M58" s="828"/>
      <c r="N58" s="291">
        <f>K58*L58</f>
        <v>0.57339080815118915</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f>
        <v>0.57339080815118915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32</v>
      </c>
      <c r="N69" s="399">
        <f>K69/M69</f>
        <v>6766.375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32</v>
      </c>
      <c r="N70" s="399">
        <f>K70/M70</f>
        <v>3333.9451129502495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10100.320112950249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380326.45533883071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76065.291067766142</v>
      </c>
      <c r="M82" s="858"/>
      <c r="N82" s="54"/>
    </row>
    <row r="83" spans="1:14">
      <c r="B83" s="92" t="s">
        <v>973</v>
      </c>
      <c r="C83" s="93"/>
      <c r="D83" s="93"/>
      <c r="E83" s="93"/>
      <c r="F83" s="93"/>
      <c r="G83" s="93"/>
      <c r="H83" s="93"/>
      <c r="I83" s="90"/>
      <c r="J83" s="91"/>
      <c r="K83" s="308">
        <v>0.05</v>
      </c>
      <c r="L83" s="857">
        <f>N77*K83</f>
        <v>19016.322766941536</v>
      </c>
      <c r="M83" s="858"/>
      <c r="N83" s="54"/>
    </row>
    <row r="84" spans="1:14" ht="15.75" thickBot="1">
      <c r="B84" s="94" t="s">
        <v>974</v>
      </c>
      <c r="C84" s="95"/>
      <c r="D84" s="95"/>
      <c r="E84" s="95"/>
      <c r="F84" s="95"/>
      <c r="G84" s="95"/>
      <c r="H84" s="95"/>
      <c r="I84" s="96"/>
      <c r="J84" s="97"/>
      <c r="K84" s="309">
        <v>0.05</v>
      </c>
      <c r="L84" s="859">
        <f>N77*K84</f>
        <v>19016.322766941536</v>
      </c>
      <c r="M84" s="860"/>
      <c r="N84" s="54"/>
    </row>
    <row r="85" spans="1:14" ht="15.75" thickBot="1">
      <c r="B85" s="823" t="s">
        <v>953</v>
      </c>
      <c r="C85" s="824"/>
      <c r="D85" s="824"/>
      <c r="E85" s="824"/>
      <c r="F85" s="824"/>
      <c r="G85" s="824"/>
      <c r="H85" s="824"/>
      <c r="I85" s="824"/>
      <c r="J85" s="824"/>
      <c r="K85" s="824"/>
      <c r="L85" s="824"/>
      <c r="M85" s="825"/>
      <c r="N85" s="55">
        <f>L82+L83+L84</f>
        <v>114097.93660164921</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494424.39194047992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1677</v>
      </c>
      <c r="C31" s="84" t="s">
        <v>2134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310</v>
      </c>
      <c r="B36" s="836" t="str">
        <f>VLOOKUP(A36,EQUIPOS!A6:D154,3,FALSE)</f>
        <v>Retroexcavadora A25C</v>
      </c>
      <c r="C36" s="837"/>
      <c r="D36" s="837"/>
      <c r="E36" s="837"/>
      <c r="F36" s="837"/>
      <c r="G36" s="837"/>
      <c r="H36" s="838"/>
      <c r="I36" s="271"/>
      <c r="J36" s="272"/>
      <c r="K36" s="273">
        <f>VLOOKUP(A36,EQUIPOS!A6:D163,4,FALSE)</f>
        <v>121265.9445264393</v>
      </c>
      <c r="L36" s="274"/>
      <c r="M36" s="340">
        <v>3</v>
      </c>
      <c r="N36" s="276">
        <f>K36/M36</f>
        <v>40421.9815088131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1346.7093483933668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41768.690857206464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0.02</v>
      </c>
      <c r="L48" s="271"/>
      <c r="M48" s="406">
        <f>VLOOKUP(A48,MATERIALES!A5:D396,4,FALSE)</f>
        <v>415518.74030954676</v>
      </c>
      <c r="N48" s="276">
        <f>K48*M48</f>
        <v>8310.3748061909355</v>
      </c>
    </row>
    <row r="49" spans="1:14">
      <c r="A49" s="166" t="s">
        <v>548</v>
      </c>
      <c r="B49" s="46" t="str">
        <f>VLOOKUP(A49,MATERIALES!A6:D373,3,FALSE)</f>
        <v>Material para solado y atraque</v>
      </c>
      <c r="C49" s="429"/>
      <c r="D49" s="429"/>
      <c r="E49" s="429"/>
      <c r="F49" s="429"/>
      <c r="G49" s="429"/>
      <c r="H49" s="429"/>
      <c r="I49" s="429"/>
      <c r="J49" s="316" t="str">
        <f>VLOOKUP(A49,MATERIALES!A5:D641,2,FALSE)</f>
        <v>m3</v>
      </c>
      <c r="K49" s="401">
        <v>0.46</v>
      </c>
      <c r="L49" s="425"/>
      <c r="M49" s="406">
        <f>VLOOKUP(A49,MATERIALES!A6:D397,4,FALSE)</f>
        <v>38954.549173013154</v>
      </c>
      <c r="N49" s="276">
        <f>K49*M49</f>
        <v>17919.092619586052</v>
      </c>
    </row>
    <row r="50" spans="1:14">
      <c r="A50" s="166" t="s">
        <v>714</v>
      </c>
      <c r="B50" s="46" t="str">
        <f>VLOOKUP(A50,MATERIALES!A6:D373,3,FALSE)</f>
        <v>Tubo concreto reforzado 900mm (tipo 1)</v>
      </c>
      <c r="C50" s="429"/>
      <c r="D50" s="429"/>
      <c r="E50" s="429"/>
      <c r="F50" s="429"/>
      <c r="G50" s="429"/>
      <c r="H50" s="429"/>
      <c r="I50" s="429"/>
      <c r="J50" s="316" t="str">
        <f>VLOOKUP(A50,MATERIALES!A6:D642,2,FALSE)</f>
        <v>m</v>
      </c>
      <c r="K50" s="401">
        <v>1</v>
      </c>
      <c r="L50" s="425"/>
      <c r="M50" s="406">
        <f>VLOOKUP(A50,MATERIALES!A6:D398,4,FALSE)</f>
        <v>342100.71200156148</v>
      </c>
      <c r="N50" s="276">
        <f>K50*M50</f>
        <v>342100.71200156148</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368330.17942733847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827">
        <f>VLOOKUP(A58,TRANSPORTE!A1:D117,4,FALSE)</f>
        <v>2.0478243148256752</v>
      </c>
      <c r="M58" s="828"/>
      <c r="N58" s="291">
        <f>K58*L58</f>
        <v>0.57339080815118915</v>
      </c>
    </row>
    <row r="59" spans="1:14">
      <c r="A59" t="s">
        <v>1323</v>
      </c>
      <c r="B59" s="49" t="str">
        <f>VLOOKUP(A59,TRANSPORTE!A1:D117,3,FALSE)</f>
        <v>Transporte de Material de Solado y Atraque Tubería de Concreto Reforzado</v>
      </c>
      <c r="C59" s="50"/>
      <c r="D59" s="50"/>
      <c r="E59" s="50"/>
      <c r="F59" s="50"/>
      <c r="G59" s="50"/>
      <c r="H59" s="315" t="s">
        <v>339</v>
      </c>
      <c r="I59" s="283">
        <v>0.46</v>
      </c>
      <c r="J59" s="290">
        <v>1</v>
      </c>
      <c r="K59" s="283">
        <f>I59*J59</f>
        <v>0.46</v>
      </c>
      <c r="L59" s="827">
        <f>VLOOKUP(A59,TRANSPORTE!A1:D117,4,FALSE)</f>
        <v>1011.6252115238835</v>
      </c>
      <c r="M59" s="828"/>
      <c r="N59" s="291">
        <f>K59*L59</f>
        <v>465.34759730098642</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465.92098810913762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24</v>
      </c>
      <c r="N69" s="399">
        <f>K69/M69</f>
        <v>9021.8333333333339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24</v>
      </c>
      <c r="N70" s="399">
        <f>K70/M70</f>
        <v>4445.260150600333</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13467.093483933666</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424031.88475658774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84806.37695131755</v>
      </c>
      <c r="M82" s="858"/>
      <c r="N82" s="54"/>
    </row>
    <row r="83" spans="1:14">
      <c r="B83" s="92" t="s">
        <v>973</v>
      </c>
      <c r="C83" s="93"/>
      <c r="D83" s="93"/>
      <c r="E83" s="93"/>
      <c r="F83" s="93"/>
      <c r="G83" s="93"/>
      <c r="H83" s="93"/>
      <c r="I83" s="90"/>
      <c r="J83" s="91"/>
      <c r="K83" s="308">
        <v>0.05</v>
      </c>
      <c r="L83" s="857">
        <f>N77*K83</f>
        <v>21201.594237829388</v>
      </c>
      <c r="M83" s="858"/>
      <c r="N83" s="54"/>
    </row>
    <row r="84" spans="1:14" ht="15.75" thickBot="1">
      <c r="B84" s="94" t="s">
        <v>974</v>
      </c>
      <c r="C84" s="95"/>
      <c r="D84" s="95"/>
      <c r="E84" s="95"/>
      <c r="F84" s="95"/>
      <c r="G84" s="95"/>
      <c r="H84" s="95"/>
      <c r="I84" s="96"/>
      <c r="J84" s="97"/>
      <c r="K84" s="309">
        <v>0.05</v>
      </c>
      <c r="L84" s="859">
        <f>N77*K84</f>
        <v>21201.594237829388</v>
      </c>
      <c r="M84" s="860"/>
      <c r="N84" s="54"/>
    </row>
    <row r="85" spans="1:14" ht="15.75" thickBot="1">
      <c r="B85" s="823" t="s">
        <v>953</v>
      </c>
      <c r="C85" s="824"/>
      <c r="D85" s="824"/>
      <c r="E85" s="824"/>
      <c r="F85" s="824"/>
      <c r="G85" s="824"/>
      <c r="H85" s="824"/>
      <c r="I85" s="824"/>
      <c r="J85" s="824"/>
      <c r="K85" s="824"/>
      <c r="L85" s="824"/>
      <c r="M85" s="825"/>
      <c r="N85" s="55">
        <f>L82+L83+L84</f>
        <v>127209.56542697632</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551241.4501835641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1130</v>
      </c>
      <c r="C31" s="84" t="s">
        <v>2136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5614.2682178225887</v>
      </c>
      <c r="L36" s="274"/>
      <c r="M36" s="340">
        <v>0.5</v>
      </c>
      <c r="N36" s="276">
        <f>K36/M36</f>
        <v>11228.536435645177</v>
      </c>
    </row>
    <row r="37" spans="1:14">
      <c r="A37" s="116" t="s">
        <v>320</v>
      </c>
      <c r="B37" s="836" t="str">
        <f>VLOOKUP(A37,EQUIPOS!A7:D154,3,FALSE)</f>
        <v>Retroexcavadora sobre llantas, motor 62HP, Profundidad de excavación de 5.41 metros.</v>
      </c>
      <c r="C37" s="837"/>
      <c r="D37" s="837"/>
      <c r="E37" s="837"/>
      <c r="F37" s="837"/>
      <c r="G37" s="837"/>
      <c r="H37" s="838"/>
      <c r="I37" s="425"/>
      <c r="J37" s="426"/>
      <c r="K37" s="273">
        <f>VLOOKUP(A37,EQUIPOS!A7:D164,4,FALSE)</f>
        <v>119883.84499430234</v>
      </c>
      <c r="L37" s="339"/>
      <c r="M37" s="340">
        <v>1.5</v>
      </c>
      <c r="N37" s="276">
        <f>K37/M37</f>
        <v>79922.563329534896</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2693.4186967867336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93844.5184619668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548</v>
      </c>
      <c r="B48" s="46" t="str">
        <f>VLOOKUP(A48,MATERIALES!A5:D373,3,FALSE)</f>
        <v>Material para solado y atraque</v>
      </c>
      <c r="C48" s="285"/>
      <c r="D48" s="285"/>
      <c r="E48" s="285"/>
      <c r="F48" s="285"/>
      <c r="G48" s="285"/>
      <c r="H48" s="285"/>
      <c r="I48" s="285"/>
      <c r="J48" s="315" t="str">
        <f>VLOOKUP(A48,MATERIALES!A4:D640,2,FALSE)</f>
        <v>m3</v>
      </c>
      <c r="K48" s="286">
        <v>0.57999999999999996</v>
      </c>
      <c r="L48" s="271"/>
      <c r="M48" s="406">
        <f>VLOOKUP(A48,MATERIALES!A5:D396,4,FALSE)</f>
        <v>38954.549173013154</v>
      </c>
      <c r="N48" s="276">
        <f>K48*M48</f>
        <v>22593.638520347627</v>
      </c>
    </row>
    <row r="49" spans="1:14">
      <c r="A49" s="166" t="s">
        <v>726</v>
      </c>
      <c r="B49" s="46" t="str">
        <f>VLOOKUP(A49,MATERIALES!A6:D373,3,FALSE)</f>
        <v>Tubo corrugado de acero galvanizado MP-68</v>
      </c>
      <c r="C49" s="429"/>
      <c r="D49" s="429"/>
      <c r="E49" s="429"/>
      <c r="F49" s="429"/>
      <c r="G49" s="429"/>
      <c r="H49" s="429"/>
      <c r="I49" s="429"/>
      <c r="J49" s="316" t="str">
        <f>VLOOKUP(A49,MATERIALES!A5:D641,2,FALSE)</f>
        <v>m</v>
      </c>
      <c r="K49" s="401">
        <v>1</v>
      </c>
      <c r="L49" s="425"/>
      <c r="M49" s="406">
        <f>VLOOKUP(A49,MATERIALES!A6:D397,4,FALSE)</f>
        <v>190365.79022555609</v>
      </c>
      <c r="N49" s="276">
        <f>K49*M49</f>
        <v>190365.79022555609</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212959.42874590372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1318</v>
      </c>
      <c r="B58" s="49" t="str">
        <f>VLOOKUP(A58,TRANSPORTE!A1:D117,3,FALSE)</f>
        <v>Transporte de tubería</v>
      </c>
      <c r="C58" s="321"/>
      <c r="D58" s="321"/>
      <c r="E58" s="321"/>
      <c r="F58" s="321"/>
      <c r="G58" s="321"/>
      <c r="H58" s="315" t="s">
        <v>1306</v>
      </c>
      <c r="I58" s="283">
        <v>1</v>
      </c>
      <c r="J58" s="290">
        <v>1</v>
      </c>
      <c r="K58" s="283">
        <f>I58*J58</f>
        <v>1</v>
      </c>
      <c r="L58" s="827">
        <f>VLOOKUP(A58,TRANSPORTE!A1:D117,4,FALSE)</f>
        <v>731.07328039276604</v>
      </c>
      <c r="M58" s="828"/>
      <c r="N58" s="291">
        <f>K58*L58</f>
        <v>731.07328039276604</v>
      </c>
    </row>
    <row r="59" spans="1:14">
      <c r="A59" t="s">
        <v>1323</v>
      </c>
      <c r="B59" s="49" t="str">
        <f>VLOOKUP(A59,TRANSPORTE!A1:D117,3,FALSE)</f>
        <v>Transporte de Material de Solado y Atraque Tubería de Concreto Reforzado</v>
      </c>
      <c r="C59" s="50"/>
      <c r="D59" s="50"/>
      <c r="E59" s="50"/>
      <c r="F59" s="50"/>
      <c r="G59" s="50"/>
      <c r="H59" s="315" t="s">
        <v>339</v>
      </c>
      <c r="I59" s="283">
        <v>0.57999999999999996</v>
      </c>
      <c r="J59" s="290">
        <v>1</v>
      </c>
      <c r="K59" s="283">
        <f>I59*J59</f>
        <v>0.57999999999999996</v>
      </c>
      <c r="L59" s="827">
        <f>VLOOKUP(A59,TRANSPORTE!A1:D117,4,FALSE)</f>
        <v>1011.6252115238835</v>
      </c>
      <c r="M59" s="828"/>
      <c r="N59" s="291">
        <f>K59*L59</f>
        <v>586.74262268385246</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f>
        <v>1317.8159030766185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12</v>
      </c>
      <c r="N69" s="399">
        <f>K69/M69</f>
        <v>18043.666666666668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v>
      </c>
      <c r="N70" s="399">
        <f>K70/M70</f>
        <v>8890.5203012006659</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26934.186967867332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335055.95007881447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67011.190015762899</v>
      </c>
      <c r="M82" s="858"/>
      <c r="N82" s="54"/>
    </row>
    <row r="83" spans="1:14">
      <c r="B83" s="92" t="s">
        <v>973</v>
      </c>
      <c r="C83" s="93"/>
      <c r="D83" s="93"/>
      <c r="E83" s="93"/>
      <c r="F83" s="93"/>
      <c r="G83" s="93"/>
      <c r="H83" s="93"/>
      <c r="I83" s="90"/>
      <c r="J83" s="91"/>
      <c r="K83" s="308">
        <v>0.05</v>
      </c>
      <c r="L83" s="857">
        <f>N77*K83</f>
        <v>16752.797503940725</v>
      </c>
      <c r="M83" s="858"/>
      <c r="N83" s="54"/>
    </row>
    <row r="84" spans="1:14" ht="15.75" thickBot="1">
      <c r="B84" s="94" t="s">
        <v>974</v>
      </c>
      <c r="C84" s="95"/>
      <c r="D84" s="95"/>
      <c r="E84" s="95"/>
      <c r="F84" s="95"/>
      <c r="G84" s="95"/>
      <c r="H84" s="95"/>
      <c r="I84" s="96"/>
      <c r="J84" s="97"/>
      <c r="K84" s="309">
        <v>0.05</v>
      </c>
      <c r="L84" s="859">
        <f>N77*K84</f>
        <v>16752.797503940725</v>
      </c>
      <c r="M84" s="860"/>
      <c r="N84" s="54"/>
    </row>
    <row r="85" spans="1:14" ht="15.75" thickBot="1">
      <c r="B85" s="823" t="s">
        <v>953</v>
      </c>
      <c r="C85" s="824"/>
      <c r="D85" s="824"/>
      <c r="E85" s="824"/>
      <c r="F85" s="824"/>
      <c r="G85" s="824"/>
      <c r="H85" s="824"/>
      <c r="I85" s="824"/>
      <c r="J85" s="824"/>
      <c r="K85" s="824"/>
      <c r="L85" s="824"/>
      <c r="M85" s="825"/>
      <c r="N85" s="55">
        <f>L82+L83+L84</f>
        <v>100516.78502364436</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435572.73510245886</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1131</v>
      </c>
      <c r="C31" s="84" t="s">
        <v>2135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5614.2682178225887</v>
      </c>
      <c r="L36" s="274"/>
      <c r="M36" s="340">
        <v>0.5</v>
      </c>
      <c r="N36" s="276">
        <f>K36/M36</f>
        <v>11228.536435645177</v>
      </c>
    </row>
    <row r="37" spans="1:14">
      <c r="A37" s="116" t="s">
        <v>303</v>
      </c>
      <c r="B37" s="836" t="str">
        <f>VLOOKUP(A37,EQUIPOS!A7:D154,3,FALSE)</f>
        <v>Retrocargador, pala de 1,1 m3 de capacidad, profundidad de excavación de 4.400 mm y una altura de 5.680 mm</v>
      </c>
      <c r="C37" s="837"/>
      <c r="D37" s="837"/>
      <c r="E37" s="837"/>
      <c r="F37" s="837"/>
      <c r="G37" s="837"/>
      <c r="H37" s="838"/>
      <c r="I37" s="425"/>
      <c r="J37" s="426"/>
      <c r="K37" s="273">
        <f>VLOOKUP(A37,EQUIPOS!A7:D164,4,FALSE)</f>
        <v>121633.95919475978</v>
      </c>
      <c r="L37" s="339"/>
      <c r="M37" s="340">
        <v>1.5</v>
      </c>
      <c r="N37" s="276">
        <f>K37/M37</f>
        <v>81089.306129839853</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2693.4186967867336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95011.261262271757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548</v>
      </c>
      <c r="B48" s="46" t="str">
        <f>VLOOKUP(A48,MATERIALES!A5:D373,3,FALSE)</f>
        <v>Material para solado y atraque</v>
      </c>
      <c r="C48" s="285"/>
      <c r="D48" s="285"/>
      <c r="E48" s="285"/>
      <c r="F48" s="285"/>
      <c r="G48" s="285"/>
      <c r="H48" s="285"/>
      <c r="I48" s="285"/>
      <c r="J48" s="315" t="str">
        <f>VLOOKUP(A48,MATERIALES!A4:D640,2,FALSE)</f>
        <v>m3</v>
      </c>
      <c r="K48" s="286">
        <v>0.57999999999999996</v>
      </c>
      <c r="L48" s="271"/>
      <c r="M48" s="406">
        <f>VLOOKUP(A48,MATERIALES!A5:D396,4,FALSE)</f>
        <v>38954.549173013154</v>
      </c>
      <c r="N48" s="276">
        <f>K48*M48</f>
        <v>22593.638520347627</v>
      </c>
    </row>
    <row r="49" spans="1:14">
      <c r="A49" s="166" t="s">
        <v>726</v>
      </c>
      <c r="B49" s="46" t="str">
        <f>VLOOKUP(A49,MATERIALES!A6:D373,3,FALSE)</f>
        <v>Tubo corrugado de acero galvanizado MP-68</v>
      </c>
      <c r="C49" s="429"/>
      <c r="D49" s="429"/>
      <c r="E49" s="429"/>
      <c r="F49" s="429"/>
      <c r="G49" s="429"/>
      <c r="H49" s="429"/>
      <c r="I49" s="429"/>
      <c r="J49" s="316" t="str">
        <f>VLOOKUP(A49,MATERIALES!A5:D641,2,FALSE)</f>
        <v>m</v>
      </c>
      <c r="K49" s="401">
        <v>1</v>
      </c>
      <c r="L49" s="425"/>
      <c r="M49" s="406">
        <f>VLOOKUP(A49,MATERIALES!A6:D397,4,FALSE)</f>
        <v>190365.79022555609</v>
      </c>
      <c r="N49" s="276">
        <f>K49*M49</f>
        <v>190365.79022555609</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212959.42874590372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1318</v>
      </c>
      <c r="B58" s="49" t="str">
        <f>VLOOKUP(A58,TRANSPORTE!A1:D117,3,FALSE)</f>
        <v>Transporte de tubería</v>
      </c>
      <c r="C58" s="321"/>
      <c r="D58" s="321"/>
      <c r="E58" s="321"/>
      <c r="F58" s="321"/>
      <c r="G58" s="321"/>
      <c r="H58" s="315" t="s">
        <v>1306</v>
      </c>
      <c r="I58" s="283">
        <v>1</v>
      </c>
      <c r="J58" s="290">
        <v>1</v>
      </c>
      <c r="K58" s="283">
        <f>I58*J58</f>
        <v>1</v>
      </c>
      <c r="L58" s="827">
        <f>VLOOKUP(A58,TRANSPORTE!A1:D117,4,FALSE)</f>
        <v>731.07328039276604</v>
      </c>
      <c r="M58" s="828"/>
      <c r="N58" s="291">
        <f>K58*L58</f>
        <v>731.07328039276604</v>
      </c>
    </row>
    <row r="59" spans="1:14">
      <c r="A59" t="s">
        <v>1323</v>
      </c>
      <c r="B59" s="49" t="str">
        <f>VLOOKUP(A59,TRANSPORTE!A1:D117,3,FALSE)</f>
        <v>Transporte de Material de Solado y Atraque Tubería de Concreto Reforzado</v>
      </c>
      <c r="C59" s="50"/>
      <c r="D59" s="50"/>
      <c r="E59" s="50"/>
      <c r="F59" s="50"/>
      <c r="G59" s="50"/>
      <c r="H59" s="315" t="s">
        <v>339</v>
      </c>
      <c r="I59" s="283">
        <v>0.57999999999999996</v>
      </c>
      <c r="J59" s="290">
        <v>1</v>
      </c>
      <c r="K59" s="283">
        <f>I59*J59</f>
        <v>0.57999999999999996</v>
      </c>
      <c r="L59" s="827">
        <f>VLOOKUP(A59,TRANSPORTE!A1:D117,4,FALSE)</f>
        <v>1011.6252115238835</v>
      </c>
      <c r="M59" s="828"/>
      <c r="N59" s="291">
        <f>K59*L59</f>
        <v>586.74262268385246</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1317.8159030766185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12</v>
      </c>
      <c r="N69" s="399">
        <f>K69/M69</f>
        <v>18043.666666666668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v>
      </c>
      <c r="N70" s="399">
        <f>K70/M70</f>
        <v>8890.5203012006659</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26934.186967867332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336222.69287911936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67244.53857582387</v>
      </c>
      <c r="M82" s="858"/>
      <c r="N82" s="54"/>
    </row>
    <row r="83" spans="1:14">
      <c r="B83" s="92" t="s">
        <v>973</v>
      </c>
      <c r="C83" s="93"/>
      <c r="D83" s="93"/>
      <c r="E83" s="93"/>
      <c r="F83" s="93"/>
      <c r="G83" s="93"/>
      <c r="H83" s="93"/>
      <c r="I83" s="90"/>
      <c r="J83" s="91"/>
      <c r="K83" s="308">
        <v>0.05</v>
      </c>
      <c r="L83" s="857">
        <f>N77*K83</f>
        <v>16811.134643955967</v>
      </c>
      <c r="M83" s="858"/>
      <c r="N83" s="54"/>
    </row>
    <row r="84" spans="1:14" ht="15.75" thickBot="1">
      <c r="B84" s="94" t="s">
        <v>974</v>
      </c>
      <c r="C84" s="95"/>
      <c r="D84" s="95"/>
      <c r="E84" s="95"/>
      <c r="F84" s="95"/>
      <c r="G84" s="95"/>
      <c r="H84" s="95"/>
      <c r="I84" s="96"/>
      <c r="J84" s="97"/>
      <c r="K84" s="309">
        <v>0.05</v>
      </c>
      <c r="L84" s="859">
        <f>N77*K84</f>
        <v>16811.134643955967</v>
      </c>
      <c r="M84" s="860"/>
      <c r="N84" s="54"/>
    </row>
    <row r="85" spans="1:14" ht="15.75" thickBot="1">
      <c r="B85" s="823" t="s">
        <v>953</v>
      </c>
      <c r="C85" s="824"/>
      <c r="D85" s="824"/>
      <c r="E85" s="824"/>
      <c r="F85" s="824"/>
      <c r="G85" s="824"/>
      <c r="H85" s="824"/>
      <c r="I85" s="824"/>
      <c r="J85" s="824"/>
      <c r="K85" s="824"/>
      <c r="L85" s="824"/>
      <c r="M85" s="825"/>
      <c r="N85" s="55">
        <f>L82+L83+L84</f>
        <v>100866.80786373581</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437089.50074285519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1678</v>
      </c>
      <c r="C31" s="84" t="s">
        <v>1679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134.53962180720401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134.53962180720401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713</v>
      </c>
      <c r="B48" s="46" t="str">
        <f>VLOOKUP(A48,MATERIALES!A5:D373,3,FALSE)</f>
        <v>Tubería de Plástico</v>
      </c>
      <c r="C48" s="285"/>
      <c r="D48" s="285"/>
      <c r="E48" s="285"/>
      <c r="F48" s="285"/>
      <c r="G48" s="285"/>
      <c r="H48" s="285"/>
      <c r="I48" s="272"/>
      <c r="J48" s="228" t="str">
        <f>VLOOKUP(A48,MATERIALES!A4:D640,2,FALSE)</f>
        <v>m</v>
      </c>
      <c r="K48" s="286">
        <v>1</v>
      </c>
      <c r="L48" s="271"/>
      <c r="M48" s="406">
        <f>VLOOKUP(A48,MATERIALES!A5:D396,4,FALSE)</f>
        <v>11366.091193951661</v>
      </c>
      <c r="N48" s="276">
        <f>K48*M48</f>
        <v>11366.091193951661</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11366.091193951661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8">
        <v>100</v>
      </c>
      <c r="N69" s="399">
        <f>K69/M69</f>
        <v>1623.93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2690.7924361440801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14191.423251902945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2838.284650380589</v>
      </c>
      <c r="M82" s="858"/>
      <c r="N82" s="54"/>
    </row>
    <row r="83" spans="1:14">
      <c r="B83" s="92" t="s">
        <v>973</v>
      </c>
      <c r="C83" s="93"/>
      <c r="D83" s="93"/>
      <c r="E83" s="93"/>
      <c r="F83" s="93"/>
      <c r="G83" s="93"/>
      <c r="H83" s="93"/>
      <c r="I83" s="90"/>
      <c r="J83" s="91"/>
      <c r="K83" s="308">
        <v>0.05</v>
      </c>
      <c r="L83" s="857">
        <f>N77*K83</f>
        <v>709.57116259514726</v>
      </c>
      <c r="M83" s="858"/>
      <c r="N83" s="54"/>
    </row>
    <row r="84" spans="1:14" ht="15.75" thickBot="1">
      <c r="B84" s="94" t="s">
        <v>974</v>
      </c>
      <c r="C84" s="95"/>
      <c r="D84" s="95"/>
      <c r="E84" s="95"/>
      <c r="F84" s="95"/>
      <c r="G84" s="95"/>
      <c r="H84" s="95"/>
      <c r="I84" s="96"/>
      <c r="J84" s="97"/>
      <c r="K84" s="309">
        <v>0.05</v>
      </c>
      <c r="L84" s="859">
        <f>N77*K84</f>
        <v>709.57116259514726</v>
      </c>
      <c r="M84" s="860"/>
      <c r="N84" s="54"/>
    </row>
    <row r="85" spans="1:14" ht="15.75" thickBot="1">
      <c r="B85" s="823" t="s">
        <v>953</v>
      </c>
      <c r="C85" s="824"/>
      <c r="D85" s="824"/>
      <c r="E85" s="824"/>
      <c r="F85" s="824"/>
      <c r="G85" s="824"/>
      <c r="H85" s="824"/>
      <c r="I85" s="824"/>
      <c r="J85" s="824"/>
      <c r="K85" s="824"/>
      <c r="L85" s="824"/>
      <c r="M85" s="825"/>
      <c r="N85" s="55">
        <f>L82+L83+L84</f>
        <v>4257.4269755708838</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18448.850227473828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30" customHeight="1" thickBot="1">
      <c r="A31" t="s">
        <v>1845</v>
      </c>
      <c r="B31" s="83" t="s">
        <v>1132</v>
      </c>
      <c r="C31" s="986" t="s">
        <v>2137</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2020.0640225900497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67352.208960730699</v>
      </c>
      <c r="N48" s="276">
        <f>K48*M48</f>
        <v>74087.429856803778</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7173.1481380470577</v>
      </c>
      <c r="N49" s="276">
        <f>K49*M49</f>
        <v>8249.1203587541149</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415518.74030954676</v>
      </c>
      <c r="N50" s="276">
        <f>K50*M50</f>
        <v>49862.248837145613</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3468.9203850018275</v>
      </c>
      <c r="N51" s="276">
        <f>K51*M51</f>
        <v>6937.8407700036551</v>
      </c>
    </row>
    <row r="52" spans="1:14" ht="15.75" thickBot="1">
      <c r="A52" t="s">
        <v>921</v>
      </c>
      <c r="B52" s="46" t="str">
        <f>VLOOKUP(A52,MATERIALES!A7:D373,3,FALSE)</f>
        <v>Malla para gaviones (2M3)</v>
      </c>
      <c r="C52" s="314"/>
      <c r="D52" s="314"/>
      <c r="E52" s="314"/>
      <c r="F52" s="314"/>
      <c r="G52" s="314"/>
      <c r="H52" s="314"/>
      <c r="I52" s="314"/>
      <c r="J52" s="437" t="str">
        <f>VLOOKUP(A52,MATERIALES!A6:D644,2,FALSE)</f>
        <v>u</v>
      </c>
      <c r="K52" s="129">
        <v>0.5</v>
      </c>
      <c r="L52" s="329"/>
      <c r="M52" s="406">
        <f>VLOOKUP(A52,MATERIALES!A7:D400,4,FALSE)</f>
        <v>113336.16647683228</v>
      </c>
      <c r="N52" s="276">
        <f>K52*M52</f>
        <v>56668.08323841614</v>
      </c>
    </row>
    <row r="53" spans="1:14" ht="15.75" thickBot="1">
      <c r="B53" s="823" t="s">
        <v>953</v>
      </c>
      <c r="C53" s="824"/>
      <c r="D53" s="824"/>
      <c r="E53" s="824"/>
      <c r="F53" s="824"/>
      <c r="G53" s="824"/>
      <c r="H53" s="824"/>
      <c r="I53" s="824"/>
      <c r="J53" s="824"/>
      <c r="K53" s="824"/>
      <c r="L53" s="824"/>
      <c r="M53" s="825"/>
      <c r="N53" s="398">
        <f>SUM(N48:N52)</f>
        <v>195804.72306112328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943.02309697722342</v>
      </c>
      <c r="M58" s="828"/>
      <c r="N58" s="291">
        <f>K58*L58</f>
        <v>1037.325406674946</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314"/>
      <c r="E63" s="314"/>
      <c r="F63" s="314"/>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1037.325406674946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40401.280451800994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239263.39294218927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47852.678588437855</v>
      </c>
      <c r="M82" s="858"/>
      <c r="N82" s="54"/>
    </row>
    <row r="83" spans="1:14">
      <c r="B83" s="92" t="s">
        <v>973</v>
      </c>
      <c r="C83" s="93"/>
      <c r="D83" s="93"/>
      <c r="E83" s="93"/>
      <c r="F83" s="93"/>
      <c r="G83" s="93"/>
      <c r="H83" s="93"/>
      <c r="I83" s="90"/>
      <c r="J83" s="91"/>
      <c r="K83" s="308">
        <v>0.05</v>
      </c>
      <c r="L83" s="857">
        <f>N77*K83</f>
        <v>11963.169647109464</v>
      </c>
      <c r="M83" s="858"/>
      <c r="N83" s="54"/>
    </row>
    <row r="84" spans="1:14" ht="15.75" thickBot="1">
      <c r="B84" s="94" t="s">
        <v>974</v>
      </c>
      <c r="C84" s="95"/>
      <c r="D84" s="95"/>
      <c r="E84" s="95"/>
      <c r="F84" s="95"/>
      <c r="G84" s="95"/>
      <c r="H84" s="95"/>
      <c r="I84" s="96"/>
      <c r="J84" s="97"/>
      <c r="K84" s="309">
        <v>0.05</v>
      </c>
      <c r="L84" s="859">
        <f>N77*K84</f>
        <v>11963.169647109464</v>
      </c>
      <c r="M84" s="860"/>
      <c r="N84" s="54"/>
    </row>
    <row r="85" spans="1:14" ht="15.75" thickBot="1">
      <c r="B85" s="823" t="s">
        <v>953</v>
      </c>
      <c r="C85" s="824"/>
      <c r="D85" s="824"/>
      <c r="E85" s="824"/>
      <c r="F85" s="824"/>
      <c r="G85" s="824"/>
      <c r="H85" s="824"/>
      <c r="I85" s="824"/>
      <c r="J85" s="824"/>
      <c r="K85" s="824"/>
      <c r="L85" s="824"/>
      <c r="M85" s="825"/>
      <c r="N85" s="55">
        <f>L82+L83+L84</f>
        <v>71779.017882656786</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311042.41082484607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27" customHeight="1" thickBot="1">
      <c r="A31" t="s">
        <v>1845</v>
      </c>
      <c r="B31" s="83" t="s">
        <v>1133</v>
      </c>
      <c r="C31" s="986" t="s">
        <v>2138</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2020.0640225900497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67352.208960730699</v>
      </c>
      <c r="N48" s="276">
        <f>K48*M48</f>
        <v>74087.429856803778</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7173.1481380470577</v>
      </c>
      <c r="N49" s="276">
        <f>K49*M49</f>
        <v>8249.1203587541149</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415518.74030954676</v>
      </c>
      <c r="N50" s="276">
        <f>K50*M50</f>
        <v>49862.248837145613</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3468.9203850018275</v>
      </c>
      <c r="N51" s="276">
        <f>K51*M51</f>
        <v>6937.8407700036551</v>
      </c>
    </row>
    <row r="52" spans="1:14" ht="15.75" thickBot="1">
      <c r="A52" t="s">
        <v>925</v>
      </c>
      <c r="B52" s="46" t="str">
        <f>VLOOKUP(A52,MATERIALES!A7:D373,3,FALSE)</f>
        <v>Malla Ciclónica Para Gaviones Galvanizada Aleación Zn-5A1-Mm Cal 12 (2M3)</v>
      </c>
      <c r="C52" s="314"/>
      <c r="D52" s="314"/>
      <c r="E52" s="314"/>
      <c r="F52" s="314"/>
      <c r="G52" s="314"/>
      <c r="H52" s="314"/>
      <c r="I52" s="314"/>
      <c r="J52" s="437" t="str">
        <f>VLOOKUP(A52,MATERIALES!A6:D644,2,FALSE)</f>
        <v>u</v>
      </c>
      <c r="K52" s="129">
        <v>0.5</v>
      </c>
      <c r="L52" s="329"/>
      <c r="M52" s="406">
        <f>VLOOKUP(A52,MATERIALES!A7:D400,4,FALSE)</f>
        <v>80063.065791962072</v>
      </c>
      <c r="N52" s="276">
        <f>K52*M52</f>
        <v>40031.532895981036</v>
      </c>
    </row>
    <row r="53" spans="1:14" ht="15.75" thickBot="1">
      <c r="B53" s="823" t="s">
        <v>953</v>
      </c>
      <c r="C53" s="824"/>
      <c r="D53" s="824"/>
      <c r="E53" s="824"/>
      <c r="F53" s="824"/>
      <c r="G53" s="824"/>
      <c r="H53" s="824"/>
      <c r="I53" s="824"/>
      <c r="J53" s="824"/>
      <c r="K53" s="824"/>
      <c r="L53" s="824"/>
      <c r="M53" s="825"/>
      <c r="N53" s="398">
        <f>SUM(N48:N52)</f>
        <v>179168.17271868818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943.02309697722342</v>
      </c>
      <c r="M58" s="828"/>
      <c r="N58" s="291">
        <f>K58*L58</f>
        <v>1037.325406674946</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1037.325406674946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40401.280451800994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222626.84259975416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44525.368519950833</v>
      </c>
      <c r="M82" s="858"/>
      <c r="N82" s="54"/>
    </row>
    <row r="83" spans="1:14">
      <c r="B83" s="92" t="s">
        <v>973</v>
      </c>
      <c r="C83" s="93"/>
      <c r="D83" s="93"/>
      <c r="E83" s="93"/>
      <c r="F83" s="93"/>
      <c r="G83" s="93"/>
      <c r="H83" s="93"/>
      <c r="I83" s="90"/>
      <c r="J83" s="91"/>
      <c r="K83" s="308">
        <v>0.05</v>
      </c>
      <c r="L83" s="857">
        <f>N77*K83</f>
        <v>11131.342129987708</v>
      </c>
      <c r="M83" s="858"/>
      <c r="N83" s="54"/>
    </row>
    <row r="84" spans="1:14" ht="15.75" thickBot="1">
      <c r="B84" s="94" t="s">
        <v>974</v>
      </c>
      <c r="C84" s="95"/>
      <c r="D84" s="95"/>
      <c r="E84" s="95"/>
      <c r="F84" s="95"/>
      <c r="G84" s="95"/>
      <c r="H84" s="95"/>
      <c r="I84" s="96"/>
      <c r="J84" s="97"/>
      <c r="K84" s="309">
        <v>0.05</v>
      </c>
      <c r="L84" s="859">
        <f>N77*K84</f>
        <v>11131.342129987708</v>
      </c>
      <c r="M84" s="860"/>
      <c r="N84" s="54"/>
    </row>
    <row r="85" spans="1:14" ht="15.75" thickBot="1">
      <c r="B85" s="823" t="s">
        <v>953</v>
      </c>
      <c r="C85" s="824"/>
      <c r="D85" s="824"/>
      <c r="E85" s="824"/>
      <c r="F85" s="824"/>
      <c r="G85" s="824"/>
      <c r="H85" s="824"/>
      <c r="I85" s="824"/>
      <c r="J85" s="824"/>
      <c r="K85" s="824"/>
      <c r="L85" s="824"/>
      <c r="M85" s="825"/>
      <c r="N85" s="55">
        <f>L82+L83+L84</f>
        <v>66788.052779926249</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289414.89537968044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27" customHeight="1" thickBot="1">
      <c r="A31" t="s">
        <v>1845</v>
      </c>
      <c r="B31" s="83" t="s">
        <v>1680</v>
      </c>
      <c r="C31" s="986" t="s">
        <v>2139</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2020.0640225900497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67352.208960730699</v>
      </c>
      <c r="N48" s="276">
        <f>K48*M48</f>
        <v>74087.429856803778</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7173.1481380470577</v>
      </c>
      <c r="N49" s="276">
        <f>K49*M49</f>
        <v>8249.1203587541149</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415518.74030954676</v>
      </c>
      <c r="N50" s="276">
        <f>K50*M50</f>
        <v>49862.248837145613</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3468.9203850018275</v>
      </c>
      <c r="N51" s="276">
        <f>K51*M51</f>
        <v>6937.8407700036551</v>
      </c>
    </row>
    <row r="52" spans="1:14" ht="15.75" thickBot="1">
      <c r="A52" t="s">
        <v>927</v>
      </c>
      <c r="B52" s="46" t="str">
        <f>VLOOKUP(A52,MATERIALES!A7:D373,3,FALSE)</f>
        <v>Malla Ciclónica Para Gaviones Galvanizada Y Plastificada Con Pvc Cal 12 (2M3)</v>
      </c>
      <c r="C52" s="314"/>
      <c r="D52" s="314"/>
      <c r="E52" s="314"/>
      <c r="F52" s="314"/>
      <c r="G52" s="314"/>
      <c r="H52" s="314"/>
      <c r="I52" s="314"/>
      <c r="J52" s="437" t="str">
        <f>VLOOKUP(A52,MATERIALES!A6:D644,2,FALSE)</f>
        <v>u</v>
      </c>
      <c r="K52" s="129">
        <v>0.5</v>
      </c>
      <c r="L52" s="329"/>
      <c r="M52" s="406">
        <f>VLOOKUP(A52,MATERIALES!A7:D400,4,FALSE)</f>
        <v>106480.31062691614</v>
      </c>
      <c r="N52" s="276">
        <f>K52*M52</f>
        <v>53240.155313458068</v>
      </c>
    </row>
    <row r="53" spans="1:14" ht="15.75" thickBot="1">
      <c r="B53" s="823" t="s">
        <v>953</v>
      </c>
      <c r="C53" s="824"/>
      <c r="D53" s="824"/>
      <c r="E53" s="824"/>
      <c r="F53" s="824"/>
      <c r="G53" s="824"/>
      <c r="H53" s="824"/>
      <c r="I53" s="824"/>
      <c r="J53" s="824"/>
      <c r="K53" s="824"/>
      <c r="L53" s="824"/>
      <c r="M53" s="825"/>
      <c r="N53" s="398">
        <f>SUM(N48:N52)</f>
        <v>192376.79513616519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943.02309697722342</v>
      </c>
      <c r="M58" s="828"/>
      <c r="N58" s="291">
        <f>K58*L58</f>
        <v>1037.325406674946</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1037.325406674946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40401.280451800994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235835.46501723118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47167.093003446236</v>
      </c>
      <c r="M82" s="858"/>
      <c r="N82" s="54"/>
    </row>
    <row r="83" spans="1:14">
      <c r="B83" s="92" t="s">
        <v>973</v>
      </c>
      <c r="C83" s="93"/>
      <c r="D83" s="93"/>
      <c r="E83" s="93"/>
      <c r="F83" s="93"/>
      <c r="G83" s="93"/>
      <c r="H83" s="93"/>
      <c r="I83" s="90"/>
      <c r="J83" s="91"/>
      <c r="K83" s="308">
        <v>0.05</v>
      </c>
      <c r="L83" s="857">
        <f>N77*K83</f>
        <v>11791.773250861559</v>
      </c>
      <c r="M83" s="858"/>
      <c r="N83" s="54"/>
    </row>
    <row r="84" spans="1:14" ht="15.75" thickBot="1">
      <c r="B84" s="94" t="s">
        <v>974</v>
      </c>
      <c r="C84" s="95"/>
      <c r="D84" s="95"/>
      <c r="E84" s="95"/>
      <c r="F84" s="95"/>
      <c r="G84" s="95"/>
      <c r="H84" s="95"/>
      <c r="I84" s="96"/>
      <c r="J84" s="97"/>
      <c r="K84" s="309">
        <v>0.05</v>
      </c>
      <c r="L84" s="859">
        <f>N77*K84</f>
        <v>11791.773250861559</v>
      </c>
      <c r="M84" s="860"/>
      <c r="N84" s="54"/>
    </row>
    <row r="85" spans="1:14" ht="15.75" thickBot="1">
      <c r="B85" s="823" t="s">
        <v>953</v>
      </c>
      <c r="C85" s="824"/>
      <c r="D85" s="824"/>
      <c r="E85" s="824"/>
      <c r="F85" s="824"/>
      <c r="G85" s="824"/>
      <c r="H85" s="824"/>
      <c r="I85" s="824"/>
      <c r="J85" s="824"/>
      <c r="K85" s="824"/>
      <c r="L85" s="824"/>
      <c r="M85" s="825"/>
      <c r="N85" s="55">
        <f>L82+L83+L84</f>
        <v>70750.639505169354</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306586.10452240054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28.5" customHeight="1" thickBot="1">
      <c r="A31" t="s">
        <v>1845</v>
      </c>
      <c r="B31" s="83" t="s">
        <v>1681</v>
      </c>
      <c r="C31" s="986" t="s">
        <v>2140</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2020.0640225900497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67352.208960730699</v>
      </c>
      <c r="N48" s="276">
        <f>K48*M48</f>
        <v>74087.429856803778</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7173.1481380470577</v>
      </c>
      <c r="N49" s="276">
        <f>K49*M49</f>
        <v>8249.1203587541149</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415518.74030954676</v>
      </c>
      <c r="N50" s="276">
        <f>K50*M50</f>
        <v>49862.248837145613</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3468.9203850018275</v>
      </c>
      <c r="N51" s="276">
        <f>K51*M51</f>
        <v>6937.8407700036551</v>
      </c>
    </row>
    <row r="52" spans="1:14" ht="15.75" thickBot="1">
      <c r="A52" t="s">
        <v>929</v>
      </c>
      <c r="B52" s="46" t="str">
        <f>VLOOKUP(A52,MATERIALES!A7:D373,3,FALSE)</f>
        <v>Malla Ciclónica Para Gaviones Galvanizada Aleación Zn-5A1-Mm Y Plastificada Pvc Cal 12 (2M3)</v>
      </c>
      <c r="C52" s="314"/>
      <c r="D52" s="314"/>
      <c r="E52" s="314"/>
      <c r="F52" s="314"/>
      <c r="G52" s="314"/>
      <c r="H52" s="314"/>
      <c r="I52" s="314"/>
      <c r="J52" s="437" t="str">
        <f>VLOOKUP(A52,MATERIALES!A6:D644,2,FALSE)</f>
        <v>u</v>
      </c>
      <c r="K52" s="129">
        <v>0.5</v>
      </c>
      <c r="L52" s="329"/>
      <c r="M52" s="406">
        <f>VLOOKUP(A52,MATERIALES!A7:D400,4,FALSE)</f>
        <v>127195.87692851084</v>
      </c>
      <c r="N52" s="276">
        <f>K52*M52</f>
        <v>63597.938464255421</v>
      </c>
    </row>
    <row r="53" spans="1:14" ht="15.75" thickBot="1">
      <c r="B53" s="823" t="s">
        <v>953</v>
      </c>
      <c r="C53" s="824"/>
      <c r="D53" s="824"/>
      <c r="E53" s="824"/>
      <c r="F53" s="824"/>
      <c r="G53" s="824"/>
      <c r="H53" s="824"/>
      <c r="I53" s="824"/>
      <c r="J53" s="824"/>
      <c r="K53" s="824"/>
      <c r="L53" s="824"/>
      <c r="M53" s="825"/>
      <c r="N53" s="398">
        <f>SUM(N48:N52)</f>
        <v>202734.57828696255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943.02309697722342</v>
      </c>
      <c r="M58" s="828"/>
      <c r="N58" s="291">
        <f>K58*L58</f>
        <v>1037.325406674946</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1037.325406674946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40401.280451800994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246193.24816802854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49238.64963360571</v>
      </c>
      <c r="M82" s="858"/>
      <c r="N82" s="54"/>
    </row>
    <row r="83" spans="1:14">
      <c r="B83" s="92" t="s">
        <v>973</v>
      </c>
      <c r="C83" s="93"/>
      <c r="D83" s="93"/>
      <c r="E83" s="93"/>
      <c r="F83" s="93"/>
      <c r="G83" s="93"/>
      <c r="H83" s="93"/>
      <c r="I83" s="90"/>
      <c r="J83" s="91"/>
      <c r="K83" s="308">
        <v>0.05</v>
      </c>
      <c r="L83" s="857">
        <f>N77*K83</f>
        <v>12309.662408401427</v>
      </c>
      <c r="M83" s="858"/>
      <c r="N83" s="54"/>
    </row>
    <row r="84" spans="1:14" ht="15.75" thickBot="1">
      <c r="B84" s="94" t="s">
        <v>974</v>
      </c>
      <c r="C84" s="95"/>
      <c r="D84" s="95"/>
      <c r="E84" s="95"/>
      <c r="F84" s="95"/>
      <c r="G84" s="95"/>
      <c r="H84" s="95"/>
      <c r="I84" s="96"/>
      <c r="J84" s="97"/>
      <c r="K84" s="309">
        <v>0.05</v>
      </c>
      <c r="L84" s="859">
        <f>N77*K84</f>
        <v>12309.662408401427</v>
      </c>
      <c r="M84" s="860"/>
      <c r="N84" s="54"/>
    </row>
    <row r="85" spans="1:14" ht="15.75" thickBot="1">
      <c r="B85" s="823" t="s">
        <v>953</v>
      </c>
      <c r="C85" s="824"/>
      <c r="D85" s="824"/>
      <c r="E85" s="824"/>
      <c r="F85" s="824"/>
      <c r="G85" s="824"/>
      <c r="H85" s="824"/>
      <c r="I85" s="824"/>
      <c r="J85" s="824"/>
      <c r="K85" s="824"/>
      <c r="L85" s="824"/>
      <c r="M85" s="825"/>
      <c r="N85" s="55">
        <f>L82+L83+L84</f>
        <v>73857.974450408568</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320051.22261843714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1682</v>
      </c>
      <c r="C31" s="84" t="s">
        <v>2141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7247.8444399785421</v>
      </c>
      <c r="L36" s="274"/>
      <c r="M36" s="340">
        <v>1</v>
      </c>
      <c r="N36" s="276">
        <f>K36*M36</f>
        <v>7247.8444399785421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3373.3390225900498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10621.183462568591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757</v>
      </c>
      <c r="B48" s="46" t="str">
        <f>VLOOKUP(A48,MATERIALES!A5:D373,3,FALSE)</f>
        <v>Agregado para concreto hidráulico</v>
      </c>
      <c r="C48" s="285"/>
      <c r="D48" s="285"/>
      <c r="E48" s="285"/>
      <c r="F48" s="285"/>
      <c r="G48" s="285"/>
      <c r="H48" s="285"/>
      <c r="I48" s="285"/>
      <c r="J48" s="315" t="str">
        <f>VLOOKUP(A48,MATERIALES!A4:D640,2,FALSE)</f>
        <v>m3</v>
      </c>
      <c r="K48" s="286">
        <v>0.504</v>
      </c>
      <c r="L48" s="271"/>
      <c r="M48" s="406">
        <f>VLOOKUP(A48,MATERIALES!A5:D396,4,FALSE)</f>
        <v>73468.071051415318</v>
      </c>
      <c r="N48" s="276">
        <f t="shared" ref="N48:N53" si="0">K48*M48</f>
        <v>37027.907809913318</v>
      </c>
    </row>
    <row r="49" spans="1:14">
      <c r="A49" s="166" t="s">
        <v>867</v>
      </c>
      <c r="B49" s="46" t="str">
        <f>VLOOKUP(A49,MATERIALES!A6:D373,3,FALSE)</f>
        <v>Formaleta (gaviones, juntas de bordillos, juntas de cunetas, muros, concretos clase D,E, F y G)</v>
      </c>
      <c r="C49" s="429"/>
      <c r="D49" s="429"/>
      <c r="E49" s="429"/>
      <c r="F49" s="429"/>
      <c r="G49" s="429"/>
      <c r="H49" s="429"/>
      <c r="I49" s="429"/>
      <c r="J49" s="316" t="str">
        <f>VLOOKUP(A49,MATERIALES!A5:D641,2,FALSE)</f>
        <v>m2</v>
      </c>
      <c r="K49" s="401">
        <v>2</v>
      </c>
      <c r="L49" s="425"/>
      <c r="M49" s="406">
        <f>VLOOKUP(A49,MATERIALES!A6:D397,4,FALSE)</f>
        <v>3468.9203850018275</v>
      </c>
      <c r="N49" s="276">
        <f t="shared" si="0"/>
        <v>6937.8407700036551</v>
      </c>
    </row>
    <row r="50" spans="1:14">
      <c r="A50" s="166" t="s">
        <v>774</v>
      </c>
      <c r="B50" s="46" t="str">
        <f>VLOOKUP(A50,MATERIALES!A6:D373,3,FALSE)</f>
        <v>Agua</v>
      </c>
      <c r="C50" s="429"/>
      <c r="D50" s="429"/>
      <c r="E50" s="429"/>
      <c r="F50" s="429"/>
      <c r="G50" s="429"/>
      <c r="H50" s="429"/>
      <c r="I50" s="429"/>
      <c r="J50" s="316" t="str">
        <f>VLOOKUP(A50,MATERIALES!A6:D642,2,FALSE)</f>
        <v>lt</v>
      </c>
      <c r="K50" s="401">
        <v>111</v>
      </c>
      <c r="L50" s="425"/>
      <c r="M50" s="406">
        <f>VLOOKUP(A50,MATERIALES!A6:D398,4,FALSE)</f>
        <v>12.776870662990158</v>
      </c>
      <c r="N50" s="276">
        <f t="shared" si="0"/>
        <v>1418.2326435919074</v>
      </c>
    </row>
    <row r="51" spans="1:14">
      <c r="A51" s="166" t="s">
        <v>598</v>
      </c>
      <c r="B51" s="46" t="str">
        <f>VLOOKUP(A51,MATERIALES!A6:D373,3,FALSE)</f>
        <v>Piedra para concreto ciclópeo (rajón o canto rodado)</v>
      </c>
      <c r="C51" s="429"/>
      <c r="D51" s="429"/>
      <c r="E51" s="429"/>
      <c r="F51" s="429"/>
      <c r="G51" s="429"/>
      <c r="H51" s="429"/>
      <c r="I51" s="429"/>
      <c r="J51" s="316" t="str">
        <f>VLOOKUP(A51,MATERIALES!A6:D643,2,FALSE)</f>
        <v>m3</v>
      </c>
      <c r="K51" s="401">
        <v>0.4</v>
      </c>
      <c r="L51" s="425"/>
      <c r="M51" s="406">
        <f>VLOOKUP(A51,MATERIALES!A6:D399,4,FALSE)</f>
        <v>70084.329804166759</v>
      </c>
      <c r="N51" s="276">
        <f t="shared" si="0"/>
        <v>28033.731921666706</v>
      </c>
    </row>
    <row r="52" spans="1:14">
      <c r="A52" t="s">
        <v>802</v>
      </c>
      <c r="B52" s="324" t="str">
        <f>VLOOKUP(A52,MATERIALES!A7:D373,3,FALSE)</f>
        <v>Arena lavada</v>
      </c>
      <c r="C52" s="50"/>
      <c r="D52" s="50"/>
      <c r="E52" s="50"/>
      <c r="F52" s="50"/>
      <c r="G52" s="50"/>
      <c r="H52" s="50"/>
      <c r="I52" s="50"/>
      <c r="J52" s="316" t="str">
        <f>VLOOKUP(A52,MATERIALES!A6:D644,2,FALSE)</f>
        <v>m3</v>
      </c>
      <c r="K52" s="172">
        <v>0.378</v>
      </c>
      <c r="L52" s="322"/>
      <c r="M52" s="430">
        <f>VLOOKUP(A52,MATERIALES!A7:D400,4,FALSE)</f>
        <v>78045.384966431549</v>
      </c>
      <c r="N52" s="277">
        <f t="shared" si="0"/>
        <v>29501.155517311126</v>
      </c>
    </row>
    <row r="53" spans="1:14">
      <c r="A53" t="s">
        <v>804</v>
      </c>
      <c r="B53" s="171" t="str">
        <f>VLOOKUP(A53,MATERIALES!A8:D373,3,FALSE)</f>
        <v>Cemento gris</v>
      </c>
      <c r="C53" s="321"/>
      <c r="D53" s="321"/>
      <c r="E53" s="321"/>
      <c r="F53" s="321"/>
      <c r="G53" s="321"/>
      <c r="H53" s="321"/>
      <c r="I53" s="321"/>
      <c r="J53" s="316" t="str">
        <f>VLOOKUP(A53,MATERIALES!A7:D645,2,FALSE)</f>
        <v>kg</v>
      </c>
      <c r="K53" s="47">
        <v>156</v>
      </c>
      <c r="L53" s="322"/>
      <c r="M53" s="430">
        <f>VLOOKUP(A53,MATERIALES!A8:D401,4,FALSE)</f>
        <v>446.12573398273969</v>
      </c>
      <c r="N53" s="277">
        <f t="shared" si="0"/>
        <v>69595.614501307398</v>
      </c>
    </row>
    <row r="54" spans="1:14">
      <c r="B54" s="324"/>
      <c r="C54" s="321"/>
      <c r="D54" s="321"/>
      <c r="E54" s="321"/>
      <c r="F54" s="321"/>
      <c r="G54" s="321"/>
      <c r="H54" s="321"/>
      <c r="I54" s="321"/>
      <c r="J54" s="315"/>
      <c r="K54" s="47"/>
      <c r="L54" s="322"/>
      <c r="M54" s="430"/>
      <c r="N54" s="277"/>
    </row>
    <row r="55" spans="1:14" ht="15.75" thickBot="1">
      <c r="B55" s="829" t="s">
        <v>953</v>
      </c>
      <c r="C55" s="830"/>
      <c r="D55" s="830"/>
      <c r="E55" s="830"/>
      <c r="F55" s="830"/>
      <c r="G55" s="830"/>
      <c r="H55" s="830"/>
      <c r="I55" s="830"/>
      <c r="J55" s="830"/>
      <c r="K55" s="830"/>
      <c r="L55" s="830"/>
      <c r="M55" s="831"/>
      <c r="N55" s="107">
        <f>SUM(N48:N54)</f>
        <v>172514.4831637941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0.4</v>
      </c>
      <c r="J60" s="290">
        <v>1</v>
      </c>
      <c r="K60" s="283">
        <f>I60*J60</f>
        <v>0.4</v>
      </c>
      <c r="L60" s="827">
        <f>VLOOKUP(A60,TRANSPORTE!A1:D117,4,FALSE)</f>
        <v>943.02309697722342</v>
      </c>
      <c r="M60" s="828"/>
      <c r="N60" s="291">
        <f>K60*L60</f>
        <v>377.2092387908894</v>
      </c>
    </row>
    <row r="61" spans="1:14">
      <c r="A61" t="s">
        <v>1229</v>
      </c>
      <c r="B61" s="49" t="str">
        <f>VLOOKUP(A61,TRANSPORTE!A1:D117,3,FALSE)</f>
        <v>Transporte de arena</v>
      </c>
      <c r="C61" s="50"/>
      <c r="D61" s="50"/>
      <c r="E61" s="50"/>
      <c r="F61" s="50"/>
      <c r="G61" s="50"/>
      <c r="H61" s="315" t="s">
        <v>339</v>
      </c>
      <c r="I61" s="283">
        <v>0.378</v>
      </c>
      <c r="J61" s="290">
        <v>1</v>
      </c>
      <c r="K61" s="283">
        <f>I61*J61</f>
        <v>0.378</v>
      </c>
      <c r="L61" s="827">
        <f>VLOOKUP(A61,TRANSPORTE!A1:D117,4,FALSE)</f>
        <v>875.44489458797614</v>
      </c>
      <c r="M61" s="828"/>
      <c r="N61" s="291">
        <f t="shared" ref="N61:N62" si="1">K61*L61</f>
        <v>330.91817015425499</v>
      </c>
    </row>
    <row r="62" spans="1:14">
      <c r="A62" t="s">
        <v>1281</v>
      </c>
      <c r="B62" s="49" t="str">
        <f>VLOOKUP(A62,TRANSPORTE!A1:D117,3,FALSE)</f>
        <v>Transporte de material triturado</v>
      </c>
      <c r="C62" s="50"/>
      <c r="D62" s="50"/>
      <c r="E62" s="50"/>
      <c r="F62" s="50"/>
      <c r="G62" s="50"/>
      <c r="H62" s="315" t="s">
        <v>339</v>
      </c>
      <c r="I62" s="283">
        <v>0.504</v>
      </c>
      <c r="J62" s="290">
        <v>1</v>
      </c>
      <c r="K62" s="283">
        <f>I62*J62</f>
        <v>0.504</v>
      </c>
      <c r="L62" s="827">
        <f>VLOOKUP(A62,TRANSPORTE!A1:D117,4,FALSE)</f>
        <v>934.83179971792072</v>
      </c>
      <c r="M62" s="828"/>
      <c r="N62" s="291">
        <f t="shared" si="1"/>
        <v>471.15522705783206</v>
      </c>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1179.2826360029765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7" t="s">
        <v>19</v>
      </c>
      <c r="B71" s="52" t="str">
        <f>VLOOKUP(A71,'MANO DE OBRA'!A8:D68,3,FALSE)</f>
        <v>Obrero (8)</v>
      </c>
      <c r="C71" s="50"/>
      <c r="D71" s="50"/>
      <c r="E71" s="50"/>
      <c r="F71" s="50"/>
      <c r="G71" s="50"/>
      <c r="H71" s="50"/>
      <c r="I71" s="296">
        <f>K71/J71*100</f>
        <v>234080.00000000003</v>
      </c>
      <c r="J71" s="297">
        <v>185</v>
      </c>
      <c r="K71" s="298">
        <f>VLOOKUP(A71,'MANO DE OBRA'!A8:D99,4,FALSE)</f>
        <v>433048</v>
      </c>
      <c r="L71" s="53"/>
      <c r="M71" s="438">
        <v>8</v>
      </c>
      <c r="N71" s="399">
        <f>K71/M71</f>
        <v>54131</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67466.780451800994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251781.72971416666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50356.345942833337</v>
      </c>
      <c r="M84" s="858"/>
      <c r="N84" s="54"/>
    </row>
    <row r="85" spans="1:14">
      <c r="B85" s="92" t="s">
        <v>973</v>
      </c>
      <c r="C85" s="93"/>
      <c r="D85" s="93"/>
      <c r="E85" s="93"/>
      <c r="F85" s="93"/>
      <c r="G85" s="93"/>
      <c r="H85" s="93"/>
      <c r="I85" s="90"/>
      <c r="J85" s="91"/>
      <c r="K85" s="308">
        <v>0.05</v>
      </c>
      <c r="L85" s="857">
        <f>N79*K85</f>
        <v>12589.086485708334</v>
      </c>
      <c r="M85" s="858"/>
      <c r="N85" s="54"/>
    </row>
    <row r="86" spans="1:14" ht="15.75" thickBot="1">
      <c r="B86" s="94" t="s">
        <v>974</v>
      </c>
      <c r="C86" s="95"/>
      <c r="D86" s="95"/>
      <c r="E86" s="95"/>
      <c r="F86" s="95"/>
      <c r="G86" s="95"/>
      <c r="H86" s="95"/>
      <c r="I86" s="96"/>
      <c r="J86" s="97"/>
      <c r="K86" s="309">
        <v>0.05</v>
      </c>
      <c r="L86" s="859">
        <f>N79*K86</f>
        <v>12589.086485708334</v>
      </c>
      <c r="M86" s="860"/>
      <c r="N86" s="54"/>
    </row>
    <row r="87" spans="1:14" ht="15.75" thickBot="1">
      <c r="B87" s="823" t="s">
        <v>953</v>
      </c>
      <c r="C87" s="824"/>
      <c r="D87" s="824"/>
      <c r="E87" s="824"/>
      <c r="F87" s="824"/>
      <c r="G87" s="824"/>
      <c r="H87" s="824"/>
      <c r="I87" s="824"/>
      <c r="J87" s="824"/>
      <c r="K87" s="824"/>
      <c r="L87" s="824"/>
      <c r="M87" s="825"/>
      <c r="N87" s="55">
        <f>L84+L85+L86</f>
        <v>75534.518914250002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327316.24862841668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1134</v>
      </c>
      <c r="C31" s="84" t="s">
        <v>2142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1345.39621807204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1345.39621807204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805</v>
      </c>
      <c r="B48" s="46" t="str">
        <f>VLOOKUP(A48,MATERIALES!A5:D373,3,FALSE)</f>
        <v>Cemento Asfaltico 60-70</v>
      </c>
      <c r="C48" s="285"/>
      <c r="D48" s="285"/>
      <c r="E48" s="285"/>
      <c r="F48" s="285"/>
      <c r="G48" s="285"/>
      <c r="H48" s="285"/>
      <c r="I48" s="285"/>
      <c r="J48" s="315" t="str">
        <f>VLOOKUP(A48,MATERIALES!A4:D640,2,FALSE)</f>
        <v>kg</v>
      </c>
      <c r="K48" s="286">
        <v>0.5</v>
      </c>
      <c r="L48" s="271"/>
      <c r="M48" s="406">
        <f>VLOOKUP(A48,MATERIALES!A5:D396,4,FALSE)</f>
        <v>1598.1735720956854</v>
      </c>
      <c r="N48" s="276">
        <f>K48*M48</f>
        <v>799.08678604784268</v>
      </c>
    </row>
    <row r="49" spans="1:14">
      <c r="A49" s="166" t="s">
        <v>833</v>
      </c>
      <c r="B49" s="46" t="str">
        <f>VLOOKUP(A49,MATERIALES!A6:D373,3,FALSE)</f>
        <v>Concreto Resistencia  14 (Mpa)</v>
      </c>
      <c r="C49" s="429"/>
      <c r="D49" s="429"/>
      <c r="E49" s="429"/>
      <c r="F49" s="429"/>
      <c r="G49" s="429"/>
      <c r="H49" s="429"/>
      <c r="I49" s="429"/>
      <c r="J49" s="316" t="str">
        <f>VLOOKUP(A49,MATERIALES!A5:D641,2,FALSE)</f>
        <v>m3</v>
      </c>
      <c r="K49" s="401">
        <v>1.01</v>
      </c>
      <c r="L49" s="425"/>
      <c r="M49" s="406">
        <f>VLOOKUP(A49,MATERIALES!A6:D397,4,FALSE)</f>
        <v>400274.86886937759</v>
      </c>
      <c r="N49" s="276">
        <f>K49*M49</f>
        <v>404277.61755807139</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0.3</v>
      </c>
      <c r="L50" s="425"/>
      <c r="M50" s="406">
        <f>VLOOKUP(A50,MATERIALES!A6:D398,4,FALSE)</f>
        <v>3468.9203850018275</v>
      </c>
      <c r="N50" s="276">
        <f>K50*M50</f>
        <v>1040.6761155005481</v>
      </c>
    </row>
    <row r="51" spans="1:14">
      <c r="A51" s="166"/>
      <c r="B51" s="324"/>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324"/>
      <c r="C53" s="321"/>
      <c r="D53" s="321"/>
      <c r="E53" s="321"/>
      <c r="F53" s="321"/>
      <c r="G53" s="321"/>
      <c r="H53" s="321"/>
      <c r="I53" s="321"/>
      <c r="J53" s="315"/>
      <c r="K53" s="47"/>
      <c r="L53" s="322"/>
      <c r="M53" s="430"/>
      <c r="N53" s="277"/>
    </row>
    <row r="54" spans="1:14">
      <c r="B54" s="324"/>
      <c r="C54" s="321"/>
      <c r="D54" s="321"/>
      <c r="E54" s="321"/>
      <c r="F54" s="321"/>
      <c r="G54" s="321"/>
      <c r="H54" s="321"/>
      <c r="I54" s="321"/>
      <c r="J54" s="315"/>
      <c r="K54" s="47"/>
      <c r="L54" s="322"/>
      <c r="M54" s="430"/>
      <c r="N54" s="277"/>
    </row>
    <row r="55" spans="1:14" ht="15.75" thickBot="1">
      <c r="B55" s="829" t="s">
        <v>953</v>
      </c>
      <c r="C55" s="830"/>
      <c r="D55" s="830"/>
      <c r="E55" s="830"/>
      <c r="F55" s="830"/>
      <c r="G55" s="830"/>
      <c r="H55" s="830"/>
      <c r="I55" s="830"/>
      <c r="J55" s="830"/>
      <c r="K55" s="830"/>
      <c r="L55" s="830"/>
      <c r="M55" s="831"/>
      <c r="N55" s="107">
        <f>SUM(N48:N54)</f>
        <v>406117.3804596198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VLOOKUP(A60,TRANSPORTE!A1:D117,3,FALSE)</f>
        <v>Transporte de concreto</v>
      </c>
      <c r="C60" s="321"/>
      <c r="D60" s="321"/>
      <c r="E60" s="321"/>
      <c r="F60" s="321"/>
      <c r="G60" s="321"/>
      <c r="H60" s="315" t="s">
        <v>339</v>
      </c>
      <c r="I60" s="283">
        <v>1.01</v>
      </c>
      <c r="J60" s="290">
        <v>1</v>
      </c>
      <c r="K60" s="283">
        <f>I60*J60</f>
        <v>1.01</v>
      </c>
      <c r="L60" s="827">
        <f>VLOOKUP(A60,TRANSPORTE!A1:D117,4,FALSE)</f>
        <v>918.44920519931532</v>
      </c>
      <c r="M60" s="828"/>
      <c r="N60" s="291">
        <f>K60*L60</f>
        <v>927.63369725130849</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314"/>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927.63369725130849</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7"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v>
      </c>
      <c r="N71" s="399">
        <f>K71/M71</f>
        <v>16239.3</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26907.924361440797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435298.33473638399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87059.666947276797</v>
      </c>
      <c r="M84" s="858"/>
      <c r="N84" s="54"/>
    </row>
    <row r="85" spans="1:14">
      <c r="B85" s="92" t="s">
        <v>973</v>
      </c>
      <c r="C85" s="93"/>
      <c r="D85" s="93"/>
      <c r="E85" s="93"/>
      <c r="F85" s="93"/>
      <c r="G85" s="93"/>
      <c r="H85" s="93"/>
      <c r="I85" s="90"/>
      <c r="J85" s="91"/>
      <c r="K85" s="308">
        <v>0.05</v>
      </c>
      <c r="L85" s="857">
        <f>N79*K85</f>
        <v>21764.916736819199</v>
      </c>
      <c r="M85" s="858"/>
      <c r="N85" s="54"/>
    </row>
    <row r="86" spans="1:14" ht="15.75" thickBot="1">
      <c r="B86" s="94" t="s">
        <v>974</v>
      </c>
      <c r="C86" s="95"/>
      <c r="D86" s="95"/>
      <c r="E86" s="95"/>
      <c r="F86" s="95"/>
      <c r="G86" s="95"/>
      <c r="H86" s="95"/>
      <c r="I86" s="96"/>
      <c r="J86" s="97"/>
      <c r="K86" s="309">
        <v>0.05</v>
      </c>
      <c r="L86" s="859">
        <f>N79*K86</f>
        <v>21764.916736819199</v>
      </c>
      <c r="M86" s="860"/>
      <c r="N86" s="54"/>
    </row>
    <row r="87" spans="1:14" ht="15.75" thickBot="1">
      <c r="B87" s="823" t="s">
        <v>953</v>
      </c>
      <c r="C87" s="824"/>
      <c r="D87" s="824"/>
      <c r="E87" s="824"/>
      <c r="F87" s="824"/>
      <c r="G87" s="824"/>
      <c r="H87" s="824"/>
      <c r="I87" s="824"/>
      <c r="J87" s="824"/>
      <c r="K87" s="824"/>
      <c r="L87" s="824"/>
      <c r="M87" s="825"/>
      <c r="N87" s="55">
        <f>L84+L85+L86</f>
        <v>130589.5004209152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565887.83515729918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9.25" customHeight="1" thickBot="1">
      <c r="A31" t="s">
        <v>1845</v>
      </c>
      <c r="B31" s="83" t="s">
        <v>1135</v>
      </c>
      <c r="C31" s="963" t="s">
        <v>2143</v>
      </c>
      <c r="D31" s="964"/>
      <c r="E31" s="964"/>
      <c r="F31" s="964"/>
      <c r="G31" s="964"/>
      <c r="H31" s="964"/>
      <c r="I31" s="964"/>
      <c r="J31" s="990"/>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71.649414538135986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71.649414538135986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805</v>
      </c>
      <c r="B48" s="46" t="str">
        <f>VLOOKUP(A48,MATERIALES!A5:D373,3,FALSE)</f>
        <v>Cemento Asfaltico 60-70</v>
      </c>
      <c r="C48" s="285"/>
      <c r="D48" s="285"/>
      <c r="E48" s="285"/>
      <c r="F48" s="285"/>
      <c r="G48" s="285"/>
      <c r="H48" s="285"/>
      <c r="I48" s="285"/>
      <c r="J48" s="315" t="str">
        <f>VLOOKUP(A48,MATERIALES!A4:D640,2,FALSE)</f>
        <v>kg</v>
      </c>
      <c r="K48" s="286">
        <v>0.05</v>
      </c>
      <c r="L48" s="271"/>
      <c r="M48" s="406">
        <f>VLOOKUP(A48,MATERIALES!A5:D396,4,FALSE)</f>
        <v>1598.1735720956854</v>
      </c>
      <c r="N48" s="276">
        <f>K48*M48</f>
        <v>79.908678604784271</v>
      </c>
    </row>
    <row r="49" spans="1:14">
      <c r="A49" s="166" t="s">
        <v>429</v>
      </c>
      <c r="B49" s="46" t="str">
        <f>VLOOKUP(A49,MATERIALES!A6:D373,3,FALSE)</f>
        <v>Cuneta prefabricada de concreto tipo V de (0,8*0,3*0,22)</v>
      </c>
      <c r="C49" s="429"/>
      <c r="D49" s="429"/>
      <c r="E49" s="429"/>
      <c r="F49" s="429"/>
      <c r="G49" s="429"/>
      <c r="H49" s="429"/>
      <c r="I49" s="429"/>
      <c r="J49" s="316" t="str">
        <f>VLOOKUP(A49,MATERIALES!A5:D641,2,FALSE)</f>
        <v>m</v>
      </c>
      <c r="K49" s="401">
        <v>1</v>
      </c>
      <c r="L49" s="425"/>
      <c r="M49" s="406">
        <f>VLOOKUP(A49,MATERIALES!A6:D397,4,FALSE)</f>
        <v>35768.849421040948</v>
      </c>
      <c r="N49" s="276">
        <f>K49*M49</f>
        <v>35768.849421040948</v>
      </c>
    </row>
    <row r="50" spans="1:14">
      <c r="A50" s="166"/>
      <c r="B50" s="46"/>
      <c r="C50" s="429"/>
      <c r="D50" s="429"/>
      <c r="E50" s="429"/>
      <c r="F50" s="429"/>
      <c r="G50" s="429"/>
      <c r="H50" s="429"/>
      <c r="I50" s="429"/>
      <c r="J50" s="315"/>
      <c r="K50" s="401"/>
      <c r="L50" s="425"/>
      <c r="M50" s="406"/>
      <c r="N50" s="276"/>
    </row>
    <row r="51" spans="1:14">
      <c r="A51" s="166"/>
      <c r="B51" s="324"/>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324"/>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35848.758099645733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7"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150</v>
      </c>
      <c r="N71" s="399">
        <f>K71/M71</f>
        <v>721.74666666666667</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150</v>
      </c>
      <c r="N72" s="399">
        <f>K72/M72</f>
        <v>711.24162409605321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1432.9882907627198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37353.395804946587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7470.679160989318</v>
      </c>
      <c r="M84" s="858"/>
      <c r="N84" s="54"/>
    </row>
    <row r="85" spans="1:14">
      <c r="B85" s="92" t="s">
        <v>973</v>
      </c>
      <c r="C85" s="93"/>
      <c r="D85" s="93"/>
      <c r="E85" s="93"/>
      <c r="F85" s="93"/>
      <c r="G85" s="93"/>
      <c r="H85" s="93"/>
      <c r="I85" s="90"/>
      <c r="J85" s="91"/>
      <c r="K85" s="308">
        <v>0.05</v>
      </c>
      <c r="L85" s="857">
        <f>N79*K85</f>
        <v>1867.6697902473295</v>
      </c>
      <c r="M85" s="858"/>
      <c r="N85" s="54"/>
    </row>
    <row r="86" spans="1:14" ht="15.75" thickBot="1">
      <c r="B86" s="94" t="s">
        <v>974</v>
      </c>
      <c r="C86" s="95"/>
      <c r="D86" s="95"/>
      <c r="E86" s="95"/>
      <c r="F86" s="95"/>
      <c r="G86" s="95"/>
      <c r="H86" s="95"/>
      <c r="I86" s="96"/>
      <c r="J86" s="97"/>
      <c r="K86" s="309">
        <v>0.05</v>
      </c>
      <c r="L86" s="859">
        <f>N79*K86</f>
        <v>1867.6697902473295</v>
      </c>
      <c r="M86" s="860"/>
      <c r="N86" s="54"/>
    </row>
    <row r="87" spans="1:14" ht="15.75" thickBot="1">
      <c r="B87" s="823" t="s">
        <v>953</v>
      </c>
      <c r="C87" s="824"/>
      <c r="D87" s="824"/>
      <c r="E87" s="824"/>
      <c r="F87" s="824"/>
      <c r="G87" s="824"/>
      <c r="H87" s="824"/>
      <c r="I87" s="824"/>
      <c r="J87" s="824"/>
      <c r="K87" s="824"/>
      <c r="L87" s="824"/>
      <c r="M87" s="825"/>
      <c r="N87" s="55">
        <f>L84+L85+L86</f>
        <v>11206.018741483977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48559.414546430562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1683</v>
      </c>
      <c r="C31" s="963" t="s">
        <v>2144</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5614.2682178225887</v>
      </c>
      <c r="L36" s="274"/>
      <c r="M36" s="340">
        <v>1.25</v>
      </c>
      <c r="N36" s="276">
        <f>K36/M36</f>
        <v>4491.4145742580713</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1886.7062180720402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6378.1207923301117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550</v>
      </c>
      <c r="B48" s="46" t="str">
        <f>VLOOKUP(A48,MATERIALES!A5:D373,3,FALSE)</f>
        <v>Material seleccionado para Relleno</v>
      </c>
      <c r="C48" s="285"/>
      <c r="D48" s="285"/>
      <c r="E48" s="285"/>
      <c r="F48" s="285"/>
      <c r="G48" s="285"/>
      <c r="H48" s="285"/>
      <c r="I48" s="285"/>
      <c r="J48" s="315" t="str">
        <f>VLOOKUP(A48,MATERIALES!A4:D640,2,FALSE)</f>
        <v>m3</v>
      </c>
      <c r="K48" s="286">
        <v>0.5</v>
      </c>
      <c r="L48" s="271"/>
      <c r="M48" s="406">
        <f>VLOOKUP(A48,MATERIALES!A5:D396,4,FALSE)</f>
        <v>24710.467862222966</v>
      </c>
      <c r="N48" s="276">
        <f>K48*M48</f>
        <v>12355.233931111483</v>
      </c>
    </row>
    <row r="49" spans="1:14">
      <c r="A49" s="166" t="s">
        <v>805</v>
      </c>
      <c r="B49" s="46" t="str">
        <f>VLOOKUP(A49,MATERIALES!A6:D373,3,FALSE)</f>
        <v>Cemento Asfaltico 60-70</v>
      </c>
      <c r="C49" s="429"/>
      <c r="D49" s="429"/>
      <c r="E49" s="429"/>
      <c r="F49" s="429"/>
      <c r="G49" s="429"/>
      <c r="H49" s="429"/>
      <c r="I49" s="429"/>
      <c r="J49" s="316" t="str">
        <f>VLOOKUP(A49,MATERIALES!A5:D641,2,FALSE)</f>
        <v>kg</v>
      </c>
      <c r="K49" s="401">
        <v>0.5</v>
      </c>
      <c r="L49" s="425"/>
      <c r="M49" s="406">
        <f>VLOOKUP(A49,MATERIALES!A6:D397,4,FALSE)</f>
        <v>1598.1735720956854</v>
      </c>
      <c r="N49" s="276">
        <f>K49*M49</f>
        <v>799.08678604784268</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1.01</v>
      </c>
      <c r="L50" s="425"/>
      <c r="M50" s="406">
        <f>VLOOKUP(A50,MATERIALES!A6:D398,4,FALSE)</f>
        <v>400274.86886937759</v>
      </c>
      <c r="N50" s="276">
        <f>K50*M50</f>
        <v>404277.61755807139</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0.3</v>
      </c>
      <c r="L51" s="425"/>
      <c r="M51" s="406">
        <f>VLOOKUP(A51,MATERIALES!A6:D399,4,FALSE)</f>
        <v>3468.9203850018275</v>
      </c>
      <c r="N51" s="276">
        <f>K51*M51</f>
        <v>1040.6761155005481</v>
      </c>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418472.61439073127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1999</v>
      </c>
      <c r="I58" s="283">
        <v>1.01</v>
      </c>
      <c r="J58" s="290">
        <v>1</v>
      </c>
      <c r="K58" s="283">
        <f>I58*J58</f>
        <v>1.01</v>
      </c>
      <c r="L58" s="827">
        <f>VLOOKUP(A58,TRANSPORTE!A1:D117,4,FALSE)</f>
        <v>918.44920519931532</v>
      </c>
      <c r="M58" s="828"/>
      <c r="N58" s="291">
        <f>K58*L58</f>
        <v>927.63369725130849</v>
      </c>
    </row>
    <row r="59" spans="1:14">
      <c r="A59" t="s">
        <v>1291</v>
      </c>
      <c r="B59" s="49" t="str">
        <f>VLOOKUP(A59,TRANSPORTE!A1:D117,3,FALSE)</f>
        <v>Transporte de material seleccionado para relleno</v>
      </c>
      <c r="C59" s="50"/>
      <c r="D59" s="50"/>
      <c r="E59" s="50"/>
      <c r="F59" s="50"/>
      <c r="G59" s="50"/>
      <c r="H59" s="315" t="s">
        <v>1999</v>
      </c>
      <c r="I59" s="283">
        <v>0.5</v>
      </c>
      <c r="J59" s="290">
        <v>1</v>
      </c>
      <c r="K59" s="283">
        <f>I59*J59</f>
        <v>0.5</v>
      </c>
      <c r="L59" s="827">
        <f>VLOOKUP(A59,TRANSPORTE!A1:D117,4,FALSE)</f>
        <v>875.44489458797614</v>
      </c>
      <c r="M59" s="828"/>
      <c r="N59" s="291">
        <f>K59*L59</f>
        <v>437.72244729398807</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1365.3561445452965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13</v>
      </c>
      <c r="B69" s="52" t="str">
        <f>VLOOKUP(A69,'MANO DE OBRA'!A8:D68,3,FALSE)</f>
        <v>Obrero (5)</v>
      </c>
      <c r="C69" s="50"/>
      <c r="D69" s="50"/>
      <c r="E69" s="50"/>
      <c r="F69" s="50"/>
      <c r="G69" s="50"/>
      <c r="H69" s="50"/>
      <c r="I69" s="296">
        <f>K69/J69*100</f>
        <v>146300</v>
      </c>
      <c r="J69" s="297">
        <v>185</v>
      </c>
      <c r="K69" s="298">
        <f>VLOOKUP(A69,'MANO DE OBRA'!A8:D99,4,FALSE)</f>
        <v>270655</v>
      </c>
      <c r="L69" s="53"/>
      <c r="M69" s="438">
        <v>10</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37734.124361440801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463950.21568904747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92790.043137809495</v>
      </c>
      <c r="M82" s="858"/>
      <c r="N82" s="54"/>
    </row>
    <row r="83" spans="1:14">
      <c r="B83" s="92" t="s">
        <v>973</v>
      </c>
      <c r="C83" s="93"/>
      <c r="D83" s="93"/>
      <c r="E83" s="93"/>
      <c r="F83" s="93"/>
      <c r="G83" s="93"/>
      <c r="H83" s="93"/>
      <c r="I83" s="90"/>
      <c r="J83" s="91"/>
      <c r="K83" s="308">
        <v>0.05</v>
      </c>
      <c r="L83" s="857">
        <f>N77*K83</f>
        <v>23197.510784452374</v>
      </c>
      <c r="M83" s="858"/>
      <c r="N83" s="54"/>
    </row>
    <row r="84" spans="1:14" ht="15.75" thickBot="1">
      <c r="B84" s="94" t="s">
        <v>974</v>
      </c>
      <c r="C84" s="95"/>
      <c r="D84" s="95"/>
      <c r="E84" s="95"/>
      <c r="F84" s="95"/>
      <c r="G84" s="95"/>
      <c r="H84" s="95"/>
      <c r="I84" s="96"/>
      <c r="J84" s="97"/>
      <c r="K84" s="309">
        <v>0.05</v>
      </c>
      <c r="L84" s="859">
        <f>N77*K84</f>
        <v>23197.510784452374</v>
      </c>
      <c r="M84" s="860"/>
      <c r="N84" s="54"/>
    </row>
    <row r="85" spans="1:14" ht="15.75" thickBot="1">
      <c r="B85" s="823" t="s">
        <v>953</v>
      </c>
      <c r="C85" s="824"/>
      <c r="D85" s="824"/>
      <c r="E85" s="824"/>
      <c r="F85" s="824"/>
      <c r="G85" s="824"/>
      <c r="H85" s="824"/>
      <c r="I85" s="824"/>
      <c r="J85" s="824"/>
      <c r="K85" s="824"/>
      <c r="L85" s="824"/>
      <c r="M85" s="825"/>
      <c r="N85" s="55">
        <f>L82+L83+L84</f>
        <v>139185.06470671424</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603135.28039576171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1.5" customHeight="1" thickBot="1">
      <c r="A31" t="s">
        <v>1845</v>
      </c>
      <c r="B31" s="83" t="s">
        <v>1684</v>
      </c>
      <c r="C31" s="963" t="s">
        <v>2145</v>
      </c>
      <c r="D31" s="964"/>
      <c r="E31" s="964"/>
      <c r="F31" s="964"/>
      <c r="G31" s="964"/>
      <c r="H31" s="964"/>
      <c r="I31" s="964"/>
      <c r="J31" s="990"/>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5614.2682178225887</v>
      </c>
      <c r="L36" s="274"/>
      <c r="M36" s="340">
        <v>18.75</v>
      </c>
      <c r="N36" s="276">
        <f>K36/M36</f>
        <v>299.42763828387137</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107.73674787146933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407.16438615534071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550</v>
      </c>
      <c r="B48" s="46" t="str">
        <f>VLOOKUP(A48,MATERIALES!A5:D373,3,FALSE)</f>
        <v>Material seleccionado para Relleno</v>
      </c>
      <c r="C48" s="285"/>
      <c r="D48" s="285"/>
      <c r="E48" s="285"/>
      <c r="F48" s="285"/>
      <c r="G48" s="285"/>
      <c r="H48" s="285"/>
      <c r="I48" s="285"/>
      <c r="J48" s="315" t="str">
        <f>VLOOKUP(A48,MATERIALES!A4:D640,2,FALSE)</f>
        <v>m3</v>
      </c>
      <c r="K48" s="286">
        <v>0.05</v>
      </c>
      <c r="L48" s="271"/>
      <c r="M48" s="406">
        <f>VLOOKUP(A48,MATERIALES!A5:D396,4,FALSE)</f>
        <v>24710.467862222966</v>
      </c>
      <c r="N48" s="276">
        <f>K48*M48</f>
        <v>1235.5233931111484</v>
      </c>
    </row>
    <row r="49" spans="1:14">
      <c r="A49" s="166" t="s">
        <v>805</v>
      </c>
      <c r="B49" s="46" t="str">
        <f>VLOOKUP(A49,MATERIALES!A6:D373,3,FALSE)</f>
        <v>Cemento Asfaltico 60-70</v>
      </c>
      <c r="C49" s="429"/>
      <c r="D49" s="429"/>
      <c r="E49" s="429"/>
      <c r="F49" s="429"/>
      <c r="G49" s="429"/>
      <c r="H49" s="429"/>
      <c r="I49" s="429"/>
      <c r="J49" s="316" t="str">
        <f>VLOOKUP(A49,MATERIALES!A5:D641,2,FALSE)</f>
        <v>kg</v>
      </c>
      <c r="K49" s="401">
        <v>0.05</v>
      </c>
      <c r="L49" s="425"/>
      <c r="M49" s="406">
        <f>VLOOKUP(A49,MATERIALES!A6:D397,4,FALSE)</f>
        <v>1598.1735720956854</v>
      </c>
      <c r="N49" s="276">
        <f>K49*M49</f>
        <v>79.908678604784271</v>
      </c>
    </row>
    <row r="50" spans="1:14">
      <c r="A50" s="166" t="s">
        <v>429</v>
      </c>
      <c r="B50" s="46" t="str">
        <f>VLOOKUP(A50,MATERIALES!A6:D373,3,FALSE)</f>
        <v>Cuneta prefabricada de concreto tipo V de (0,8*0,3*0,22)</v>
      </c>
      <c r="C50" s="429"/>
      <c r="D50" s="429"/>
      <c r="E50" s="429"/>
      <c r="F50" s="429"/>
      <c r="G50" s="429"/>
      <c r="H50" s="429"/>
      <c r="I50" s="429"/>
      <c r="J50" s="316" t="str">
        <f>VLOOKUP(A50,MATERIALES!A6:D642,2,FALSE)</f>
        <v>m</v>
      </c>
      <c r="K50" s="401">
        <v>1</v>
      </c>
      <c r="L50" s="425"/>
      <c r="M50" s="406">
        <f>VLOOKUP(A50,MATERIALES!A6:D398,4,FALSE)</f>
        <v>35768.849421040948</v>
      </c>
      <c r="N50" s="276">
        <f>K50*M50</f>
        <v>35768.849421040948</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37084.281492756883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1291</v>
      </c>
      <c r="B58" s="49" t="str">
        <f>VLOOKUP(A58,TRANSPORTE!A1:D117,3,FALSE)</f>
        <v>Transporte de material seleccionado para relleno</v>
      </c>
      <c r="C58" s="321"/>
      <c r="D58" s="321"/>
      <c r="E58" s="321"/>
      <c r="F58" s="321"/>
      <c r="G58" s="321"/>
      <c r="H58" s="315" t="s">
        <v>1999</v>
      </c>
      <c r="I58" s="283">
        <v>0.05</v>
      </c>
      <c r="J58" s="290">
        <v>1</v>
      </c>
      <c r="K58" s="283">
        <f>I58*J58</f>
        <v>0.05</v>
      </c>
      <c r="L58" s="827">
        <f>VLOOKUP(A58,TRANSPORTE!A1:D117,4,FALSE)</f>
        <v>875.44489458797614</v>
      </c>
      <c r="M58" s="828"/>
      <c r="N58" s="291">
        <f>K58*L58</f>
        <v>43.772244729398807</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43.772244729398807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150</v>
      </c>
      <c r="N69" s="399">
        <f>K69/M69</f>
        <v>1443.4933333333333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2154.7349574293867</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39689.953081071006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7937.9906162142015</v>
      </c>
      <c r="M82" s="858"/>
      <c r="N82" s="54"/>
    </row>
    <row r="83" spans="1:14">
      <c r="B83" s="92" t="s">
        <v>973</v>
      </c>
      <c r="C83" s="93"/>
      <c r="D83" s="93"/>
      <c r="E83" s="93"/>
      <c r="F83" s="93"/>
      <c r="G83" s="93"/>
      <c r="H83" s="93"/>
      <c r="I83" s="90"/>
      <c r="J83" s="91"/>
      <c r="K83" s="308">
        <v>0.05</v>
      </c>
      <c r="L83" s="857">
        <f>N77*K83</f>
        <v>1984.4976540535504</v>
      </c>
      <c r="M83" s="858"/>
      <c r="N83" s="54"/>
    </row>
    <row r="84" spans="1:14" ht="15.75" thickBot="1">
      <c r="B84" s="94" t="s">
        <v>974</v>
      </c>
      <c r="C84" s="95"/>
      <c r="D84" s="95"/>
      <c r="E84" s="95"/>
      <c r="F84" s="95"/>
      <c r="G84" s="95"/>
      <c r="H84" s="95"/>
      <c r="I84" s="96"/>
      <c r="J84" s="97"/>
      <c r="K84" s="309">
        <v>0.05</v>
      </c>
      <c r="L84" s="859">
        <f>N77*K84</f>
        <v>1984.4976540535504</v>
      </c>
      <c r="M84" s="860"/>
      <c r="N84" s="54"/>
    </row>
    <row r="85" spans="1:14" ht="15.75" thickBot="1">
      <c r="B85" s="823" t="s">
        <v>953</v>
      </c>
      <c r="C85" s="824"/>
      <c r="D85" s="824"/>
      <c r="E85" s="824"/>
      <c r="F85" s="824"/>
      <c r="G85" s="824"/>
      <c r="H85" s="824"/>
      <c r="I85" s="824"/>
      <c r="J85" s="824"/>
      <c r="K85" s="824"/>
      <c r="L85" s="824"/>
      <c r="M85" s="825"/>
      <c r="N85" s="55">
        <f>L82+L83+L84</f>
        <v>11906.985924321301</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51596.939005392305</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1136</v>
      </c>
      <c r="C31" s="84" t="s">
        <v>2146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134.53962180720401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134.53962180720401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833</v>
      </c>
      <c r="B48" s="46" t="str">
        <f>VLOOKUP(A48,MATERIALES!A5:D373,3,FALSE)</f>
        <v>Concreto Resistencia  14 (Mpa)</v>
      </c>
      <c r="C48" s="285"/>
      <c r="D48" s="285"/>
      <c r="E48" s="285"/>
      <c r="F48" s="285"/>
      <c r="G48" s="285"/>
      <c r="H48" s="285"/>
      <c r="I48" s="272"/>
      <c r="J48" s="228" t="str">
        <f>VLOOKUP(A48,MATERIALES!A4:D640,2,FALSE)</f>
        <v>m3</v>
      </c>
      <c r="K48" s="286">
        <v>7.0000000000000007E-2</v>
      </c>
      <c r="L48" s="271"/>
      <c r="M48" s="406">
        <f>VLOOKUP(A48,MATERIALES!A5:D396,4,FALSE)</f>
        <v>400274.86886937759</v>
      </c>
      <c r="N48" s="276">
        <f>K48*M48</f>
        <v>28019.240820856434</v>
      </c>
    </row>
    <row r="49" spans="1:14">
      <c r="A49" s="166" t="s">
        <v>867</v>
      </c>
      <c r="B49" s="46" t="str">
        <f>VLOOKUP(A49,MATERIALES!A6:D373,3,FALSE)</f>
        <v>Formaleta (gaviones, juntas de bordillos, juntas de cunetas, muros, concretos clase D,E, F y G)</v>
      </c>
      <c r="C49" s="429"/>
      <c r="D49" s="429"/>
      <c r="E49" s="429"/>
      <c r="F49" s="429"/>
      <c r="G49" s="429"/>
      <c r="H49" s="429"/>
      <c r="I49" s="429"/>
      <c r="J49" s="315" t="str">
        <f>VLOOKUP(A49,MATERIALES!A5:D641,2,FALSE)</f>
        <v>m2</v>
      </c>
      <c r="K49" s="401">
        <v>0.3</v>
      </c>
      <c r="L49" s="425"/>
      <c r="M49" s="406">
        <f>VLOOKUP(A49,MATERIALES!A6:D397,4,FALSE)</f>
        <v>3468.9203850018275</v>
      </c>
      <c r="N49" s="276">
        <f>K49*M49</f>
        <v>1040.6761155005481</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29059.916936356982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1999</v>
      </c>
      <c r="I58" s="283">
        <v>7.0000000000000007E-2</v>
      </c>
      <c r="J58" s="290">
        <v>1</v>
      </c>
      <c r="K58" s="283">
        <f>I58*J58</f>
        <v>7.0000000000000007E-2</v>
      </c>
      <c r="L58" s="827">
        <f>VLOOKUP(A58,TRANSPORTE!A1:D117,4,FALSE)</f>
        <v>918.44920519931532</v>
      </c>
      <c r="M58" s="828"/>
      <c r="N58" s="291">
        <f>K58*L58</f>
        <v>64.291444363952081</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64.291444363952081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5">
        <v>100</v>
      </c>
      <c r="N69" s="399">
        <f>K69/M69</f>
        <v>1623.93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2690.7924361440801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31949.540438672222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6389.908087734445</v>
      </c>
      <c r="M82" s="858"/>
      <c r="N82" s="54"/>
    </row>
    <row r="83" spans="1:14">
      <c r="B83" s="92" t="s">
        <v>973</v>
      </c>
      <c r="C83" s="93"/>
      <c r="D83" s="93"/>
      <c r="E83" s="93"/>
      <c r="F83" s="93"/>
      <c r="G83" s="93"/>
      <c r="H83" s="93"/>
      <c r="I83" s="90"/>
      <c r="J83" s="91"/>
      <c r="K83" s="308">
        <v>0.05</v>
      </c>
      <c r="L83" s="857">
        <f>N77*K83</f>
        <v>1597.4770219336112</v>
      </c>
      <c r="M83" s="858"/>
      <c r="N83" s="54"/>
    </row>
    <row r="84" spans="1:14" ht="15.75" thickBot="1">
      <c r="B84" s="94" t="s">
        <v>974</v>
      </c>
      <c r="C84" s="95"/>
      <c r="D84" s="95"/>
      <c r="E84" s="95"/>
      <c r="F84" s="95"/>
      <c r="G84" s="95"/>
      <c r="H84" s="95"/>
      <c r="I84" s="96"/>
      <c r="J84" s="97"/>
      <c r="K84" s="309">
        <v>0.05</v>
      </c>
      <c r="L84" s="859">
        <f>N77*K84</f>
        <v>1597.4770219336112</v>
      </c>
      <c r="M84" s="860"/>
      <c r="N84" s="54"/>
    </row>
    <row r="85" spans="1:14" ht="15.75" thickBot="1">
      <c r="B85" s="823" t="s">
        <v>953</v>
      </c>
      <c r="C85" s="824"/>
      <c r="D85" s="824"/>
      <c r="E85" s="824"/>
      <c r="F85" s="824"/>
      <c r="G85" s="824"/>
      <c r="H85" s="824"/>
      <c r="I85" s="824"/>
      <c r="J85" s="824"/>
      <c r="K85" s="824"/>
      <c r="L85" s="824"/>
      <c r="M85" s="825"/>
      <c r="N85" s="55">
        <f>L82+L83+L84</f>
        <v>9584.862131601667</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41534.402570273887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1685</v>
      </c>
      <c r="C31" s="84" t="s">
        <v>2147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71.649414538135986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71.649414538135986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400</v>
      </c>
      <c r="B48" s="46" t="str">
        <f>VLOOKUP(A48,MATERIALES!A5:D373,3,FALSE)</f>
        <v>Bordillo Prefabricado En Concreto Ref.A85 Ntc-4109, 0,20 X 0,35 X 0.80 M</v>
      </c>
      <c r="C48" s="285"/>
      <c r="D48" s="285"/>
      <c r="E48" s="285"/>
      <c r="F48" s="285"/>
      <c r="G48" s="285"/>
      <c r="H48" s="285"/>
      <c r="I48" s="272"/>
      <c r="J48" s="228" t="str">
        <f>VLOOKUP(A48,MATERIALES!A4:D640,2,FALSE)</f>
        <v>u</v>
      </c>
      <c r="K48" s="286">
        <v>1.25</v>
      </c>
      <c r="L48" s="271"/>
      <c r="M48" s="406">
        <f>VLOOKUP(A48,MATERIALES!A5:D396,4,FALSE)</f>
        <v>29386.802524877363</v>
      </c>
      <c r="N48" s="276">
        <f>K48*M48</f>
        <v>36733.503156096704</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36733.503156096704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150</v>
      </c>
      <c r="N69" s="399">
        <f>K69/M69</f>
        <v>721.74666666666667</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1432.9882907627198</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38238.140861397558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7647.628172279512</v>
      </c>
      <c r="M82" s="858"/>
      <c r="N82" s="54"/>
    </row>
    <row r="83" spans="1:14">
      <c r="B83" s="92" t="s">
        <v>973</v>
      </c>
      <c r="C83" s="93"/>
      <c r="D83" s="93"/>
      <c r="E83" s="93"/>
      <c r="F83" s="93"/>
      <c r="G83" s="93"/>
      <c r="H83" s="93"/>
      <c r="I83" s="90"/>
      <c r="J83" s="91"/>
      <c r="K83" s="308">
        <v>0.05</v>
      </c>
      <c r="L83" s="857">
        <f>N77*K83</f>
        <v>1911.907043069878</v>
      </c>
      <c r="M83" s="858"/>
      <c r="N83" s="54"/>
    </row>
    <row r="84" spans="1:14" ht="15.75" thickBot="1">
      <c r="B84" s="94" t="s">
        <v>974</v>
      </c>
      <c r="C84" s="95"/>
      <c r="D84" s="95"/>
      <c r="E84" s="95"/>
      <c r="F84" s="95"/>
      <c r="G84" s="95"/>
      <c r="H84" s="95"/>
      <c r="I84" s="96"/>
      <c r="J84" s="97"/>
      <c r="K84" s="309">
        <v>0.05</v>
      </c>
      <c r="L84" s="859">
        <f>N77*K84</f>
        <v>1911.907043069878</v>
      </c>
      <c r="M84" s="860"/>
      <c r="N84" s="54"/>
    </row>
    <row r="85" spans="1:14" ht="15.75" thickBot="1">
      <c r="B85" s="823" t="s">
        <v>953</v>
      </c>
      <c r="C85" s="824"/>
      <c r="D85" s="824"/>
      <c r="E85" s="824"/>
      <c r="F85" s="824"/>
      <c r="G85" s="824"/>
      <c r="H85" s="824"/>
      <c r="I85" s="824"/>
      <c r="J85" s="824"/>
      <c r="K85" s="824"/>
      <c r="L85" s="824"/>
      <c r="M85" s="825"/>
      <c r="N85" s="55">
        <f>L82+L83+L84</f>
        <v>11471.442258419267</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49709.583119816823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1686</v>
      </c>
      <c r="C31" s="84" t="s">
        <v>2148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161.605121807204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161.605121807204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2E-3</v>
      </c>
      <c r="L48" s="271"/>
      <c r="M48" s="406">
        <f>VLOOKUP(A48,MATERIALES!A5:D396,4,FALSE)</f>
        <v>415518.74030954676</v>
      </c>
      <c r="N48" s="276">
        <f>K48*M48</f>
        <v>831.03748061909357</v>
      </c>
    </row>
    <row r="49" spans="1:14">
      <c r="A49" s="166" t="s">
        <v>833</v>
      </c>
      <c r="B49" s="46" t="str">
        <f>VLOOKUP(A49,MATERIALES!A6:D373,3,FALSE)</f>
        <v>Concreto Resistencia  14 (Mpa)</v>
      </c>
      <c r="C49" s="429"/>
      <c r="D49" s="429"/>
      <c r="E49" s="429"/>
      <c r="F49" s="429"/>
      <c r="G49" s="429"/>
      <c r="H49" s="429"/>
      <c r="I49" s="429"/>
      <c r="J49" s="316" t="str">
        <f>VLOOKUP(A49,MATERIALES!A5:D641,2,FALSE)</f>
        <v>m3</v>
      </c>
      <c r="K49" s="401">
        <v>7.0000000000000007E-2</v>
      </c>
      <c r="L49" s="425"/>
      <c r="M49" s="406">
        <f>VLOOKUP(A49,MATERIALES!A6:D397,4,FALSE)</f>
        <v>400274.86886937759</v>
      </c>
      <c r="N49" s="276">
        <f>K49*M49</f>
        <v>28019.240820856434</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0.3</v>
      </c>
      <c r="L50" s="425"/>
      <c r="M50" s="406">
        <f>VLOOKUP(A50,MATERIALES!A6:D398,4,FALSE)</f>
        <v>3468.9203850018275</v>
      </c>
      <c r="N50" s="276">
        <f>K50*M50</f>
        <v>1040.6761155005481</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29890.954416976074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1999</v>
      </c>
      <c r="I58" s="417">
        <v>7.2000000000000008E-2</v>
      </c>
      <c r="J58" s="290">
        <v>1</v>
      </c>
      <c r="K58" s="283">
        <f>I58*J58</f>
        <v>7.2000000000000008E-2</v>
      </c>
      <c r="L58" s="827">
        <f>VLOOKUP(A58,TRANSPORTE!A1:D117,4,FALSE)</f>
        <v>918.44920519931532</v>
      </c>
      <c r="M58" s="828"/>
      <c r="N58" s="291">
        <f>K58*L58</f>
        <v>66.128342774350713</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66.128342774350713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100</v>
      </c>
      <c r="N69" s="399">
        <f>K69/M69</f>
        <v>2165.2399999999998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3232.1024361440795</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33350.790317701707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6670.1580635403416</v>
      </c>
      <c r="M82" s="858"/>
      <c r="N82" s="54"/>
    </row>
    <row r="83" spans="1:14">
      <c r="B83" s="92" t="s">
        <v>973</v>
      </c>
      <c r="C83" s="93"/>
      <c r="D83" s="93"/>
      <c r="E83" s="93"/>
      <c r="F83" s="93"/>
      <c r="G83" s="93"/>
      <c r="H83" s="93"/>
      <c r="I83" s="90"/>
      <c r="J83" s="91"/>
      <c r="K83" s="308">
        <v>0.05</v>
      </c>
      <c r="L83" s="857">
        <f>N77*K83</f>
        <v>1667.5395158850854</v>
      </c>
      <c r="M83" s="858"/>
      <c r="N83" s="54"/>
    </row>
    <row r="84" spans="1:14" ht="15.75" thickBot="1">
      <c r="B84" s="94" t="s">
        <v>974</v>
      </c>
      <c r="C84" s="95"/>
      <c r="D84" s="95"/>
      <c r="E84" s="95"/>
      <c r="F84" s="95"/>
      <c r="G84" s="95"/>
      <c r="H84" s="95"/>
      <c r="I84" s="96"/>
      <c r="J84" s="97"/>
      <c r="K84" s="309">
        <v>0.05</v>
      </c>
      <c r="L84" s="859">
        <f>N77*K84</f>
        <v>1667.5395158850854</v>
      </c>
      <c r="M84" s="860"/>
      <c r="N84" s="54"/>
    </row>
    <row r="85" spans="1:14" ht="15.75" thickBot="1">
      <c r="B85" s="823" t="s">
        <v>953</v>
      </c>
      <c r="C85" s="824"/>
      <c r="D85" s="824"/>
      <c r="E85" s="824"/>
      <c r="F85" s="824"/>
      <c r="G85" s="824"/>
      <c r="H85" s="824"/>
      <c r="I85" s="824"/>
      <c r="J85" s="824"/>
      <c r="K85" s="824"/>
      <c r="L85" s="824"/>
      <c r="M85" s="825"/>
      <c r="N85" s="55">
        <f>L82+L83+L84</f>
        <v>10005.237095310513</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43356.02741301222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1687</v>
      </c>
      <c r="C31" s="84" t="s">
        <v>2149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89.693081204802667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89.693081204802667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2E-3</v>
      </c>
      <c r="L48" s="271"/>
      <c r="M48" s="406">
        <f>VLOOKUP(A48,MATERIALES!A5:D396,4,FALSE)</f>
        <v>415518.74030954676</v>
      </c>
      <c r="N48" s="276">
        <f>K48*M48</f>
        <v>831.03748061909357</v>
      </c>
    </row>
    <row r="49" spans="1:14">
      <c r="A49" s="166" t="s">
        <v>400</v>
      </c>
      <c r="B49" s="46" t="str">
        <f>VLOOKUP(A49,MATERIALES!A6:D373,3,FALSE)</f>
        <v>Bordillo Prefabricado En Concreto Ref.A85 Ntc-4109, 0,20 X 0,35 X 0.80 M</v>
      </c>
      <c r="C49" s="429"/>
      <c r="D49" s="429"/>
      <c r="E49" s="429"/>
      <c r="F49" s="429"/>
      <c r="G49" s="429"/>
      <c r="H49" s="429"/>
      <c r="I49" s="429"/>
      <c r="J49" s="316" t="str">
        <f>VLOOKUP(A49,MATERIALES!A5:D641,2,FALSE)</f>
        <v>u</v>
      </c>
      <c r="K49" s="401">
        <v>1.25</v>
      </c>
      <c r="L49" s="425"/>
      <c r="M49" s="406">
        <f>VLOOKUP(A49,MATERIALES!A6:D397,4,FALSE)</f>
        <v>29386.802524877363</v>
      </c>
      <c r="N49" s="276">
        <f>K49*M49</f>
        <v>36733.503156096704</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37564.540636715799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1999</v>
      </c>
      <c r="I58" s="417">
        <v>2E-3</v>
      </c>
      <c r="J58" s="290">
        <v>1</v>
      </c>
      <c r="K58" s="417">
        <f>I58*J58</f>
        <v>2E-3</v>
      </c>
      <c r="L58" s="827">
        <f>VLOOKUP(A58,TRANSPORTE!A1:D117,4,FALSE)</f>
        <v>918.44920519931532</v>
      </c>
      <c r="M58" s="828"/>
      <c r="N58" s="291">
        <f>K58*L58</f>
        <v>1.8368984103986308</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1.8368984103986308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8">
        <v>150</v>
      </c>
      <c r="N69" s="399">
        <f>K69/M69</f>
        <v>1082.6199999999999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1793.8616240960532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39449.932240427057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7889.9864480854121</v>
      </c>
      <c r="M82" s="858"/>
      <c r="N82" s="54"/>
    </row>
    <row r="83" spans="1:14">
      <c r="B83" s="92" t="s">
        <v>973</v>
      </c>
      <c r="C83" s="93"/>
      <c r="D83" s="93"/>
      <c r="E83" s="93"/>
      <c r="F83" s="93"/>
      <c r="G83" s="93"/>
      <c r="H83" s="93"/>
      <c r="I83" s="90"/>
      <c r="J83" s="91"/>
      <c r="K83" s="308">
        <v>0.05</v>
      </c>
      <c r="L83" s="857">
        <f>N77*K83</f>
        <v>1972.496612021353</v>
      </c>
      <c r="M83" s="858"/>
      <c r="N83" s="54"/>
    </row>
    <row r="84" spans="1:14" ht="15.75" thickBot="1">
      <c r="B84" s="94" t="s">
        <v>974</v>
      </c>
      <c r="C84" s="95"/>
      <c r="D84" s="95"/>
      <c r="E84" s="95"/>
      <c r="F84" s="95"/>
      <c r="G84" s="95"/>
      <c r="H84" s="95"/>
      <c r="I84" s="96"/>
      <c r="J84" s="97"/>
      <c r="K84" s="309">
        <v>0.05</v>
      </c>
      <c r="L84" s="859">
        <f>N77*K84</f>
        <v>1972.496612021353</v>
      </c>
      <c r="M84" s="860"/>
      <c r="N84" s="54"/>
    </row>
    <row r="85" spans="1:14" ht="15.75" thickBot="1">
      <c r="B85" s="823" t="s">
        <v>953</v>
      </c>
      <c r="C85" s="824"/>
      <c r="D85" s="824"/>
      <c r="E85" s="824"/>
      <c r="F85" s="824"/>
      <c r="G85" s="824"/>
      <c r="H85" s="824"/>
      <c r="I85" s="824"/>
      <c r="J85" s="824"/>
      <c r="K85" s="824"/>
      <c r="L85" s="824"/>
      <c r="M85" s="825"/>
      <c r="N85" s="55">
        <f>L82+L83+L84</f>
        <v>11834.97967212812</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51284.911912555181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1732</v>
      </c>
      <c r="C31" s="84" t="s">
        <v>1688</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22.554583333333333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22.554583333333333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883</v>
      </c>
      <c r="B48" s="46" t="str">
        <f>VLOOKUP(A48,MATERIALES!A5:D373,3,FALSE)</f>
        <v>Geotextil Nt-2500 O Similar (Proveedores, Pavco, Geomatrix, Tensar, Omnes U Otros)</v>
      </c>
      <c r="C48" s="285"/>
      <c r="D48" s="285"/>
      <c r="E48" s="285"/>
      <c r="F48" s="285"/>
      <c r="G48" s="285"/>
      <c r="H48" s="285"/>
      <c r="I48" s="272"/>
      <c r="J48" s="228" t="str">
        <f>VLOOKUP(A48,MATERIALES!A4:D640,2,FALSE)</f>
        <v>m2</v>
      </c>
      <c r="K48" s="286">
        <v>1.1000000000000001</v>
      </c>
      <c r="L48" s="271"/>
      <c r="M48" s="406">
        <f>VLOOKUP(A48,MATERIALES!A5:D396,4,FALSE)</f>
        <v>5770.8865827838881</v>
      </c>
      <c r="N48" s="276">
        <f>K48*M48</f>
        <v>6347.9752410622777</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6347.9752410622777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240</v>
      </c>
      <c r="N69" s="399">
        <f>K69/M69</f>
        <v>451.09166666666664</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451.09166666666664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6821.6214910622775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1364.3242982124557</v>
      </c>
      <c r="M82" s="858"/>
      <c r="N82" s="54"/>
    </row>
    <row r="83" spans="1:14">
      <c r="B83" s="92" t="s">
        <v>973</v>
      </c>
      <c r="C83" s="93"/>
      <c r="D83" s="93"/>
      <c r="E83" s="93"/>
      <c r="F83" s="93"/>
      <c r="G83" s="93"/>
      <c r="H83" s="93"/>
      <c r="I83" s="90"/>
      <c r="J83" s="91"/>
      <c r="K83" s="308">
        <v>0.05</v>
      </c>
      <c r="L83" s="857">
        <f>N77*K83</f>
        <v>341.08107455311392</v>
      </c>
      <c r="M83" s="858"/>
      <c r="N83" s="54"/>
    </row>
    <row r="84" spans="1:14" ht="15.75" thickBot="1">
      <c r="B84" s="94" t="s">
        <v>974</v>
      </c>
      <c r="C84" s="95"/>
      <c r="D84" s="95"/>
      <c r="E84" s="95"/>
      <c r="F84" s="95"/>
      <c r="G84" s="95"/>
      <c r="H84" s="95"/>
      <c r="I84" s="96"/>
      <c r="J84" s="97"/>
      <c r="K84" s="309">
        <v>0.05</v>
      </c>
      <c r="L84" s="859">
        <f>N77*K84</f>
        <v>341.08107455311392</v>
      </c>
      <c r="M84" s="860"/>
      <c r="N84" s="54"/>
    </row>
    <row r="85" spans="1:14" ht="15.75" thickBot="1">
      <c r="B85" s="823" t="s">
        <v>953</v>
      </c>
      <c r="C85" s="824"/>
      <c r="D85" s="824"/>
      <c r="E85" s="824"/>
      <c r="F85" s="824"/>
      <c r="G85" s="824"/>
      <c r="H85" s="824"/>
      <c r="I85" s="824"/>
      <c r="J85" s="824"/>
      <c r="K85" s="824"/>
      <c r="L85" s="824"/>
      <c r="M85" s="825"/>
      <c r="N85" s="55">
        <f>L82+L83+L84</f>
        <v>2046.4864473186835</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8868.1079383809611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1733</v>
      </c>
      <c r="C31" s="84" t="s">
        <v>2045</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22.554583333333333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22.554583333333333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876</v>
      </c>
      <c r="B48" s="46" t="str">
        <f>VLOOKUP(A48,MATERIALES!A5:D373,3,FALSE)</f>
        <v>Geotextil T-2400 O Similar (Proveedores Lafayet, Pavco, Geomatrix, Tensar, Omnes U Otros)</v>
      </c>
      <c r="C48" s="285"/>
      <c r="D48" s="285"/>
      <c r="E48" s="285"/>
      <c r="F48" s="285"/>
      <c r="G48" s="285"/>
      <c r="H48" s="285"/>
      <c r="I48" s="272"/>
      <c r="J48" s="228" t="str">
        <f>VLOOKUP(A48,MATERIALES!A4:D640,2,FALSE)</f>
        <v>m2</v>
      </c>
      <c r="K48" s="286">
        <v>1.1000000000000001</v>
      </c>
      <c r="L48" s="271"/>
      <c r="M48" s="406">
        <f>VLOOKUP(A48,MATERIALES!A5:D396,4,FALSE)</f>
        <v>8121.8307847740771</v>
      </c>
      <c r="N48" s="276">
        <f>K48*M48</f>
        <v>8934.0138632514863</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8934.0138632514863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240</v>
      </c>
      <c r="N69" s="399">
        <f>K69/M69</f>
        <v>451.09166666666664</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451.09166666666664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9407.6601132514861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1881.5320226502972</v>
      </c>
      <c r="M82" s="858"/>
      <c r="N82" s="54"/>
    </row>
    <row r="83" spans="1:14">
      <c r="B83" s="92" t="s">
        <v>973</v>
      </c>
      <c r="C83" s="93"/>
      <c r="D83" s="93"/>
      <c r="E83" s="93"/>
      <c r="F83" s="93"/>
      <c r="G83" s="93"/>
      <c r="H83" s="93"/>
      <c r="I83" s="90"/>
      <c r="J83" s="91"/>
      <c r="K83" s="308">
        <v>0.05</v>
      </c>
      <c r="L83" s="857">
        <f>N77*K83</f>
        <v>470.38300566257431</v>
      </c>
      <c r="M83" s="858"/>
      <c r="N83" s="54"/>
    </row>
    <row r="84" spans="1:14" ht="15.75" thickBot="1">
      <c r="B84" s="94" t="s">
        <v>974</v>
      </c>
      <c r="C84" s="95"/>
      <c r="D84" s="95"/>
      <c r="E84" s="95"/>
      <c r="F84" s="95"/>
      <c r="G84" s="95"/>
      <c r="H84" s="95"/>
      <c r="I84" s="96"/>
      <c r="J84" s="97"/>
      <c r="K84" s="309">
        <v>0.05</v>
      </c>
      <c r="L84" s="859">
        <f>N77*K84</f>
        <v>470.38300566257431</v>
      </c>
      <c r="M84" s="860"/>
      <c r="N84" s="54"/>
    </row>
    <row r="85" spans="1:14" ht="15.75" thickBot="1">
      <c r="B85" s="823" t="s">
        <v>953</v>
      </c>
      <c r="C85" s="824"/>
      <c r="D85" s="824"/>
      <c r="E85" s="824"/>
      <c r="F85" s="824"/>
      <c r="G85" s="824"/>
      <c r="H85" s="824"/>
      <c r="I85" s="824"/>
      <c r="J85" s="824"/>
      <c r="K85" s="824"/>
      <c r="L85" s="824"/>
      <c r="M85" s="825"/>
      <c r="N85" s="55">
        <f>L82+L83+L84</f>
        <v>2822.2980339754458</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12229.958147226931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1137</v>
      </c>
      <c r="C31" s="84" t="s">
        <v>1689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324.78600000000006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324.78600000000006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542</v>
      </c>
      <c r="B48" s="46" t="str">
        <f>VLOOKUP(A48,MATERIALES!A5:D373,3,FALSE)</f>
        <v>Material drenante (3´´)</v>
      </c>
      <c r="C48" s="285"/>
      <c r="D48" s="285"/>
      <c r="E48" s="285"/>
      <c r="F48" s="285"/>
      <c r="G48" s="285"/>
      <c r="H48" s="285"/>
      <c r="I48" s="272"/>
      <c r="J48" s="228" t="str">
        <f>VLOOKUP(A48,MATERIALES!A4:D640,2,FALSE)</f>
        <v>m3</v>
      </c>
      <c r="K48" s="286">
        <v>1.1000000000000001</v>
      </c>
      <c r="L48" s="271"/>
      <c r="M48" s="406">
        <f>VLOOKUP(A48,MATERIALES!A5:D396,4,FALSE)</f>
        <v>90502.83386284695</v>
      </c>
      <c r="N48" s="276">
        <f>K48*M48</f>
        <v>99553.117249131654</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99553.117249131654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1261</v>
      </c>
      <c r="B58" s="49" t="str">
        <f>VLOOKUP(A58,TRANSPORTE!A1:D117,3,FALSE)</f>
        <v>Transporte de Material Drenante</v>
      </c>
      <c r="C58" s="321"/>
      <c r="D58" s="321"/>
      <c r="E58" s="321"/>
      <c r="F58" s="321"/>
      <c r="G58" s="321"/>
      <c r="H58" s="315" t="s">
        <v>1999</v>
      </c>
      <c r="I58" s="283">
        <v>1.1000000000000001</v>
      </c>
      <c r="J58" s="290">
        <v>1</v>
      </c>
      <c r="K58" s="283">
        <f>I58*J58</f>
        <v>1.1000000000000001</v>
      </c>
      <c r="L58" s="827">
        <f>VLOOKUP(A58,TRANSPORTE!A1:D117,4,FALSE)</f>
        <v>875.44489458797614</v>
      </c>
      <c r="M58" s="828"/>
      <c r="N58" s="291">
        <f>K58*L58</f>
        <v>962.98938404677381</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962.98938404677381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8">
        <v>25</v>
      </c>
      <c r="N69" s="399">
        <f>K69/M69</f>
        <v>6495.72</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6495.72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107336.61263317843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21467.322526635689</v>
      </c>
      <c r="M82" s="858"/>
      <c r="N82" s="54"/>
    </row>
    <row r="83" spans="1:14">
      <c r="B83" s="92" t="s">
        <v>973</v>
      </c>
      <c r="C83" s="93"/>
      <c r="D83" s="93"/>
      <c r="E83" s="93"/>
      <c r="F83" s="93"/>
      <c r="G83" s="93"/>
      <c r="H83" s="93"/>
      <c r="I83" s="90"/>
      <c r="J83" s="91"/>
      <c r="K83" s="308">
        <v>0.05</v>
      </c>
      <c r="L83" s="857">
        <f>N77*K83</f>
        <v>5366.8306316589224</v>
      </c>
      <c r="M83" s="858"/>
      <c r="N83" s="54"/>
    </row>
    <row r="84" spans="1:14" ht="15.75" thickBot="1">
      <c r="B84" s="94" t="s">
        <v>974</v>
      </c>
      <c r="C84" s="95"/>
      <c r="D84" s="95"/>
      <c r="E84" s="95"/>
      <c r="F84" s="95"/>
      <c r="G84" s="95"/>
      <c r="H84" s="95"/>
      <c r="I84" s="96"/>
      <c r="J84" s="97"/>
      <c r="K84" s="309">
        <v>0.05</v>
      </c>
      <c r="L84" s="859">
        <f>N77*K84</f>
        <v>5366.8306316589224</v>
      </c>
      <c r="M84" s="860"/>
      <c r="N84" s="54"/>
    </row>
    <row r="85" spans="1:14" ht="15.75" thickBot="1">
      <c r="B85" s="823" t="s">
        <v>953</v>
      </c>
      <c r="C85" s="824"/>
      <c r="D85" s="824"/>
      <c r="E85" s="824"/>
      <c r="F85" s="824"/>
      <c r="G85" s="824"/>
      <c r="H85" s="824"/>
      <c r="I85" s="824"/>
      <c r="J85" s="824"/>
      <c r="K85" s="824"/>
      <c r="L85" s="824"/>
      <c r="M85" s="825"/>
      <c r="N85" s="55">
        <f>L82+L83+L84</f>
        <v>32200.983789953534</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139537.59642313197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1138</v>
      </c>
      <c r="C31" s="84" t="s">
        <v>2150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5614.2682178225887</v>
      </c>
      <c r="L36" s="274"/>
      <c r="M36" s="340">
        <v>3</v>
      </c>
      <c r="N36" s="276">
        <f>K36/M36</f>
        <v>1871.4227392741961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451.0916666666667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2322.5144059408631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535</v>
      </c>
      <c r="B48" s="46" t="str">
        <f>VLOOKUP(A48,MATERIALES!A5:D373,3,FALSE)</f>
        <v>Material de Sub- Base CBR=20%</v>
      </c>
      <c r="C48" s="285"/>
      <c r="D48" s="285"/>
      <c r="E48" s="285"/>
      <c r="F48" s="285"/>
      <c r="G48" s="285"/>
      <c r="H48" s="285"/>
      <c r="I48" s="272"/>
      <c r="J48" s="228" t="str">
        <f>VLOOKUP(A48,MATERIALES!A4:D640,2,FALSE)</f>
        <v>m3</v>
      </c>
      <c r="K48" s="286">
        <v>1.25</v>
      </c>
      <c r="L48" s="271"/>
      <c r="M48" s="406">
        <f>VLOOKUP(A48,MATERIALES!A5:D396,4,FALSE)</f>
        <v>50000</v>
      </c>
      <c r="N48" s="276">
        <f>K48*M48</f>
        <v>62500</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62500</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1252</v>
      </c>
      <c r="B60" s="49" t="str">
        <f>VLOOKUP(A60,TRANSPORTE!A1:D117,3,FALSE)</f>
        <v>Transporte de material de cobertura</v>
      </c>
      <c r="C60" s="321"/>
      <c r="D60" s="321"/>
      <c r="E60" s="321"/>
      <c r="F60" s="321"/>
      <c r="G60" s="321"/>
      <c r="H60" s="315" t="s">
        <v>339</v>
      </c>
      <c r="I60" s="283">
        <v>1.25</v>
      </c>
      <c r="J60" s="290">
        <v>1</v>
      </c>
      <c r="K60" s="283">
        <f>I60*J60</f>
        <v>1.25</v>
      </c>
      <c r="L60" s="827">
        <f>VLOOKUP(A60,TRANSPORTE!A1:D117,4,FALSE)</f>
        <v>672.71028742023429</v>
      </c>
      <c r="M60" s="828"/>
      <c r="N60" s="291">
        <f>K60*L60</f>
        <v>840.88785927529284</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314"/>
      <c r="E65" s="314"/>
      <c r="F65" s="314"/>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840.88785927529284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7"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24</v>
      </c>
      <c r="N71" s="399">
        <f>K71/M71</f>
        <v>4510.916666666667</v>
      </c>
      <c r="O71" s="109"/>
    </row>
    <row r="72" spans="1:15">
      <c r="A72" s="167"/>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4510.916666666667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70174.318931882823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14034.863786376565</v>
      </c>
      <c r="M84" s="858"/>
      <c r="N84" s="54"/>
    </row>
    <row r="85" spans="1:14">
      <c r="B85" s="92" t="s">
        <v>973</v>
      </c>
      <c r="C85" s="93"/>
      <c r="D85" s="93"/>
      <c r="E85" s="93"/>
      <c r="F85" s="93"/>
      <c r="G85" s="93"/>
      <c r="H85" s="93"/>
      <c r="I85" s="90"/>
      <c r="J85" s="91"/>
      <c r="K85" s="308">
        <v>0.05</v>
      </c>
      <c r="L85" s="857">
        <f>N79*K85</f>
        <v>3508.7159465941413</v>
      </c>
      <c r="M85" s="858"/>
      <c r="N85" s="54"/>
    </row>
    <row r="86" spans="1:14" ht="15.75" thickBot="1">
      <c r="B86" s="94" t="s">
        <v>974</v>
      </c>
      <c r="C86" s="95"/>
      <c r="D86" s="95"/>
      <c r="E86" s="95"/>
      <c r="F86" s="95"/>
      <c r="G86" s="95"/>
      <c r="H86" s="95"/>
      <c r="I86" s="96"/>
      <c r="J86" s="97"/>
      <c r="K86" s="309">
        <v>0.05</v>
      </c>
      <c r="L86" s="859">
        <f>N79*K86</f>
        <v>3508.7159465941413</v>
      </c>
      <c r="M86" s="860"/>
      <c r="N86" s="54"/>
    </row>
    <row r="87" spans="1:14" ht="15.75" thickBot="1">
      <c r="B87" s="823" t="s">
        <v>953</v>
      </c>
      <c r="C87" s="824"/>
      <c r="D87" s="824"/>
      <c r="E87" s="824"/>
      <c r="F87" s="824"/>
      <c r="G87" s="824"/>
      <c r="H87" s="824"/>
      <c r="I87" s="824"/>
      <c r="J87" s="824"/>
      <c r="K87" s="824"/>
      <c r="L87" s="824"/>
      <c r="M87" s="825"/>
      <c r="N87" s="55">
        <f>L84+L85+L86</f>
        <v>21052.295679564846</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91226.614611447672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1139</v>
      </c>
      <c r="C31" s="84" t="s">
        <v>2151</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197</v>
      </c>
      <c r="B36" s="836" t="str">
        <f>VLOOKUP(A36,EQUIPOS!A6:D154,3,FALSE)</f>
        <v>Equipo de perforación (TRACKDRILL), potencia 40 HP, 2100 golpes / minuto</v>
      </c>
      <c r="C36" s="837"/>
      <c r="D36" s="837"/>
      <c r="E36" s="837"/>
      <c r="F36" s="837"/>
      <c r="G36" s="837"/>
      <c r="H36" s="838"/>
      <c r="I36" s="271"/>
      <c r="J36" s="272"/>
      <c r="K36" s="273">
        <f>VLOOKUP(A36,EQUIPOS!A6:D163,4,FALSE)</f>
        <v>152113.75183543682</v>
      </c>
      <c r="L36" s="274"/>
      <c r="M36" s="340">
        <v>2.5</v>
      </c>
      <c r="N36" s="276">
        <f>K36/M36</f>
        <v>60845.500734174726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402.04310903601998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61247.543843210748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705</v>
      </c>
      <c r="B48" s="46" t="str">
        <f>VLOOKUP(A48,MATERIALES!A5:D373,3,FALSE)</f>
        <v>Tubería Perforada en PVC de 2´´</v>
      </c>
      <c r="C48" s="285"/>
      <c r="D48" s="285"/>
      <c r="E48" s="285"/>
      <c r="F48" s="285"/>
      <c r="G48" s="285"/>
      <c r="H48" s="285"/>
      <c r="I48" s="272"/>
      <c r="J48" s="228" t="str">
        <f>VLOOKUP(A48,MATERIALES!A4:D640,2,FALSE)</f>
        <v>m</v>
      </c>
      <c r="K48" s="286">
        <v>1.01</v>
      </c>
      <c r="L48" s="271"/>
      <c r="M48" s="406">
        <f>VLOOKUP(A48,MATERIALES!A5:D396,4,FALSE)</f>
        <v>19566.712681147514</v>
      </c>
      <c r="N48" s="276">
        <f>K48*M48</f>
        <v>19762.379807958991</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19762.379807958991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7"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38">
        <v>20</v>
      </c>
      <c r="N71" s="399">
        <f>K71/M71</f>
        <v>2706.55</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8040.862180720399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89050.785831890142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17810.157166378031</v>
      </c>
      <c r="M84" s="858"/>
      <c r="N84" s="54"/>
    </row>
    <row r="85" spans="1:14">
      <c r="B85" s="92" t="s">
        <v>973</v>
      </c>
      <c r="C85" s="93"/>
      <c r="D85" s="93"/>
      <c r="E85" s="93"/>
      <c r="F85" s="93"/>
      <c r="G85" s="93"/>
      <c r="H85" s="93"/>
      <c r="I85" s="90"/>
      <c r="J85" s="91"/>
      <c r="K85" s="308">
        <v>0.05</v>
      </c>
      <c r="L85" s="857">
        <f>N79*K85</f>
        <v>4452.5392915945076</v>
      </c>
      <c r="M85" s="858"/>
      <c r="N85" s="54"/>
    </row>
    <row r="86" spans="1:14" ht="15.75" thickBot="1">
      <c r="B86" s="94" t="s">
        <v>974</v>
      </c>
      <c r="C86" s="95"/>
      <c r="D86" s="95"/>
      <c r="E86" s="95"/>
      <c r="F86" s="95"/>
      <c r="G86" s="95"/>
      <c r="H86" s="95"/>
      <c r="I86" s="96"/>
      <c r="J86" s="97"/>
      <c r="K86" s="309">
        <v>0.05</v>
      </c>
      <c r="L86" s="859">
        <f>N79*K86</f>
        <v>4452.5392915945076</v>
      </c>
      <c r="M86" s="860"/>
      <c r="N86" s="54"/>
    </row>
    <row r="87" spans="1:14" ht="15.75" thickBot="1">
      <c r="B87" s="823" t="s">
        <v>953</v>
      </c>
      <c r="C87" s="824"/>
      <c r="D87" s="824"/>
      <c r="E87" s="824"/>
      <c r="F87" s="824"/>
      <c r="G87" s="824"/>
      <c r="H87" s="824"/>
      <c r="I87" s="824"/>
      <c r="J87" s="824"/>
      <c r="K87" s="824"/>
      <c r="L87" s="824"/>
      <c r="M87" s="825"/>
      <c r="N87" s="55">
        <f>L84+L85+L86</f>
        <v>26715.235749567048</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115766.02158145719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1140</v>
      </c>
      <c r="C31" s="84" t="s">
        <v>2152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197</v>
      </c>
      <c r="B36" s="836" t="str">
        <f>VLOOKUP(A36,EQUIPOS!A6:D154,3,FALSE)</f>
        <v>Equipo de perforación (TRACKDRILL), potencia 40 HP, 2100 golpes / minuto</v>
      </c>
      <c r="C36" s="837"/>
      <c r="D36" s="837"/>
      <c r="E36" s="837"/>
      <c r="F36" s="837"/>
      <c r="G36" s="837"/>
      <c r="H36" s="838"/>
      <c r="I36" s="271"/>
      <c r="J36" s="272"/>
      <c r="K36" s="273">
        <f>VLOOKUP(A36,EQUIPOS!A6:D163,4,FALSE)</f>
        <v>152113.75183543682</v>
      </c>
      <c r="L36" s="274"/>
      <c r="M36" s="340">
        <v>1.25</v>
      </c>
      <c r="N36" s="276">
        <f>K36/M36</f>
        <v>121691.00146834945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1074.7412180720401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122765.74268642149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705</v>
      </c>
      <c r="B48" s="46" t="str">
        <f>VLOOKUP(A48,MATERIALES!A5:D373,3,FALSE)</f>
        <v>Tubería Perforada en PVC de 2´´</v>
      </c>
      <c r="C48" s="285"/>
      <c r="D48" s="285"/>
      <c r="E48" s="285"/>
      <c r="F48" s="285"/>
      <c r="G48" s="285"/>
      <c r="H48" s="285"/>
      <c r="I48" s="272"/>
      <c r="J48" s="228" t="str">
        <f>VLOOKUP(A48,MATERIALES!A4:D640,2,FALSE)</f>
        <v>m</v>
      </c>
      <c r="K48" s="286">
        <v>1.01</v>
      </c>
      <c r="L48" s="271"/>
      <c r="M48" s="406">
        <f>VLOOKUP(A48,MATERIALES!A5:D396,4,FALSE)</f>
        <v>19566.712681147514</v>
      </c>
      <c r="N48" s="276">
        <f>K48*M48</f>
        <v>19762.379807958991</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19762.379807958991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314"/>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7"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21494.824361440798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164022.9468558213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32804.589371164264</v>
      </c>
      <c r="M84" s="858"/>
      <c r="N84" s="54"/>
    </row>
    <row r="85" spans="1:14">
      <c r="B85" s="92" t="s">
        <v>973</v>
      </c>
      <c r="C85" s="93"/>
      <c r="D85" s="93"/>
      <c r="E85" s="93"/>
      <c r="F85" s="93"/>
      <c r="G85" s="93"/>
      <c r="H85" s="93"/>
      <c r="I85" s="90"/>
      <c r="J85" s="91"/>
      <c r="K85" s="308">
        <v>0.05</v>
      </c>
      <c r="L85" s="857">
        <f>N79*K85</f>
        <v>8201.147342791066</v>
      </c>
      <c r="M85" s="858"/>
      <c r="N85" s="54"/>
    </row>
    <row r="86" spans="1:14" ht="15.75" thickBot="1">
      <c r="B86" s="94" t="s">
        <v>974</v>
      </c>
      <c r="C86" s="95"/>
      <c r="D86" s="95"/>
      <c r="E86" s="95"/>
      <c r="F86" s="95"/>
      <c r="G86" s="95"/>
      <c r="H86" s="95"/>
      <c r="I86" s="96"/>
      <c r="J86" s="97"/>
      <c r="K86" s="309">
        <v>0.05</v>
      </c>
      <c r="L86" s="859">
        <f>N79*K86</f>
        <v>8201.147342791066</v>
      </c>
      <c r="M86" s="860"/>
      <c r="N86" s="54"/>
    </row>
    <row r="87" spans="1:14" ht="15.75" thickBot="1">
      <c r="B87" s="823" t="s">
        <v>953</v>
      </c>
      <c r="C87" s="824"/>
      <c r="D87" s="824"/>
      <c r="E87" s="824"/>
      <c r="F87" s="824"/>
      <c r="G87" s="824"/>
      <c r="H87" s="824"/>
      <c r="I87" s="824"/>
      <c r="J87" s="824"/>
      <c r="K87" s="824"/>
      <c r="L87" s="824"/>
      <c r="M87" s="825"/>
      <c r="N87" s="55">
        <f>L84+L85+L86</f>
        <v>49206.884056746399</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213229.8309125677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1141</v>
      </c>
      <c r="C31" s="84" t="s">
        <v>1690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314</v>
      </c>
      <c r="B36" s="836" t="str">
        <f>VLOOKUP(A36,EQUIPOS!A6:D154,3,FALSE)</f>
        <v xml:space="preserve">Retroexcavadora E-200 sobre orugas
</v>
      </c>
      <c r="C36" s="837"/>
      <c r="D36" s="837"/>
      <c r="E36" s="837"/>
      <c r="F36" s="837"/>
      <c r="G36" s="837"/>
      <c r="H36" s="838"/>
      <c r="I36" s="271"/>
      <c r="J36" s="272"/>
      <c r="K36" s="273">
        <f>VLOOKUP(A36,EQUIPOS!A6:D163,4,FALSE)</f>
        <v>160720.18375929852</v>
      </c>
      <c r="L36" s="274"/>
      <c r="M36" s="340">
        <v>23</v>
      </c>
      <c r="N36" s="276">
        <f>K36/M36</f>
        <v>6987.83407649124</v>
      </c>
    </row>
    <row r="37" spans="1:14">
      <c r="A37" s="116" t="s">
        <v>328</v>
      </c>
      <c r="B37" s="836" t="str">
        <f>VLOOKUP(A37,EQUIPOS!A7:D154,3,FALSE)</f>
        <v xml:space="preserve">Taco metálico o puntal (escamas en concreto)
</v>
      </c>
      <c r="C37" s="837"/>
      <c r="D37" s="837"/>
      <c r="E37" s="837"/>
      <c r="F37" s="837"/>
      <c r="G37" s="837"/>
      <c r="H37" s="838"/>
      <c r="I37" s="425"/>
      <c r="J37" s="426"/>
      <c r="K37" s="273">
        <f>VLOOKUP(A37,EQUIPOS!A7:D164,4,FALSE)</f>
        <v>112.44892643126089</v>
      </c>
      <c r="L37" s="339"/>
      <c r="M37" s="340">
        <v>1</v>
      </c>
      <c r="N37" s="276">
        <f>K37/M37</f>
        <v>112.44892643126089</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1074.7412180720401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8175.0242209945409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706</v>
      </c>
      <c r="B48" s="46" t="str">
        <f>VLOOKUP(A48,MATERIALES!A5:D373,3,FALSE)</f>
        <v>Tubería PVC RD21 de 1´´ (para anclajes)</v>
      </c>
      <c r="C48" s="285"/>
      <c r="D48" s="285"/>
      <c r="E48" s="285"/>
      <c r="F48" s="285"/>
      <c r="G48" s="285"/>
      <c r="H48" s="285"/>
      <c r="I48" s="285"/>
      <c r="J48" s="315" t="str">
        <f>VLOOKUP(A48,MATERIALES!A4:D640,2,FALSE)</f>
        <v>m</v>
      </c>
      <c r="K48" s="286">
        <v>0.35</v>
      </c>
      <c r="L48" s="271"/>
      <c r="M48" s="406">
        <f>VLOOKUP(A48,MATERIALES!A5:D396,4,FALSE)</f>
        <v>5844.3535890960811</v>
      </c>
      <c r="N48" s="276">
        <f>K48*M48</f>
        <v>2045.5237561836282</v>
      </c>
    </row>
    <row r="49" spans="1:14">
      <c r="A49" s="166" t="s">
        <v>1691</v>
      </c>
      <c r="B49" s="46" t="str">
        <f>VLOOKUP(A49,MATERIALES!A6:D373,3,FALSE)</f>
        <v>Formaleta Metálica</v>
      </c>
      <c r="C49" s="429"/>
      <c r="D49" s="429"/>
      <c r="E49" s="429"/>
      <c r="F49" s="429"/>
      <c r="G49" s="429"/>
      <c r="H49" s="429"/>
      <c r="I49" s="429"/>
      <c r="J49" s="316" t="str">
        <f>VLOOKUP(A49,MATERIALES!A5:D641,2,FALSE)</f>
        <v>m2</v>
      </c>
      <c r="K49" s="401">
        <v>1</v>
      </c>
      <c r="L49" s="425"/>
      <c r="M49" s="406">
        <f>VLOOKUP(A49,MATERIALES!A6:D397,4,FALSE)</f>
        <v>5814.5408908824384</v>
      </c>
      <c r="N49" s="276">
        <f>K49*M49</f>
        <v>5814.5408908824384</v>
      </c>
    </row>
    <row r="50" spans="1:14">
      <c r="A50" s="166" t="s">
        <v>745</v>
      </c>
      <c r="B50" s="46" t="str">
        <f>VLOOKUP(A50,MATERIALES!A6:D373,3,FALSE)</f>
        <v>Acero PDR-60</v>
      </c>
      <c r="C50" s="429"/>
      <c r="D50" s="429"/>
      <c r="E50" s="429"/>
      <c r="F50" s="429"/>
      <c r="G50" s="429"/>
      <c r="H50" s="429"/>
      <c r="I50" s="429"/>
      <c r="J50" s="316" t="str">
        <f>VLOOKUP(A50,MATERIALES!A6:D642,2,FALSE)</f>
        <v>kg</v>
      </c>
      <c r="K50" s="401">
        <v>3.8</v>
      </c>
      <c r="L50" s="425"/>
      <c r="M50" s="406">
        <f>VLOOKUP(A50,MATERIALES!A6:D398,4,FALSE)</f>
        <v>2872.6664207289541</v>
      </c>
      <c r="N50" s="276">
        <f>K50*M50</f>
        <v>10916.132398770025</v>
      </c>
    </row>
    <row r="51" spans="1:14">
      <c r="A51" s="166" t="s">
        <v>832</v>
      </c>
      <c r="B51" s="46" t="str">
        <f>VLOOKUP(A51,MATERIALES!A6:D373,3,FALSE)</f>
        <v>Concreto Resistencia  21 (Mpa)</v>
      </c>
      <c r="C51" s="429"/>
      <c r="D51" s="429"/>
      <c r="E51" s="429"/>
      <c r="F51" s="429"/>
      <c r="G51" s="429"/>
      <c r="H51" s="429"/>
      <c r="I51" s="429"/>
      <c r="J51" s="316" t="str">
        <f>VLOOKUP(A51,MATERIALES!A6:D643,2,FALSE)</f>
        <v>m3</v>
      </c>
      <c r="K51" s="401">
        <v>0.18</v>
      </c>
      <c r="L51" s="425"/>
      <c r="M51" s="406">
        <f>VLOOKUP(A51,MATERIALES!A6:D399,4,FALSE)</f>
        <v>437286.26896239433</v>
      </c>
      <c r="N51" s="276">
        <f>K51*M51</f>
        <v>78711.528413230975</v>
      </c>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97487.725459067064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1999</v>
      </c>
      <c r="I58" s="283">
        <v>0.18</v>
      </c>
      <c r="J58" s="290">
        <v>1</v>
      </c>
      <c r="K58" s="283">
        <f>I58*J58</f>
        <v>0.18</v>
      </c>
      <c r="L58" s="827">
        <f>VLOOKUP(A58,TRANSPORTE!A1:D117,4,FALSE)</f>
        <v>918.44920519931532</v>
      </c>
      <c r="M58" s="828"/>
      <c r="N58" s="291">
        <f>K58*L58</f>
        <v>165.32085693587675</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165.32085693587675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10</v>
      </c>
      <c r="N69" s="399">
        <f>K69/M69</f>
        <v>10826.2</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21494.824361440798</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127322.89489843829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25464.57897968766</v>
      </c>
      <c r="M82" s="858"/>
      <c r="N82" s="54"/>
    </row>
    <row r="83" spans="1:14">
      <c r="B83" s="92" t="s">
        <v>973</v>
      </c>
      <c r="C83" s="93"/>
      <c r="D83" s="93"/>
      <c r="E83" s="93"/>
      <c r="F83" s="93"/>
      <c r="G83" s="93"/>
      <c r="H83" s="93"/>
      <c r="I83" s="90"/>
      <c r="J83" s="91"/>
      <c r="K83" s="308">
        <v>0.05</v>
      </c>
      <c r="L83" s="857">
        <f>N77*K83</f>
        <v>6366.1447449219149</v>
      </c>
      <c r="M83" s="858"/>
      <c r="N83" s="54"/>
    </row>
    <row r="84" spans="1:14" ht="15.75" thickBot="1">
      <c r="B84" s="94" t="s">
        <v>974</v>
      </c>
      <c r="C84" s="95"/>
      <c r="D84" s="95"/>
      <c r="E84" s="95"/>
      <c r="F84" s="95"/>
      <c r="G84" s="95"/>
      <c r="H84" s="95"/>
      <c r="I84" s="96"/>
      <c r="J84" s="97"/>
      <c r="K84" s="309">
        <v>0.05</v>
      </c>
      <c r="L84" s="859">
        <f>N77*K84</f>
        <v>6366.1447449219149</v>
      </c>
      <c r="M84" s="860"/>
      <c r="N84" s="54"/>
    </row>
    <row r="85" spans="1:14" ht="15.75" thickBot="1">
      <c r="B85" s="823" t="s">
        <v>953</v>
      </c>
      <c r="C85" s="824"/>
      <c r="D85" s="824"/>
      <c r="E85" s="824"/>
      <c r="F85" s="824"/>
      <c r="G85" s="824"/>
      <c r="H85" s="824"/>
      <c r="I85" s="824"/>
      <c r="J85" s="824"/>
      <c r="K85" s="824"/>
      <c r="L85" s="824"/>
      <c r="M85" s="825"/>
      <c r="N85" s="55">
        <f>L82+L83+L84</f>
        <v>38196.868469531488</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165519.76336796978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1142</v>
      </c>
      <c r="C31" s="84" t="s">
        <v>2153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53.737060903601993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53.737060903601993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380</v>
      </c>
      <c r="B48" s="46" t="str">
        <f>VLOOKUP(A48,MATERIALES!A5:D373,3,FALSE)</f>
        <v>Armadura de Acero</v>
      </c>
      <c r="C48" s="285"/>
      <c r="D48" s="285"/>
      <c r="E48" s="285"/>
      <c r="F48" s="285"/>
      <c r="G48" s="285"/>
      <c r="H48" s="285"/>
      <c r="I48" s="285"/>
      <c r="J48" s="315" t="str">
        <f>VLOOKUP(A48,MATERIALES!A4:D640,2,FALSE)</f>
        <v>m</v>
      </c>
      <c r="K48" s="286">
        <v>1</v>
      </c>
      <c r="L48" s="271"/>
      <c r="M48" s="406">
        <f>VLOOKUP(A48,MATERIALES!A5:D396,4,FALSE)</f>
        <v>3564.7469149742542</v>
      </c>
      <c r="N48" s="276">
        <f>K48*M48</f>
        <v>3564.7469149742542</v>
      </c>
    </row>
    <row r="49" spans="1:14">
      <c r="A49" s="166" t="s">
        <v>690</v>
      </c>
      <c r="B49" s="46" t="str">
        <f>VLOOKUP(A49,MATERIALES!A6:D373,3,FALSE)</f>
        <v>Tornillos de Unión de D= 12 mm</v>
      </c>
      <c r="C49" s="429"/>
      <c r="D49" s="429"/>
      <c r="E49" s="429"/>
      <c r="F49" s="429"/>
      <c r="G49" s="429"/>
      <c r="H49" s="429"/>
      <c r="I49" s="429"/>
      <c r="J49" s="316" t="str">
        <f>VLOOKUP(A49,MATERIALES!A5:D641,2,FALSE)</f>
        <v>u</v>
      </c>
      <c r="K49" s="401">
        <v>4</v>
      </c>
      <c r="L49" s="425"/>
      <c r="M49" s="406">
        <f>VLOOKUP(A49,MATERIALES!A6:D397,4,FALSE)</f>
        <v>654.81462147824561</v>
      </c>
      <c r="N49" s="276">
        <f>K49*M49</f>
        <v>2619.2584859129825</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6184.0054008872366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400</v>
      </c>
      <c r="N69" s="399">
        <f>K69/M69</f>
        <v>270.65499999999997</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400</v>
      </c>
      <c r="N70" s="399">
        <f>K70/M70</f>
        <v>266.71560903601994</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537.37060903601991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6775.1130708268583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1355.0226141653718</v>
      </c>
      <c r="M82" s="858"/>
      <c r="N82" s="54"/>
    </row>
    <row r="83" spans="1:14">
      <c r="B83" s="92" t="s">
        <v>973</v>
      </c>
      <c r="C83" s="93"/>
      <c r="D83" s="93"/>
      <c r="E83" s="93"/>
      <c r="F83" s="93"/>
      <c r="G83" s="93"/>
      <c r="H83" s="93"/>
      <c r="I83" s="90"/>
      <c r="J83" s="91"/>
      <c r="K83" s="308">
        <v>0.05</v>
      </c>
      <c r="L83" s="857">
        <f>N77*K83</f>
        <v>338.75565354134295</v>
      </c>
      <c r="M83" s="858"/>
      <c r="N83" s="54"/>
    </row>
    <row r="84" spans="1:14" ht="15.75" thickBot="1">
      <c r="B84" s="94" t="s">
        <v>974</v>
      </c>
      <c r="C84" s="95"/>
      <c r="D84" s="95"/>
      <c r="E84" s="95"/>
      <c r="F84" s="95"/>
      <c r="G84" s="95"/>
      <c r="H84" s="95"/>
      <c r="I84" s="96"/>
      <c r="J84" s="97"/>
      <c r="K84" s="309">
        <v>0.05</v>
      </c>
      <c r="L84" s="859">
        <f>N77*K84</f>
        <v>338.75565354134295</v>
      </c>
      <c r="M84" s="860"/>
      <c r="N84" s="54"/>
    </row>
    <row r="85" spans="1:14" ht="15.75" thickBot="1">
      <c r="B85" s="823" t="s">
        <v>953</v>
      </c>
      <c r="C85" s="824"/>
      <c r="D85" s="824"/>
      <c r="E85" s="824"/>
      <c r="F85" s="824"/>
      <c r="G85" s="824"/>
      <c r="H85" s="824"/>
      <c r="I85" s="824"/>
      <c r="J85" s="824"/>
      <c r="K85" s="824"/>
      <c r="L85" s="824"/>
      <c r="M85" s="825"/>
      <c r="N85" s="55">
        <f>L82+L83+L84</f>
        <v>2032.5339212480578</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8807.6469920749169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1143</v>
      </c>
      <c r="C31" s="84" t="s">
        <v>2154</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269</v>
      </c>
      <c r="B36" s="836" t="str">
        <f>VLOOKUP(A36,EQUIPOS!A6:D154,3,FALSE)</f>
        <v>Motoniveladora  potencia 215 HP, ancho de cuchilla 4,27 m, peso 18 ton.</v>
      </c>
      <c r="C36" s="837"/>
      <c r="D36" s="837"/>
      <c r="E36" s="837"/>
      <c r="F36" s="837"/>
      <c r="G36" s="837"/>
      <c r="H36" s="838"/>
      <c r="I36" s="271"/>
      <c r="J36" s="272"/>
      <c r="K36" s="273">
        <f>VLOOKUP(A36,EQUIPOS!A6:D163,4,FALSE)</f>
        <v>184007.33416024508</v>
      </c>
      <c r="L36" s="274"/>
      <c r="M36" s="340">
        <v>15</v>
      </c>
      <c r="N36" s="276">
        <f>K36/M36</f>
        <v>12267.155610683005</v>
      </c>
    </row>
    <row r="37" spans="1:14">
      <c r="A37" s="116" t="s">
        <v>365</v>
      </c>
      <c r="B37" s="836" t="str">
        <f>VLOOKUP(A37,EQUIPOS!A7:D154,3,FALSE)</f>
        <v xml:space="preserve">Vibrocompatador, potencia 153 HP, peso 10 Ton. </v>
      </c>
      <c r="C37" s="837"/>
      <c r="D37" s="837"/>
      <c r="E37" s="837"/>
      <c r="F37" s="837"/>
      <c r="G37" s="837"/>
      <c r="H37" s="838"/>
      <c r="I37" s="425"/>
      <c r="J37" s="426"/>
      <c r="K37" s="273">
        <f>VLOOKUP(A37,EQUIPOS!A7:D164,4,FALSE)</f>
        <v>145945.4170891984</v>
      </c>
      <c r="L37" s="339"/>
      <c r="M37" s="340">
        <v>15</v>
      </c>
      <c r="N37" s="276">
        <f>K37/M37</f>
        <v>9729.694472613226</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112.11635150600333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22108.966434802234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550</v>
      </c>
      <c r="B48" s="46" t="str">
        <f>VLOOKUP(A48,MATERIALES!A5:D373,3,FALSE)</f>
        <v>Material seleccionado para Relleno</v>
      </c>
      <c r="C48" s="285"/>
      <c r="D48" s="285"/>
      <c r="E48" s="285"/>
      <c r="F48" s="285"/>
      <c r="G48" s="285"/>
      <c r="H48" s="285"/>
      <c r="I48" s="272"/>
      <c r="J48" s="228" t="str">
        <f>VLOOKUP(A48,MATERIALES!A4:D640,2,FALSE)</f>
        <v>m3</v>
      </c>
      <c r="K48" s="286">
        <v>1.05</v>
      </c>
      <c r="L48" s="271"/>
      <c r="M48" s="406">
        <f>VLOOKUP(A48,MATERIALES!A5:D396,4,FALSE)</f>
        <v>24710.467862222966</v>
      </c>
      <c r="N48" s="276">
        <f>K48*M48</f>
        <v>25945.991255334116</v>
      </c>
    </row>
    <row r="49" spans="1:14">
      <c r="A49" s="166"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12.776870662990158</v>
      </c>
      <c r="N49" s="276">
        <f>K49*M49</f>
        <v>383.30611988970475</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26329.297375223821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VLOOKUP(A60,TRANSPORTE!A1:D117,3,FALSE)</f>
        <v>Transporte de material seleccionado para relleno</v>
      </c>
      <c r="C60" s="321"/>
      <c r="D60" s="321"/>
      <c r="E60" s="321"/>
      <c r="F60" s="321"/>
      <c r="G60" s="321"/>
      <c r="H60" s="315" t="s">
        <v>1999</v>
      </c>
      <c r="I60" s="283">
        <v>1.05</v>
      </c>
      <c r="J60" s="290">
        <v>1</v>
      </c>
      <c r="K60" s="283">
        <f>I60*J60</f>
        <v>1.05</v>
      </c>
      <c r="L60" s="827">
        <f>VLOOKUP(A60,TRANSPORTE!A1:D117,4,FALSE)</f>
        <v>875.44489458797614</v>
      </c>
      <c r="M60" s="828"/>
      <c r="N60" s="291">
        <f>K60*L60</f>
        <v>919.21713931737497</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919.21713931737497</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7"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120</v>
      </c>
      <c r="N71" s="399">
        <f>K71/M71</f>
        <v>889.05203012006655</v>
      </c>
      <c r="O71" s="109"/>
    </row>
    <row r="72" spans="1:15">
      <c r="A72" s="167" t="s">
        <v>9</v>
      </c>
      <c r="B72" s="52" t="str">
        <f>VLOOKUP(A72,'MANO DE OBRA'!A8:D69,3,FALSE)</f>
        <v>Obrero (3)</v>
      </c>
      <c r="C72" s="50"/>
      <c r="D72" s="50"/>
      <c r="E72" s="50"/>
      <c r="F72" s="50"/>
      <c r="G72" s="50"/>
      <c r="H72" s="50"/>
      <c r="I72" s="296">
        <f>K72/J72*100</f>
        <v>87780</v>
      </c>
      <c r="J72" s="297">
        <v>185</v>
      </c>
      <c r="K72" s="298">
        <f>VLOOKUP(A72,'MANO DE OBRA'!A8:D100,4,FALSE)</f>
        <v>162393</v>
      </c>
      <c r="L72" s="53"/>
      <c r="M72" s="438">
        <v>120</v>
      </c>
      <c r="N72" s="399">
        <f>K72/M72</f>
        <v>1353.2750000000001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2242.3270301200664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51599.807979463498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10319.961595892701</v>
      </c>
      <c r="M84" s="858"/>
      <c r="N84" s="54"/>
    </row>
    <row r="85" spans="1:14">
      <c r="B85" s="92" t="s">
        <v>973</v>
      </c>
      <c r="C85" s="93"/>
      <c r="D85" s="93"/>
      <c r="E85" s="93"/>
      <c r="F85" s="93"/>
      <c r="G85" s="93"/>
      <c r="H85" s="93"/>
      <c r="I85" s="90"/>
      <c r="J85" s="91"/>
      <c r="K85" s="308">
        <v>0.05</v>
      </c>
      <c r="L85" s="857">
        <f>N79*K85</f>
        <v>2579.9903989731752</v>
      </c>
      <c r="M85" s="858"/>
      <c r="N85" s="54"/>
    </row>
    <row r="86" spans="1:14" ht="15.75" thickBot="1">
      <c r="B86" s="94" t="s">
        <v>974</v>
      </c>
      <c r="C86" s="95"/>
      <c r="D86" s="95"/>
      <c r="E86" s="95"/>
      <c r="F86" s="95"/>
      <c r="G86" s="95"/>
      <c r="H86" s="95"/>
      <c r="I86" s="96"/>
      <c r="J86" s="97"/>
      <c r="K86" s="309">
        <v>0.05</v>
      </c>
      <c r="L86" s="859">
        <f>N79*K86</f>
        <v>2579.9903989731752</v>
      </c>
      <c r="M86" s="860"/>
      <c r="N86" s="54"/>
    </row>
    <row r="87" spans="1:14" ht="15.75" thickBot="1">
      <c r="B87" s="823" t="s">
        <v>953</v>
      </c>
      <c r="C87" s="824"/>
      <c r="D87" s="824"/>
      <c r="E87" s="824"/>
      <c r="F87" s="824"/>
      <c r="G87" s="824"/>
      <c r="H87" s="824"/>
      <c r="I87" s="824"/>
      <c r="J87" s="824"/>
      <c r="K87" s="824"/>
      <c r="L87" s="824"/>
      <c r="M87" s="825"/>
      <c r="N87" s="55">
        <f>L84+L85+L86</f>
        <v>15479.942393839052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67079.750373302551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2.25" customHeight="1" thickBot="1">
      <c r="A31" t="s">
        <v>1845</v>
      </c>
      <c r="B31" s="83" t="s">
        <v>1144</v>
      </c>
      <c r="C31" s="963" t="s">
        <v>2155</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SUM(N36:N41)</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67352.208960730699</v>
      </c>
      <c r="N48" s="276">
        <f>K48*M48</f>
        <v>74087.429856803778</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7173.1481380470577</v>
      </c>
      <c r="N49" s="276">
        <f>K49*M49</f>
        <v>8249.1203587541149</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3468.9203850018275</v>
      </c>
      <c r="N50" s="276">
        <f>K50*M50</f>
        <v>6937.8407700036551</v>
      </c>
    </row>
    <row r="51" spans="1:14">
      <c r="A51" s="166" t="s">
        <v>921</v>
      </c>
      <c r="B51" s="46" t="str">
        <f>VLOOKUP(A51,MATERIALES!A6:D373,3,FALSE)</f>
        <v>Malla para gaviones (2M3)</v>
      </c>
      <c r="C51" s="429"/>
      <c r="D51" s="429"/>
      <c r="E51" s="429"/>
      <c r="F51" s="429"/>
      <c r="G51" s="429"/>
      <c r="H51" s="429"/>
      <c r="I51" s="429"/>
      <c r="J51" s="316" t="str">
        <f>VLOOKUP(A51,MATERIALES!A6:D643,2,FALSE)</f>
        <v>u</v>
      </c>
      <c r="K51" s="401">
        <v>0.5</v>
      </c>
      <c r="L51" s="425"/>
      <c r="M51" s="406">
        <f>VLOOKUP(A51,MATERIALES!A6:D399,4,FALSE)</f>
        <v>113336.16647683228</v>
      </c>
      <c r="N51" s="276">
        <f>K51*M51</f>
        <v>56668.08323841614</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145942.47422397768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827">
        <f>VLOOKUP(A60,TRANSPORTE!A1:D117,4,FALSE)</f>
        <v>943.02309697722342</v>
      </c>
      <c r="M60" s="828"/>
      <c r="N60" s="291">
        <f>K60*L60</f>
        <v>1037.325406674946</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1037.325406674946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7"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163948.33742040905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32789.667484081809</v>
      </c>
      <c r="M84" s="858"/>
      <c r="N84" s="54"/>
    </row>
    <row r="85" spans="1:14">
      <c r="B85" s="92" t="s">
        <v>973</v>
      </c>
      <c r="C85" s="93"/>
      <c r="D85" s="93"/>
      <c r="E85" s="93"/>
      <c r="F85" s="93"/>
      <c r="G85" s="93"/>
      <c r="H85" s="93"/>
      <c r="I85" s="90"/>
      <c r="J85" s="91"/>
      <c r="K85" s="308">
        <v>0.05</v>
      </c>
      <c r="L85" s="857">
        <f>N79*K85</f>
        <v>8197.4168710204522</v>
      </c>
      <c r="M85" s="858"/>
      <c r="N85" s="54"/>
    </row>
    <row r="86" spans="1:14" ht="15.75" thickBot="1">
      <c r="B86" s="94" t="s">
        <v>974</v>
      </c>
      <c r="C86" s="95"/>
      <c r="D86" s="95"/>
      <c r="E86" s="95"/>
      <c r="F86" s="95"/>
      <c r="G86" s="95"/>
      <c r="H86" s="95"/>
      <c r="I86" s="96"/>
      <c r="J86" s="97"/>
      <c r="K86" s="309">
        <v>0.05</v>
      </c>
      <c r="L86" s="859">
        <f>N79*K86</f>
        <v>8197.4168710204522</v>
      </c>
      <c r="M86" s="860"/>
      <c r="N86" s="54"/>
    </row>
    <row r="87" spans="1:14" ht="15.75" thickBot="1">
      <c r="B87" s="823" t="s">
        <v>953</v>
      </c>
      <c r="C87" s="824"/>
      <c r="D87" s="824"/>
      <c r="E87" s="824"/>
      <c r="F87" s="824"/>
      <c r="G87" s="824"/>
      <c r="H87" s="824"/>
      <c r="I87" s="824"/>
      <c r="J87" s="824"/>
      <c r="K87" s="824"/>
      <c r="L87" s="824"/>
      <c r="M87" s="825"/>
      <c r="N87" s="55">
        <f>L84+L85+L86</f>
        <v>49184.501226122717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213132.83864653177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1.5" customHeight="1" thickBot="1">
      <c r="A31" t="s">
        <v>1845</v>
      </c>
      <c r="B31" s="83" t="s">
        <v>1692</v>
      </c>
      <c r="C31" s="963" t="s">
        <v>2156</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SUM(N36:N41)</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67352.208960730699</v>
      </c>
      <c r="N48" s="276">
        <f>K48*M48</f>
        <v>74087.429856803778</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7173.1481380470577</v>
      </c>
      <c r="N49" s="276">
        <f>K49*M49</f>
        <v>8249.1203587541149</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3468.9203850018275</v>
      </c>
      <c r="N50" s="276">
        <f>K50*M50</f>
        <v>6937.8407700036551</v>
      </c>
    </row>
    <row r="51" spans="1:14">
      <c r="A51" s="166" t="s">
        <v>925</v>
      </c>
      <c r="B51" s="46" t="str">
        <f>VLOOKUP(A51,MATERIALES!A6:D373,3,FALSE)</f>
        <v>Malla Ciclónica Para Gaviones Galvanizada Aleación Zn-5A1-Mm Cal 12 (2M3)</v>
      </c>
      <c r="C51" s="429"/>
      <c r="D51" s="429"/>
      <c r="E51" s="429"/>
      <c r="F51" s="429"/>
      <c r="G51" s="429"/>
      <c r="H51" s="429"/>
      <c r="I51" s="429"/>
      <c r="J51" s="316" t="str">
        <f>VLOOKUP(A51,MATERIALES!A6:D643,2,FALSE)</f>
        <v>u</v>
      </c>
      <c r="K51" s="401">
        <v>0.5</v>
      </c>
      <c r="L51" s="425"/>
      <c r="M51" s="406">
        <f>VLOOKUP(A51,MATERIALES!A6:D399,4,FALSE)</f>
        <v>80063.065791962072</v>
      </c>
      <c r="N51" s="276">
        <f>K51*M51</f>
        <v>40031.532895981036</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129305.92388154258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827">
        <f>VLOOKUP(A60,TRANSPORTE!A1:D117,4,FALSE)</f>
        <v>943.02309697722342</v>
      </c>
      <c r="M60" s="828"/>
      <c r="N60" s="291">
        <f>K60*L60</f>
        <v>1037.325406674946</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1037.325406674946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7"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147311.78707797395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29462.35741559479</v>
      </c>
      <c r="M84" s="858"/>
      <c r="N84" s="54"/>
    </row>
    <row r="85" spans="1:14">
      <c r="B85" s="92" t="s">
        <v>973</v>
      </c>
      <c r="C85" s="93"/>
      <c r="D85" s="93"/>
      <c r="E85" s="93"/>
      <c r="F85" s="93"/>
      <c r="G85" s="93"/>
      <c r="H85" s="93"/>
      <c r="I85" s="90"/>
      <c r="J85" s="91"/>
      <c r="K85" s="308">
        <v>0.05</v>
      </c>
      <c r="L85" s="857">
        <f>N79*K85</f>
        <v>7365.5893538986975</v>
      </c>
      <c r="M85" s="858"/>
      <c r="N85" s="54"/>
    </row>
    <row r="86" spans="1:14" ht="15.75" thickBot="1">
      <c r="B86" s="94" t="s">
        <v>974</v>
      </c>
      <c r="C86" s="95"/>
      <c r="D86" s="95"/>
      <c r="E86" s="95"/>
      <c r="F86" s="95"/>
      <c r="G86" s="95"/>
      <c r="H86" s="95"/>
      <c r="I86" s="96"/>
      <c r="J86" s="97"/>
      <c r="K86" s="309">
        <v>0.05</v>
      </c>
      <c r="L86" s="859">
        <f>N79*K86</f>
        <v>7365.5893538986975</v>
      </c>
      <c r="M86" s="860"/>
      <c r="N86" s="54"/>
    </row>
    <row r="87" spans="1:14" ht="15.75" thickBot="1">
      <c r="B87" s="823" t="s">
        <v>953</v>
      </c>
      <c r="C87" s="824"/>
      <c r="D87" s="824"/>
      <c r="E87" s="824"/>
      <c r="F87" s="824"/>
      <c r="G87" s="824"/>
      <c r="H87" s="824"/>
      <c r="I87" s="824"/>
      <c r="J87" s="824"/>
      <c r="K87" s="824"/>
      <c r="L87" s="824"/>
      <c r="M87" s="825"/>
      <c r="N87" s="55">
        <f>L84+L85+L86</f>
        <v>44193.536123392187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191505.32320136612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1845</v>
      </c>
      <c r="B31" s="83" t="s">
        <v>1693</v>
      </c>
      <c r="C31" s="963" t="s">
        <v>2157</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67352.208960730699</v>
      </c>
      <c r="N48" s="276">
        <f>K48*M48</f>
        <v>74087.429856803778</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7173.1481380470577</v>
      </c>
      <c r="N49" s="276">
        <f>K49*M49</f>
        <v>8249.1203587541149</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3468.9203850018275</v>
      </c>
      <c r="N50" s="276">
        <f>K50*M50</f>
        <v>6937.8407700036551</v>
      </c>
    </row>
    <row r="51" spans="1:14">
      <c r="A51" s="166" t="s">
        <v>927</v>
      </c>
      <c r="B51" s="46" t="str">
        <f>VLOOKUP(A51,MATERIALES!A6:D373,3,FALSE)</f>
        <v>Malla Ciclónica Para Gaviones Galvanizada Y Plastificada Con Pvc Cal 12 (2M3)</v>
      </c>
      <c r="C51" s="429"/>
      <c r="D51" s="429"/>
      <c r="E51" s="429"/>
      <c r="F51" s="429"/>
      <c r="G51" s="429"/>
      <c r="H51" s="429"/>
      <c r="I51" s="429"/>
      <c r="J51" s="316" t="str">
        <f>VLOOKUP(A51,MATERIALES!A6:D643,2,FALSE)</f>
        <v>u</v>
      </c>
      <c r="K51" s="401">
        <v>0.5</v>
      </c>
      <c r="L51" s="425"/>
      <c r="M51" s="406">
        <f>VLOOKUP(A51,MATERIALES!A6:D399,4,FALSE)</f>
        <v>106480.31062691614</v>
      </c>
      <c r="N51" s="276">
        <f>K51*M51</f>
        <v>53240.155313458068</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142514.5462990196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827">
        <f>VLOOKUP(A60,TRANSPORTE!A1:D117,4,FALSE)</f>
        <v>943.02309697722342</v>
      </c>
      <c r="M60" s="828"/>
      <c r="N60" s="291">
        <f>K60*L60</f>
        <v>1037.325406674946</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1037.325406674946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7"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160520.40949545096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32104.081899090193</v>
      </c>
      <c r="M84" s="858"/>
      <c r="N84" s="54"/>
    </row>
    <row r="85" spans="1:14">
      <c r="B85" s="92" t="s">
        <v>973</v>
      </c>
      <c r="C85" s="93"/>
      <c r="D85" s="93"/>
      <c r="E85" s="93"/>
      <c r="F85" s="93"/>
      <c r="G85" s="93"/>
      <c r="H85" s="93"/>
      <c r="I85" s="90"/>
      <c r="J85" s="91"/>
      <c r="K85" s="308">
        <v>0.05</v>
      </c>
      <c r="L85" s="857">
        <f>N79*K85</f>
        <v>8026.0204747725484</v>
      </c>
      <c r="M85" s="858"/>
      <c r="N85" s="54"/>
    </row>
    <row r="86" spans="1:14" ht="15.75" thickBot="1">
      <c r="B86" s="94" t="s">
        <v>974</v>
      </c>
      <c r="C86" s="95"/>
      <c r="D86" s="95"/>
      <c r="E86" s="95"/>
      <c r="F86" s="95"/>
      <c r="G86" s="95"/>
      <c r="H86" s="95"/>
      <c r="I86" s="96"/>
      <c r="J86" s="97"/>
      <c r="K86" s="309">
        <v>0.05</v>
      </c>
      <c r="L86" s="859">
        <f>N79*K86</f>
        <v>8026.0204747725484</v>
      </c>
      <c r="M86" s="860"/>
      <c r="N86" s="54"/>
    </row>
    <row r="87" spans="1:14" ht="15.75" thickBot="1">
      <c r="B87" s="823" t="s">
        <v>953</v>
      </c>
      <c r="C87" s="824"/>
      <c r="D87" s="824"/>
      <c r="E87" s="824"/>
      <c r="F87" s="824"/>
      <c r="G87" s="824"/>
      <c r="H87" s="824"/>
      <c r="I87" s="824"/>
      <c r="J87" s="824"/>
      <c r="K87" s="824"/>
      <c r="L87" s="824"/>
      <c r="M87" s="825"/>
      <c r="N87" s="55">
        <f>L84+L85+L86</f>
        <v>48156.122848635292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208676.53234408627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9.25" customHeight="1" thickBot="1">
      <c r="A31" t="s">
        <v>1845</v>
      </c>
      <c r="B31" s="83" t="s">
        <v>1694</v>
      </c>
      <c r="C31" s="963" t="s">
        <v>2158</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67352.208960730699</v>
      </c>
      <c r="N48" s="276">
        <f>K48*M48</f>
        <v>74087.429856803778</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7173.1481380470577</v>
      </c>
      <c r="N49" s="276">
        <f>K49*M49</f>
        <v>8249.1203587541149</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3468.9203850018275</v>
      </c>
      <c r="N50" s="276">
        <f>K50*M50</f>
        <v>6937.8407700036551</v>
      </c>
    </row>
    <row r="51" spans="1:14">
      <c r="A51" s="169" t="s">
        <v>929</v>
      </c>
      <c r="B51" s="46" t="str">
        <f>VLOOKUP(A51,MATERIALES!A6:D373,3,FALSE)</f>
        <v>Malla Ciclónica Para Gaviones Galvanizada Aleación Zn-5A1-Mm Y Plastificada Pvc Cal 12 (2M3)</v>
      </c>
      <c r="C51" s="429"/>
      <c r="D51" s="429"/>
      <c r="E51" s="429"/>
      <c r="F51" s="429"/>
      <c r="G51" s="429"/>
      <c r="H51" s="429"/>
      <c r="I51" s="429"/>
      <c r="J51" s="316" t="str">
        <f>VLOOKUP(A51,MATERIALES!A6:D643,2,FALSE)</f>
        <v>u</v>
      </c>
      <c r="K51" s="401">
        <v>0.5</v>
      </c>
      <c r="L51" s="425"/>
      <c r="M51" s="406">
        <f>VLOOKUP(A51,MATERIALES!A6:D399,4,FALSE)</f>
        <v>127195.87692851084</v>
      </c>
      <c r="N51" s="276">
        <f>K51*M51</f>
        <v>63597.938464255421</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152872.32944981696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827">
        <f>VLOOKUP(A60,TRANSPORTE!A1:D117,4,FALSE)</f>
        <v>943.02309697722342</v>
      </c>
      <c r="M60" s="828"/>
      <c r="N60" s="291">
        <f>K60*L60</f>
        <v>1037.325406674946</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1037.325406674946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170878.19264624832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34175.638529249663</v>
      </c>
      <c r="M84" s="858"/>
      <c r="N84" s="54"/>
    </row>
    <row r="85" spans="1:14">
      <c r="B85" s="92" t="s">
        <v>973</v>
      </c>
      <c r="C85" s="93"/>
      <c r="D85" s="93"/>
      <c r="E85" s="93"/>
      <c r="F85" s="93"/>
      <c r="G85" s="93"/>
      <c r="H85" s="93"/>
      <c r="I85" s="90"/>
      <c r="J85" s="91"/>
      <c r="K85" s="308">
        <v>0.05</v>
      </c>
      <c r="L85" s="857">
        <f>N79*K85</f>
        <v>8543.9096323124159</v>
      </c>
      <c r="M85" s="858"/>
      <c r="N85" s="54"/>
    </row>
    <row r="86" spans="1:14" ht="15.75" thickBot="1">
      <c r="B86" s="94" t="s">
        <v>974</v>
      </c>
      <c r="C86" s="95"/>
      <c r="D86" s="95"/>
      <c r="E86" s="95"/>
      <c r="F86" s="95"/>
      <c r="G86" s="95"/>
      <c r="H86" s="95"/>
      <c r="I86" s="96"/>
      <c r="J86" s="97"/>
      <c r="K86" s="309">
        <v>0.05</v>
      </c>
      <c r="L86" s="859">
        <f>N79*K86</f>
        <v>8543.9096323124159</v>
      </c>
      <c r="M86" s="860"/>
      <c r="N86" s="54"/>
    </row>
    <row r="87" spans="1:14" ht="15.75" thickBot="1">
      <c r="B87" s="823" t="s">
        <v>953</v>
      </c>
      <c r="C87" s="824"/>
      <c r="D87" s="824"/>
      <c r="E87" s="824"/>
      <c r="F87" s="824"/>
      <c r="G87" s="824"/>
      <c r="H87" s="824"/>
      <c r="I87" s="824"/>
      <c r="J87" s="824"/>
      <c r="K87" s="824"/>
      <c r="L87" s="824"/>
      <c r="M87" s="825"/>
      <c r="N87" s="55">
        <f>L84+L85+L86</f>
        <v>51263.457793874499</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222141.65044012282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1845</v>
      </c>
      <c r="B31" s="83" t="s">
        <v>1145</v>
      </c>
      <c r="C31" s="963" t="s">
        <v>1734</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67352.208960730699</v>
      </c>
      <c r="N48" s="276">
        <f>K48*M48</f>
        <v>74087.429856803778</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7173.1481380470577</v>
      </c>
      <c r="N49" s="276">
        <f>K49*M49</f>
        <v>3586.5740690235289</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3468.9203850018275</v>
      </c>
      <c r="N50" s="276">
        <f>K50*M50</f>
        <v>3468.9203850018275</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120526.35044242999</v>
      </c>
      <c r="N51" s="276">
        <f>K51*M51</f>
        <v>120526.35044242999</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201669.27475325912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827">
        <f>VLOOKUP(A60,TRANSPORTE!A1:D117,4,FALSE)</f>
        <v>943.02309697722342</v>
      </c>
      <c r="M60" s="828"/>
      <c r="N60" s="291">
        <f>K60*L60</f>
        <v>1037.325406674946</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1037.325406674946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219675.13794969048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43935.027589938101</v>
      </c>
      <c r="M84" s="858"/>
      <c r="N84" s="54"/>
    </row>
    <row r="85" spans="1:14">
      <c r="B85" s="92" t="s">
        <v>973</v>
      </c>
      <c r="C85" s="93"/>
      <c r="D85" s="93"/>
      <c r="E85" s="93"/>
      <c r="F85" s="93"/>
      <c r="G85" s="93"/>
      <c r="H85" s="93"/>
      <c r="I85" s="90"/>
      <c r="J85" s="91"/>
      <c r="K85" s="308">
        <v>0.05</v>
      </c>
      <c r="L85" s="857">
        <f>N79*K85</f>
        <v>10983.756897484525</v>
      </c>
      <c r="M85" s="858"/>
      <c r="N85" s="54"/>
    </row>
    <row r="86" spans="1:14" ht="15.75" thickBot="1">
      <c r="B86" s="94" t="s">
        <v>974</v>
      </c>
      <c r="C86" s="95"/>
      <c r="D86" s="95"/>
      <c r="E86" s="95"/>
      <c r="F86" s="95"/>
      <c r="G86" s="95"/>
      <c r="H86" s="95"/>
      <c r="I86" s="96"/>
      <c r="J86" s="97"/>
      <c r="K86" s="309">
        <v>0.05</v>
      </c>
      <c r="L86" s="859">
        <f>N79*K86</f>
        <v>10983.756897484525</v>
      </c>
      <c r="M86" s="860"/>
      <c r="N86" s="54"/>
    </row>
    <row r="87" spans="1:14" ht="15.75" thickBot="1">
      <c r="B87" s="823" t="s">
        <v>953</v>
      </c>
      <c r="C87" s="824"/>
      <c r="D87" s="824"/>
      <c r="E87" s="824"/>
      <c r="F87" s="824"/>
      <c r="G87" s="824"/>
      <c r="H87" s="824"/>
      <c r="I87" s="824"/>
      <c r="J87" s="824"/>
      <c r="K87" s="824"/>
      <c r="L87" s="824"/>
      <c r="M87" s="825"/>
      <c r="N87" s="55">
        <f>L84+L85+L86</f>
        <v>65902.541384907148</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285577.67933459766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1845</v>
      </c>
      <c r="B31" s="83" t="s">
        <v>1695</v>
      </c>
      <c r="C31" s="963" t="s">
        <v>1696</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67352.208960730699</v>
      </c>
      <c r="N48" s="276">
        <f>K48*M48</f>
        <v>74087.429856803778</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7173.1481380470577</v>
      </c>
      <c r="N49" s="276">
        <f>K49*M49</f>
        <v>3586.5740690235289</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3468.9203850018275</v>
      </c>
      <c r="N50" s="276">
        <f>K50*M50</f>
        <v>3468.9203850018275</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120526.35044242999</v>
      </c>
      <c r="N51" s="276">
        <f>K51*M51</f>
        <v>120526.35044242999</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201669.27475325912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827">
        <f>VLOOKUP(A60,TRANSPORTE!A1:D117,4,FALSE)</f>
        <v>943.02309697722342</v>
      </c>
      <c r="M60" s="828"/>
      <c r="N60" s="291">
        <f>K60*L60</f>
        <v>1037.325406674946</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1037.325406674946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219675.13794969048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43935.027589938101</v>
      </c>
      <c r="M84" s="858"/>
      <c r="N84" s="54"/>
    </row>
    <row r="85" spans="1:14">
      <c r="B85" s="92" t="s">
        <v>973</v>
      </c>
      <c r="C85" s="93"/>
      <c r="D85" s="93"/>
      <c r="E85" s="93"/>
      <c r="F85" s="93"/>
      <c r="G85" s="93"/>
      <c r="H85" s="93"/>
      <c r="I85" s="90"/>
      <c r="J85" s="91"/>
      <c r="K85" s="308">
        <v>0.05</v>
      </c>
      <c r="L85" s="857">
        <f>N79*K85</f>
        <v>10983.756897484525</v>
      </c>
      <c r="M85" s="858"/>
      <c r="N85" s="54"/>
    </row>
    <row r="86" spans="1:14" ht="15.75" thickBot="1">
      <c r="B86" s="94" t="s">
        <v>974</v>
      </c>
      <c r="C86" s="95"/>
      <c r="D86" s="95"/>
      <c r="E86" s="95"/>
      <c r="F86" s="95"/>
      <c r="G86" s="95"/>
      <c r="H86" s="95"/>
      <c r="I86" s="96"/>
      <c r="J86" s="97"/>
      <c r="K86" s="309">
        <v>0.05</v>
      </c>
      <c r="L86" s="859">
        <f>N79*K86</f>
        <v>10983.756897484525</v>
      </c>
      <c r="M86" s="860"/>
      <c r="N86" s="54"/>
    </row>
    <row r="87" spans="1:14" ht="15.75" thickBot="1">
      <c r="B87" s="823" t="s">
        <v>953</v>
      </c>
      <c r="C87" s="824"/>
      <c r="D87" s="824"/>
      <c r="E87" s="824"/>
      <c r="F87" s="824"/>
      <c r="G87" s="824"/>
      <c r="H87" s="824"/>
      <c r="I87" s="824"/>
      <c r="J87" s="824"/>
      <c r="K87" s="824"/>
      <c r="L87" s="824"/>
      <c r="M87" s="825"/>
      <c r="N87" s="55">
        <f>L84+L85+L86</f>
        <v>65902.541384907148</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285577.67933459766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1845</v>
      </c>
      <c r="B31" s="83" t="s">
        <v>1697</v>
      </c>
      <c r="C31" s="963" t="s">
        <v>1698</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67352.208960730699</v>
      </c>
      <c r="N48" s="276">
        <f>K48*M48</f>
        <v>74087.429856803778</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7173.1481380470577</v>
      </c>
      <c r="N49" s="276">
        <f>K49*M49</f>
        <v>3586.5740690235289</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3468.9203850018275</v>
      </c>
      <c r="N50" s="276">
        <f>K50*M50</f>
        <v>3468.9203850018275</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120526.35044242999</v>
      </c>
      <c r="N51" s="276">
        <f>K51*M51</f>
        <v>120526.35044242999</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201669.27475325912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827">
        <f>VLOOKUP(A60,TRANSPORTE!A1:D117,4,FALSE)</f>
        <v>943.02309697722342</v>
      </c>
      <c r="M60" s="828"/>
      <c r="N60" s="291">
        <f>K60*L60</f>
        <v>1037.325406674946</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1037.325406674946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219675.13794969048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43935.027589938101</v>
      </c>
      <c r="M84" s="858"/>
      <c r="N84" s="54"/>
    </row>
    <row r="85" spans="1:14">
      <c r="B85" s="92" t="s">
        <v>973</v>
      </c>
      <c r="C85" s="93"/>
      <c r="D85" s="93"/>
      <c r="E85" s="93"/>
      <c r="F85" s="93"/>
      <c r="G85" s="93"/>
      <c r="H85" s="93"/>
      <c r="I85" s="90"/>
      <c r="J85" s="91"/>
      <c r="K85" s="308">
        <v>0.05</v>
      </c>
      <c r="L85" s="857">
        <f>N79*K85</f>
        <v>10983.756897484525</v>
      </c>
      <c r="M85" s="858"/>
      <c r="N85" s="54"/>
    </row>
    <row r="86" spans="1:14" ht="15.75" thickBot="1">
      <c r="B86" s="94" t="s">
        <v>974</v>
      </c>
      <c r="C86" s="95"/>
      <c r="D86" s="95"/>
      <c r="E86" s="95"/>
      <c r="F86" s="95"/>
      <c r="G86" s="95"/>
      <c r="H86" s="95"/>
      <c r="I86" s="96"/>
      <c r="J86" s="97"/>
      <c r="K86" s="309">
        <v>0.05</v>
      </c>
      <c r="L86" s="859">
        <f>N79*K86</f>
        <v>10983.756897484525</v>
      </c>
      <c r="M86" s="860"/>
      <c r="N86" s="54"/>
    </row>
    <row r="87" spans="1:14" ht="15.75" thickBot="1">
      <c r="B87" s="823" t="s">
        <v>953</v>
      </c>
      <c r="C87" s="824"/>
      <c r="D87" s="824"/>
      <c r="E87" s="824"/>
      <c r="F87" s="824"/>
      <c r="G87" s="824"/>
      <c r="H87" s="824"/>
      <c r="I87" s="824"/>
      <c r="J87" s="824"/>
      <c r="K87" s="824"/>
      <c r="L87" s="824"/>
      <c r="M87" s="825"/>
      <c r="N87" s="55">
        <f>L84+L85+L86</f>
        <v>65902.541384907148</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285577.67933459766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1845</v>
      </c>
      <c r="B31" s="83" t="s">
        <v>1699</v>
      </c>
      <c r="C31" s="963" t="s">
        <v>1700</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67352.208960730699</v>
      </c>
      <c r="N48" s="276">
        <f>K48*M48</f>
        <v>74087.429856803778</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7173.1481380470577</v>
      </c>
      <c r="N49" s="276">
        <f>K49*M49</f>
        <v>3586.5740690235289</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3468.9203850018275</v>
      </c>
      <c r="N50" s="276">
        <f>K50*M50</f>
        <v>3468.9203850018275</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120526.35044242999</v>
      </c>
      <c r="N51" s="276">
        <f>K51*M51</f>
        <v>120526.35044242999</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201669.27475325912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827">
        <f>VLOOKUP(A60,TRANSPORTE!A1:D117,4,FALSE)</f>
        <v>943.02309697722342</v>
      </c>
      <c r="M60" s="828"/>
      <c r="N60" s="291">
        <f>K60*L60</f>
        <v>1037.325406674946</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1037.325406674946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219675.13794969048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43935.027589938101</v>
      </c>
      <c r="M84" s="858"/>
      <c r="N84" s="54"/>
    </row>
    <row r="85" spans="1:14">
      <c r="B85" s="92" t="s">
        <v>973</v>
      </c>
      <c r="C85" s="93"/>
      <c r="D85" s="93"/>
      <c r="E85" s="93"/>
      <c r="F85" s="93"/>
      <c r="G85" s="93"/>
      <c r="H85" s="93"/>
      <c r="I85" s="90"/>
      <c r="J85" s="91"/>
      <c r="K85" s="308">
        <v>0.05</v>
      </c>
      <c r="L85" s="857">
        <f>N79*K85</f>
        <v>10983.756897484525</v>
      </c>
      <c r="M85" s="858"/>
      <c r="N85" s="54"/>
    </row>
    <row r="86" spans="1:14" ht="15.75" thickBot="1">
      <c r="B86" s="94" t="s">
        <v>974</v>
      </c>
      <c r="C86" s="95"/>
      <c r="D86" s="95"/>
      <c r="E86" s="95"/>
      <c r="F86" s="95"/>
      <c r="G86" s="95"/>
      <c r="H86" s="95"/>
      <c r="I86" s="96"/>
      <c r="J86" s="97"/>
      <c r="K86" s="309">
        <v>0.05</v>
      </c>
      <c r="L86" s="859">
        <f>N79*K86</f>
        <v>10983.756897484525</v>
      </c>
      <c r="M86" s="860"/>
      <c r="N86" s="54"/>
    </row>
    <row r="87" spans="1:14" ht="15.75" thickBot="1">
      <c r="B87" s="823" t="s">
        <v>953</v>
      </c>
      <c r="C87" s="824"/>
      <c r="D87" s="824"/>
      <c r="E87" s="824"/>
      <c r="F87" s="824"/>
      <c r="G87" s="824"/>
      <c r="H87" s="824"/>
      <c r="I87" s="824"/>
      <c r="J87" s="824"/>
      <c r="K87" s="824"/>
      <c r="L87" s="824"/>
      <c r="M87" s="825"/>
      <c r="N87" s="55">
        <f>L84+L85+L86</f>
        <v>65902.541384907148</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285577.67933459766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8.5" customHeight="1" thickBot="1">
      <c r="A31" t="s">
        <v>1845</v>
      </c>
      <c r="B31" s="83" t="s">
        <v>1701</v>
      </c>
      <c r="C31" s="963" t="s">
        <v>1702</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892</v>
      </c>
      <c r="B48" s="46" t="str">
        <f>VLOOKUP(A48,MATERIALES!A5:D373,3,FALSE)</f>
        <v>Geotextil Fortex BX-40</v>
      </c>
      <c r="C48" s="285"/>
      <c r="D48" s="285"/>
      <c r="E48" s="285"/>
      <c r="F48" s="285"/>
      <c r="G48" s="285"/>
      <c r="H48" s="285"/>
      <c r="I48" s="272"/>
      <c r="J48" s="228" t="str">
        <f>VLOOKUP(A48,MATERIALES!A4:D640,2,FALSE)</f>
        <v>M2</v>
      </c>
      <c r="K48" s="286">
        <v>1.3</v>
      </c>
      <c r="L48" s="271"/>
      <c r="M48" s="406">
        <f>VLOOKUP(A48,MATERIALES!A5:D396,4,FALSE)</f>
        <v>4627.3566584462687</v>
      </c>
      <c r="N48" s="276">
        <f>K48*M48</f>
        <v>6015.5636559801496</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6015.5636559801496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1616.0512180720398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7631.6148740521894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1526.3229748104379</v>
      </c>
      <c r="M84" s="858"/>
      <c r="N84" s="54"/>
    </row>
    <row r="85" spans="1:14">
      <c r="B85" s="92" t="s">
        <v>973</v>
      </c>
      <c r="C85" s="93"/>
      <c r="D85" s="93"/>
      <c r="E85" s="93"/>
      <c r="F85" s="93"/>
      <c r="G85" s="93"/>
      <c r="H85" s="93"/>
      <c r="I85" s="90"/>
      <c r="J85" s="91"/>
      <c r="K85" s="308">
        <v>0.05</v>
      </c>
      <c r="L85" s="857">
        <f>N79*K85</f>
        <v>381.58074370260948</v>
      </c>
      <c r="M85" s="858"/>
      <c r="N85" s="54"/>
    </row>
    <row r="86" spans="1:14" ht="15.75" thickBot="1">
      <c r="B86" s="94" t="s">
        <v>974</v>
      </c>
      <c r="C86" s="95"/>
      <c r="D86" s="95"/>
      <c r="E86" s="95"/>
      <c r="F86" s="95"/>
      <c r="G86" s="95"/>
      <c r="H86" s="95"/>
      <c r="I86" s="96"/>
      <c r="J86" s="97"/>
      <c r="K86" s="309">
        <v>0.05</v>
      </c>
      <c r="L86" s="859">
        <f>N79*K86</f>
        <v>381.58074370260948</v>
      </c>
      <c r="M86" s="860"/>
      <c r="N86" s="54"/>
    </row>
    <row r="87" spans="1:14" ht="15.75" thickBot="1">
      <c r="B87" s="823" t="s">
        <v>953</v>
      </c>
      <c r="C87" s="824"/>
      <c r="D87" s="824"/>
      <c r="E87" s="824"/>
      <c r="F87" s="824"/>
      <c r="G87" s="824"/>
      <c r="H87" s="824"/>
      <c r="I87" s="824"/>
      <c r="J87" s="824"/>
      <c r="K87" s="824"/>
      <c r="L87" s="824"/>
      <c r="M87" s="825"/>
      <c r="N87" s="55">
        <f>L84+L85+L86</f>
        <v>2289.484462215657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9921.0993362678455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 customHeight="1" thickBot="1">
      <c r="A31" t="s">
        <v>1845</v>
      </c>
      <c r="B31" s="83" t="s">
        <v>1703</v>
      </c>
      <c r="C31" s="963" t="s">
        <v>1704</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907</v>
      </c>
      <c r="B48" s="46" t="str">
        <f>VLOOKUP(A48,MATERIALES!A5:D373,3,FALSE)</f>
        <v>Geomalla Forgrid UX100</v>
      </c>
      <c r="C48" s="285"/>
      <c r="D48" s="285"/>
      <c r="E48" s="285"/>
      <c r="F48" s="285"/>
      <c r="G48" s="285"/>
      <c r="H48" s="285"/>
      <c r="I48" s="272"/>
      <c r="J48" s="228" t="str">
        <f>VLOOKUP(A48,MATERIALES!A4:D640,2,FALSE)</f>
        <v>M2</v>
      </c>
      <c r="K48" s="286">
        <v>1.3</v>
      </c>
      <c r="L48" s="271"/>
      <c r="M48" s="406">
        <f>VLOOKUP(A48,MATERIALES!A5:D396,4,FALSE)</f>
        <v>15533.480508530283</v>
      </c>
      <c r="N48" s="276">
        <f>K48*M48</f>
        <v>20193.52466108937</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20193.52466108937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1616.0512180720398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21809.57587916141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4361.9151758322823</v>
      </c>
      <c r="M84" s="858"/>
      <c r="N84" s="54"/>
    </row>
    <row r="85" spans="1:14">
      <c r="B85" s="92" t="s">
        <v>973</v>
      </c>
      <c r="C85" s="93"/>
      <c r="D85" s="93"/>
      <c r="E85" s="93"/>
      <c r="F85" s="93"/>
      <c r="G85" s="93"/>
      <c r="H85" s="93"/>
      <c r="I85" s="90"/>
      <c r="J85" s="91"/>
      <c r="K85" s="308">
        <v>0.05</v>
      </c>
      <c r="L85" s="857">
        <f>N79*K85</f>
        <v>1090.4787939580706</v>
      </c>
      <c r="M85" s="858"/>
      <c r="N85" s="54"/>
    </row>
    <row r="86" spans="1:14" ht="15.75" thickBot="1">
      <c r="B86" s="94" t="s">
        <v>974</v>
      </c>
      <c r="C86" s="95"/>
      <c r="D86" s="95"/>
      <c r="E86" s="95"/>
      <c r="F86" s="95"/>
      <c r="G86" s="95"/>
      <c r="H86" s="95"/>
      <c r="I86" s="96"/>
      <c r="J86" s="97"/>
      <c r="K86" s="309">
        <v>0.05</v>
      </c>
      <c r="L86" s="859">
        <f>N79*K86</f>
        <v>1090.4787939580706</v>
      </c>
      <c r="M86" s="860"/>
      <c r="N86" s="54"/>
    </row>
    <row r="87" spans="1:14" ht="15.75" thickBot="1">
      <c r="B87" s="823" t="s">
        <v>953</v>
      </c>
      <c r="C87" s="824"/>
      <c r="D87" s="824"/>
      <c r="E87" s="824"/>
      <c r="F87" s="824"/>
      <c r="G87" s="824"/>
      <c r="H87" s="824"/>
      <c r="I87" s="824"/>
      <c r="J87" s="824"/>
      <c r="K87" s="824"/>
      <c r="L87" s="824"/>
      <c r="M87" s="825"/>
      <c r="N87" s="55">
        <f>L84+L85+L86</f>
        <v>6542.8727637484244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28352.448642909832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1845</v>
      </c>
      <c r="B31" s="83" t="s">
        <v>1705</v>
      </c>
      <c r="C31" s="963" t="s">
        <v>2159</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892</v>
      </c>
      <c r="B48" s="46" t="str">
        <f>VLOOKUP(A48,MATERIALES!A5:D373,3,FALSE)</f>
        <v>Geotextil Fortex BX-40</v>
      </c>
      <c r="C48" s="285"/>
      <c r="D48" s="285"/>
      <c r="E48" s="285"/>
      <c r="F48" s="285"/>
      <c r="G48" s="285"/>
      <c r="H48" s="285"/>
      <c r="I48" s="272"/>
      <c r="J48" s="228" t="str">
        <f>VLOOKUP(A48,MATERIALES!A4:D640,2,FALSE)</f>
        <v>M2</v>
      </c>
      <c r="K48" s="286">
        <v>1.3</v>
      </c>
      <c r="L48" s="271"/>
      <c r="M48" s="406">
        <f>VLOOKUP(A48,MATERIALES!A5:D396,4,FALSE)</f>
        <v>4627.3566584462687</v>
      </c>
      <c r="N48" s="276">
        <f>K48*M48</f>
        <v>6015.5636559801496</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6015.5636559801496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1616.0512180720398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7631.6148740521894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1526.3229748104379</v>
      </c>
      <c r="M84" s="858"/>
      <c r="N84" s="54"/>
    </row>
    <row r="85" spans="1:14">
      <c r="B85" s="92" t="s">
        <v>973</v>
      </c>
      <c r="C85" s="93"/>
      <c r="D85" s="93"/>
      <c r="E85" s="93"/>
      <c r="F85" s="93"/>
      <c r="G85" s="93"/>
      <c r="H85" s="93"/>
      <c r="I85" s="90"/>
      <c r="J85" s="91"/>
      <c r="K85" s="308">
        <v>0.05</v>
      </c>
      <c r="L85" s="857">
        <f>N79*K85</f>
        <v>381.58074370260948</v>
      </c>
      <c r="M85" s="858"/>
      <c r="N85" s="54"/>
    </row>
    <row r="86" spans="1:14" ht="15.75" thickBot="1">
      <c r="B86" s="94" t="s">
        <v>974</v>
      </c>
      <c r="C86" s="95"/>
      <c r="D86" s="95"/>
      <c r="E86" s="95"/>
      <c r="F86" s="95"/>
      <c r="G86" s="95"/>
      <c r="H86" s="95"/>
      <c r="I86" s="96"/>
      <c r="J86" s="97"/>
      <c r="K86" s="309">
        <v>0.05</v>
      </c>
      <c r="L86" s="859">
        <f>N79*K86</f>
        <v>381.58074370260948</v>
      </c>
      <c r="M86" s="860"/>
      <c r="N86" s="54"/>
    </row>
    <row r="87" spans="1:14" ht="15.75" thickBot="1">
      <c r="B87" s="823" t="s">
        <v>953</v>
      </c>
      <c r="C87" s="824"/>
      <c r="D87" s="824"/>
      <c r="E87" s="824"/>
      <c r="F87" s="824"/>
      <c r="G87" s="824"/>
      <c r="H87" s="824"/>
      <c r="I87" s="824"/>
      <c r="J87" s="824"/>
      <c r="K87" s="824"/>
      <c r="L87" s="824"/>
      <c r="M87" s="825"/>
      <c r="N87" s="55">
        <f>L84+L85+L86</f>
        <v>2289.484462215657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9921.0993362678455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 customHeight="1" thickBot="1">
      <c r="A31" t="s">
        <v>1845</v>
      </c>
      <c r="B31" s="83" t="s">
        <v>1706</v>
      </c>
      <c r="C31" s="963" t="s">
        <v>2160</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907</v>
      </c>
      <c r="B48" s="46" t="str">
        <f>VLOOKUP(A48,MATERIALES!A5:D373,3,FALSE)</f>
        <v>Geomalla Forgrid UX100</v>
      </c>
      <c r="C48" s="285"/>
      <c r="D48" s="285"/>
      <c r="E48" s="285"/>
      <c r="F48" s="285"/>
      <c r="G48" s="285"/>
      <c r="H48" s="285"/>
      <c r="I48" s="272"/>
      <c r="J48" s="228" t="str">
        <f>VLOOKUP(A48,MATERIALES!A4:D640,2,FALSE)</f>
        <v>M2</v>
      </c>
      <c r="K48" s="286">
        <v>1.3</v>
      </c>
      <c r="L48" s="271"/>
      <c r="M48" s="406">
        <f>VLOOKUP(A48,MATERIALES!A5:D396,4,FALSE)</f>
        <v>15533.480508530283</v>
      </c>
      <c r="N48" s="276">
        <f>K48*M48</f>
        <v>20193.52466108937</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20193.52466108937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1616.0512180720398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21809.57587916141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4361.9151758322823</v>
      </c>
      <c r="M84" s="858"/>
      <c r="N84" s="54"/>
    </row>
    <row r="85" spans="1:14">
      <c r="B85" s="92" t="s">
        <v>973</v>
      </c>
      <c r="C85" s="93"/>
      <c r="D85" s="93"/>
      <c r="E85" s="93"/>
      <c r="F85" s="93"/>
      <c r="G85" s="93"/>
      <c r="H85" s="93"/>
      <c r="I85" s="90"/>
      <c r="J85" s="91"/>
      <c r="K85" s="308">
        <v>0.05</v>
      </c>
      <c r="L85" s="857">
        <f>N79*K85</f>
        <v>1090.4787939580706</v>
      </c>
      <c r="M85" s="858"/>
      <c r="N85" s="54"/>
    </row>
    <row r="86" spans="1:14" ht="15.75" thickBot="1">
      <c r="B86" s="94" t="s">
        <v>974</v>
      </c>
      <c r="C86" s="95"/>
      <c r="D86" s="95"/>
      <c r="E86" s="95"/>
      <c r="F86" s="95"/>
      <c r="G86" s="95"/>
      <c r="H86" s="95"/>
      <c r="I86" s="96"/>
      <c r="J86" s="97"/>
      <c r="K86" s="309">
        <v>0.05</v>
      </c>
      <c r="L86" s="859">
        <f>N79*K86</f>
        <v>1090.4787939580706</v>
      </c>
      <c r="M86" s="860"/>
      <c r="N86" s="54"/>
    </row>
    <row r="87" spans="1:14" ht="15.75" thickBot="1">
      <c r="B87" s="823" t="s">
        <v>953</v>
      </c>
      <c r="C87" s="824"/>
      <c r="D87" s="824"/>
      <c r="E87" s="824"/>
      <c r="F87" s="824"/>
      <c r="G87" s="824"/>
      <c r="H87" s="824"/>
      <c r="I87" s="824"/>
      <c r="J87" s="824"/>
      <c r="K87" s="824"/>
      <c r="L87" s="824"/>
      <c r="M87" s="825"/>
      <c r="N87" s="55">
        <f>L84+L85+L86</f>
        <v>6542.8727637484244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28352.448642909832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1707</v>
      </c>
      <c r="C31" s="84" t="s">
        <v>2161</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51113.148377845857</v>
      </c>
      <c r="L36" s="274"/>
      <c r="M36" s="340">
        <v>15</v>
      </c>
      <c r="N36" s="276">
        <f>K36/M36</f>
        <v>3407.5432251897237</v>
      </c>
    </row>
    <row r="37" spans="1:14">
      <c r="A37" s="116" t="s">
        <v>174</v>
      </c>
      <c r="B37" s="836" t="str">
        <f>VLOOKUP(A37,EQUIPOS!A7:D154,3,FALSE)</f>
        <v>Compactador vibratorio tipo DD-20</v>
      </c>
      <c r="C37" s="837"/>
      <c r="D37" s="837"/>
      <c r="E37" s="837"/>
      <c r="F37" s="837"/>
      <c r="G37" s="837"/>
      <c r="H37" s="838"/>
      <c r="I37" s="425"/>
      <c r="J37" s="426"/>
      <c r="K37" s="273">
        <f>VLOOKUP(A37,EQUIPOS!A7:D164,4,FALSE)</f>
        <v>71558.407728984195</v>
      </c>
      <c r="L37" s="339"/>
      <c r="M37" s="340">
        <v>15</v>
      </c>
      <c r="N37" s="276">
        <f>K37/M37</f>
        <v>4770.5605152656126</v>
      </c>
    </row>
    <row r="38" spans="1:14">
      <c r="A38" s="116" t="s">
        <v>269</v>
      </c>
      <c r="B38" s="836" t="str">
        <f>VLOOKUP(A38,EQUIPOS!A8:D154,3,FALSE)</f>
        <v>Motoniveladora  potencia 215 HP, ancho de cuchilla 4,27 m, peso 18 ton.</v>
      </c>
      <c r="C38" s="837"/>
      <c r="D38" s="837"/>
      <c r="E38" s="837"/>
      <c r="F38" s="837"/>
      <c r="G38" s="837"/>
      <c r="H38" s="838"/>
      <c r="I38" s="332"/>
      <c r="J38" s="334"/>
      <c r="K38" s="273">
        <f>VLOOKUP(A38,EQUIPOS!A8:D165,4,FALSE)</f>
        <v>184007.33416024508</v>
      </c>
      <c r="L38" s="427"/>
      <c r="M38" s="428">
        <v>15</v>
      </c>
      <c r="N38" s="276">
        <f>K38/M38</f>
        <v>12267.155610683005</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N75*M41</f>
        <v>44.846540602401326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SUM(N36:N41)</f>
        <v>20490.105891740743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550</v>
      </c>
      <c r="B48" s="46" t="str">
        <f>VLOOKUP(A48,MATERIALES!A5:D373,3,FALSE)</f>
        <v>Material seleccionado para Relleno</v>
      </c>
      <c r="C48" s="285"/>
      <c r="D48" s="285"/>
      <c r="E48" s="285"/>
      <c r="F48" s="285"/>
      <c r="G48" s="285"/>
      <c r="H48" s="285"/>
      <c r="I48" s="272"/>
      <c r="J48" s="228" t="str">
        <f>VLOOKUP(A48,MATERIALES!A4:D640,2,FALSE)</f>
        <v>m3</v>
      </c>
      <c r="K48" s="286">
        <v>1.3</v>
      </c>
      <c r="L48" s="271"/>
      <c r="M48" s="406">
        <f>VLOOKUP(A48,MATERIALES!A5:D396,4,FALSE)</f>
        <v>24710.467862222966</v>
      </c>
      <c r="N48" s="276">
        <f>K48*M48</f>
        <v>32123.608220889855</v>
      </c>
    </row>
    <row r="49" spans="1:14">
      <c r="A49" s="169" t="s">
        <v>774</v>
      </c>
      <c r="B49" s="46" t="str">
        <f>VLOOKUP(A49,MATERIALES!A6:D373,3,FALSE)</f>
        <v>Agua</v>
      </c>
      <c r="C49" s="429"/>
      <c r="D49" s="429"/>
      <c r="E49" s="429"/>
      <c r="F49" s="429"/>
      <c r="G49" s="429"/>
      <c r="H49" s="429"/>
      <c r="I49" s="429"/>
      <c r="J49" s="315" t="s">
        <v>422</v>
      </c>
      <c r="K49" s="401">
        <v>30</v>
      </c>
      <c r="L49" s="425"/>
      <c r="M49" s="406">
        <f>VLOOKUP(A49,MATERIALES!A6:D397,4,FALSE)</f>
        <v>12.776870662990158</v>
      </c>
      <c r="N49" s="276">
        <f>K49*M49</f>
        <v>383.30611988970475</v>
      </c>
    </row>
    <row r="50" spans="1:14">
      <c r="B50" s="324"/>
      <c r="C50" s="50"/>
      <c r="D50" s="50"/>
      <c r="E50" s="50"/>
      <c r="F50" s="50"/>
      <c r="G50" s="50"/>
      <c r="H50" s="50"/>
      <c r="I50" s="50"/>
      <c r="J50" s="292"/>
      <c r="K50" s="172"/>
      <c r="L50" s="322"/>
      <c r="M50" s="430"/>
      <c r="N50" s="277"/>
    </row>
    <row r="51" spans="1:14">
      <c r="B51" s="171"/>
      <c r="C51" s="321"/>
      <c r="D51" s="321"/>
      <c r="E51" s="321"/>
      <c r="F51" s="321"/>
      <c r="G51" s="321"/>
      <c r="H51" s="321"/>
      <c r="I51" s="321"/>
      <c r="J51" s="315"/>
      <c r="K51" s="47"/>
      <c r="L51" s="322"/>
      <c r="M51" s="430"/>
      <c r="N51" s="277"/>
    </row>
    <row r="52" spans="1:14" ht="15.75" thickBot="1">
      <c r="B52" s="454"/>
      <c r="C52" s="452"/>
      <c r="D52" s="452"/>
      <c r="E52" s="452"/>
      <c r="F52" s="452"/>
      <c r="G52" s="452"/>
      <c r="H52" s="452"/>
      <c r="I52" s="452"/>
      <c r="J52" s="453"/>
      <c r="K52" s="129"/>
      <c r="L52" s="450"/>
      <c r="M52" s="486"/>
      <c r="N52" s="487"/>
    </row>
    <row r="53" spans="1:14" ht="15.75" thickBot="1">
      <c r="B53" s="829" t="s">
        <v>953</v>
      </c>
      <c r="C53" s="830"/>
      <c r="D53" s="830"/>
      <c r="E53" s="830"/>
      <c r="F53" s="830"/>
      <c r="G53" s="830"/>
      <c r="H53" s="830"/>
      <c r="I53" s="830"/>
      <c r="J53" s="830"/>
      <c r="K53" s="830"/>
      <c r="L53" s="830"/>
      <c r="M53" s="831"/>
      <c r="N53" s="107">
        <f>SUM(N48:N52)</f>
        <v>32506.91434077956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1291</v>
      </c>
      <c r="B58" s="49" t="str">
        <f>VLOOKUP(A58,TRANSPORTE!A1:D117,3,FALSE)</f>
        <v>Transporte de material seleccionado para relleno</v>
      </c>
      <c r="C58" s="321"/>
      <c r="D58" s="321"/>
      <c r="E58" s="321"/>
      <c r="F58" s="321"/>
      <c r="G58" s="321"/>
      <c r="H58" s="315" t="s">
        <v>1999</v>
      </c>
      <c r="I58" s="283">
        <v>1.3</v>
      </c>
      <c r="J58" s="290">
        <v>1</v>
      </c>
      <c r="K58" s="283">
        <f>I58*J58</f>
        <v>1.3</v>
      </c>
      <c r="L58" s="827">
        <f>VLOOKUP(A58,TRANSPORTE!A1:D117,4,FALSE)</f>
        <v>875.44489458797614</v>
      </c>
      <c r="M58" s="828"/>
      <c r="N58" s="291">
        <f>K58*L58</f>
        <v>1138.078362964369</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1138.078362964369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70" t="s">
        <v>9</v>
      </c>
      <c r="B69" s="52" t="str">
        <f>VLOOKUP(A69,'MANO DE OBRA'!A8:D68,3,FALSE)</f>
        <v>Obrero (3)</v>
      </c>
      <c r="C69" s="50"/>
      <c r="D69" s="50"/>
      <c r="E69" s="50"/>
      <c r="F69" s="50"/>
      <c r="G69" s="50"/>
      <c r="H69" s="50"/>
      <c r="I69" s="296">
        <f>K69/J69*100</f>
        <v>87780</v>
      </c>
      <c r="J69" s="297">
        <v>185</v>
      </c>
      <c r="K69" s="298">
        <f>VLOOKUP(A69,'MANO DE OBRA'!A8:D99,4,FALSE)</f>
        <v>162393</v>
      </c>
      <c r="L69" s="53"/>
      <c r="M69" s="438">
        <v>120</v>
      </c>
      <c r="N69" s="399">
        <f>K69/M69</f>
        <v>1353.2750000000001</v>
      </c>
      <c r="O69" s="109"/>
    </row>
    <row r="70" spans="1:15">
      <c r="A70" s="1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120</v>
      </c>
      <c r="N70" s="399">
        <f>K70/M70</f>
        <v>889.05203012006655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2242.3270301200664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56377.425625604737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11275.485125120947</v>
      </c>
      <c r="M82" s="858"/>
      <c r="N82" s="54"/>
    </row>
    <row r="83" spans="1:14">
      <c r="B83" s="92" t="s">
        <v>973</v>
      </c>
      <c r="C83" s="93"/>
      <c r="D83" s="93"/>
      <c r="E83" s="93"/>
      <c r="F83" s="93"/>
      <c r="G83" s="93"/>
      <c r="H83" s="93"/>
      <c r="I83" s="90"/>
      <c r="J83" s="91"/>
      <c r="K83" s="308">
        <v>0.05</v>
      </c>
      <c r="L83" s="857">
        <f>N77*K83</f>
        <v>2818.8712812802369</v>
      </c>
      <c r="M83" s="858"/>
      <c r="N83" s="54"/>
    </row>
    <row r="84" spans="1:14" ht="15.75" thickBot="1">
      <c r="B84" s="94" t="s">
        <v>974</v>
      </c>
      <c r="C84" s="95"/>
      <c r="D84" s="95"/>
      <c r="E84" s="95"/>
      <c r="F84" s="95"/>
      <c r="G84" s="95"/>
      <c r="H84" s="95"/>
      <c r="I84" s="96"/>
      <c r="J84" s="97"/>
      <c r="K84" s="309">
        <v>0.05</v>
      </c>
      <c r="L84" s="859">
        <f>N77*K84</f>
        <v>2818.8712812802369</v>
      </c>
      <c r="M84" s="860"/>
      <c r="N84" s="54"/>
    </row>
    <row r="85" spans="1:14" ht="15.75" thickBot="1">
      <c r="B85" s="823" t="s">
        <v>953</v>
      </c>
      <c r="C85" s="824"/>
      <c r="D85" s="824"/>
      <c r="E85" s="824"/>
      <c r="F85" s="824"/>
      <c r="G85" s="824"/>
      <c r="H85" s="824"/>
      <c r="I85" s="824"/>
      <c r="J85" s="824"/>
      <c r="K85" s="824"/>
      <c r="L85" s="824"/>
      <c r="M85" s="825"/>
      <c r="N85" s="55">
        <f>L82+L83+L84</f>
        <v>16913.227687681421</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73290.653313286166</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2047</v>
      </c>
      <c r="C31" s="84" t="s">
        <v>1454</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106.68624361440799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106.68624361440799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1709</v>
      </c>
      <c r="B48" s="46" t="str">
        <f>VLOOKUP(A48,MATERIALES!A5:D373,3,FALSE)</f>
        <v>Impermeabilizante para concreto</v>
      </c>
      <c r="C48" s="285"/>
      <c r="D48" s="285"/>
      <c r="E48" s="285"/>
      <c r="F48" s="285"/>
      <c r="G48" s="285"/>
      <c r="H48" s="285"/>
      <c r="I48" s="272"/>
      <c r="J48" s="315" t="str">
        <f>VLOOKUP(A48,MATERIALES!A4:D640,2,FALSE)</f>
        <v>kg</v>
      </c>
      <c r="K48" s="446">
        <v>0.7</v>
      </c>
      <c r="L48" s="271"/>
      <c r="M48" s="406">
        <f>VLOOKUP(A48,MATERIALES!A5:D396,4,FALSE)</f>
        <v>13320.952405389155</v>
      </c>
      <c r="N48" s="276">
        <f>K48*M48</f>
        <v>9324.6666837724079</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9324.6666837724079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50</v>
      </c>
      <c r="N71" s="399">
        <f>K71/M71</f>
        <v>2133.7248722881595</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2133.7248722881595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11565.077799674975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2313.0155599349951</v>
      </c>
      <c r="M84" s="858"/>
      <c r="N84" s="54"/>
    </row>
    <row r="85" spans="1:14">
      <c r="B85" s="92" t="s">
        <v>973</v>
      </c>
      <c r="C85" s="93"/>
      <c r="D85" s="93"/>
      <c r="E85" s="93"/>
      <c r="F85" s="93"/>
      <c r="G85" s="93"/>
      <c r="H85" s="93"/>
      <c r="I85" s="90"/>
      <c r="J85" s="91"/>
      <c r="K85" s="308">
        <v>0.05</v>
      </c>
      <c r="L85" s="857">
        <f>N79*K85</f>
        <v>578.25388998374876</v>
      </c>
      <c r="M85" s="858"/>
      <c r="N85" s="54"/>
    </row>
    <row r="86" spans="1:14" ht="15.75" thickBot="1">
      <c r="B86" s="94" t="s">
        <v>974</v>
      </c>
      <c r="C86" s="95"/>
      <c r="D86" s="95"/>
      <c r="E86" s="95"/>
      <c r="F86" s="95"/>
      <c r="G86" s="95"/>
      <c r="H86" s="95"/>
      <c r="I86" s="96"/>
      <c r="J86" s="97"/>
      <c r="K86" s="309">
        <v>0.05</v>
      </c>
      <c r="L86" s="859">
        <f>N79*K86</f>
        <v>578.25388998374876</v>
      </c>
      <c r="M86" s="860"/>
      <c r="N86" s="54"/>
    </row>
    <row r="87" spans="1:14" ht="15.75" thickBot="1">
      <c r="B87" s="823" t="s">
        <v>953</v>
      </c>
      <c r="C87" s="824"/>
      <c r="D87" s="824"/>
      <c r="E87" s="824"/>
      <c r="F87" s="824"/>
      <c r="G87" s="824"/>
      <c r="H87" s="824"/>
      <c r="I87" s="824"/>
      <c r="J87" s="824"/>
      <c r="K87" s="824"/>
      <c r="L87" s="824"/>
      <c r="M87" s="825"/>
      <c r="N87" s="55">
        <f>L84+L85+L86</f>
        <v>3469.5233399024924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55">
        <f>N79+N87</f>
        <v>15034.601139577468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1710</v>
      </c>
      <c r="C31" s="84" t="s">
        <v>2162</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537.37060903602003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537.37060903602003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479</v>
      </c>
      <c r="B48" s="46" t="str">
        <f>VLOOKUP(A48,MATERIALES!A5:D373,3,FALSE)</f>
        <v>Imprimante y puente de adherencia</v>
      </c>
      <c r="C48" s="285"/>
      <c r="D48" s="285"/>
      <c r="E48" s="285"/>
      <c r="F48" s="285"/>
      <c r="G48" s="285"/>
      <c r="H48" s="285"/>
      <c r="I48" s="285"/>
      <c r="J48" s="315" t="str">
        <f>VLOOKUP(A48,MATERIALES!A4:D640,2,FALSE)</f>
        <v>kg</v>
      </c>
      <c r="K48" s="447">
        <v>0.2</v>
      </c>
      <c r="L48" s="271"/>
      <c r="M48" s="406">
        <f>VLOOKUP(A48,MATERIALES!A5:D396,4,FALSE)</f>
        <v>64574.30433075226</v>
      </c>
      <c r="N48" s="276">
        <f>K48*M48</f>
        <v>12914.860866150453</v>
      </c>
    </row>
    <row r="49" spans="1:14">
      <c r="A49" s="169" t="s">
        <v>481</v>
      </c>
      <c r="B49" s="46" t="str">
        <f>VLOOKUP(A49,MATERIALES!A6:D373,3,FALSE)</f>
        <v>Láminas impermeabilizantes</v>
      </c>
      <c r="C49" s="429"/>
      <c r="D49" s="429"/>
      <c r="E49" s="429"/>
      <c r="F49" s="429"/>
      <c r="G49" s="429"/>
      <c r="H49" s="429"/>
      <c r="I49" s="429"/>
      <c r="J49" s="53" t="str">
        <f>VLOOKUP(A49,MATERIALES!A5:D641,2,FALSE)</f>
        <v>m2</v>
      </c>
      <c r="K49" s="401">
        <v>1.05</v>
      </c>
      <c r="L49" s="425"/>
      <c r="M49" s="406">
        <f>VLOOKUP(A49,MATERIALES!A6:D397,4,FALSE)</f>
        <v>1889.9121189006275</v>
      </c>
      <c r="N49" s="276">
        <f>K49*M49</f>
        <v>1984.407724845659</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14899.268590996113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20</v>
      </c>
      <c r="N71" s="399">
        <f>K71/M71</f>
        <v>5334.3121807203988</v>
      </c>
      <c r="O71" s="109"/>
    </row>
    <row r="72" spans="1:15">
      <c r="A72" s="170"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8">
        <v>20</v>
      </c>
      <c r="N72" s="399">
        <f>K72/M72</f>
        <v>5413.1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10747.412180720399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26184.051380752531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5236.810276150507</v>
      </c>
      <c r="M84" s="858"/>
      <c r="N84" s="54"/>
    </row>
    <row r="85" spans="1:14">
      <c r="B85" s="92" t="s">
        <v>973</v>
      </c>
      <c r="C85" s="93"/>
      <c r="D85" s="93"/>
      <c r="E85" s="93"/>
      <c r="F85" s="93"/>
      <c r="G85" s="93"/>
      <c r="H85" s="93"/>
      <c r="I85" s="90"/>
      <c r="J85" s="91"/>
      <c r="K85" s="308">
        <v>0.05</v>
      </c>
      <c r="L85" s="857">
        <f>N79*K85</f>
        <v>1309.2025690376267</v>
      </c>
      <c r="M85" s="858"/>
      <c r="N85" s="54"/>
    </row>
    <row r="86" spans="1:14" ht="15.75" thickBot="1">
      <c r="B86" s="94" t="s">
        <v>974</v>
      </c>
      <c r="C86" s="95"/>
      <c r="D86" s="95"/>
      <c r="E86" s="95"/>
      <c r="F86" s="95"/>
      <c r="G86" s="95"/>
      <c r="H86" s="95"/>
      <c r="I86" s="96"/>
      <c r="J86" s="97"/>
      <c r="K86" s="309">
        <v>0.05</v>
      </c>
      <c r="L86" s="859">
        <f>N79*K86</f>
        <v>1309.2025690376267</v>
      </c>
      <c r="M86" s="860"/>
      <c r="N86" s="54"/>
    </row>
    <row r="87" spans="1:14" ht="15.75" thickBot="1">
      <c r="B87" s="823" t="s">
        <v>953</v>
      </c>
      <c r="C87" s="824"/>
      <c r="D87" s="824"/>
      <c r="E87" s="824"/>
      <c r="F87" s="824"/>
      <c r="G87" s="824"/>
      <c r="H87" s="824"/>
      <c r="I87" s="824"/>
      <c r="J87" s="824"/>
      <c r="K87" s="824"/>
      <c r="L87" s="824"/>
      <c r="M87" s="825"/>
      <c r="N87" s="55">
        <f>L84+L85+L86</f>
        <v>7855.2154142257605</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34039.266794978292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8.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1146</v>
      </c>
      <c r="C31" s="84" t="s">
        <v>2163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50728.777502044461</v>
      </c>
      <c r="L36" s="274"/>
      <c r="M36" s="340">
        <v>1500</v>
      </c>
      <c r="N36" s="276">
        <f>K36/M36</f>
        <v>33.819185001362975</v>
      </c>
    </row>
    <row r="37" spans="1:14">
      <c r="A37" s="116" t="s">
        <v>361</v>
      </c>
      <c r="B37" s="836" t="str">
        <f>VLOOKUP(A37,EQUIPOS!A7:D154,3,FALSE)</f>
        <v>Vehículo delineador</v>
      </c>
      <c r="C37" s="837"/>
      <c r="D37" s="837"/>
      <c r="E37" s="837"/>
      <c r="F37" s="837"/>
      <c r="G37" s="837"/>
      <c r="H37" s="838"/>
      <c r="I37" s="425"/>
      <c r="J37" s="426"/>
      <c r="K37" s="273">
        <f>VLOOKUP(A37,EQUIPOS!A7:D164,4,FALSE)</f>
        <v>137801.04802667242</v>
      </c>
      <c r="L37" s="339"/>
      <c r="M37" s="340">
        <v>1500</v>
      </c>
      <c r="N37" s="276">
        <f>K37/M37</f>
        <v>91.867365351114941</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0.22423270301200668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125.91078305548993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4.5999999999999999E-2</v>
      </c>
      <c r="L48" s="271"/>
      <c r="M48" s="406">
        <f>VLOOKUP(A48,MATERIALES!A5:D396,4,FALSE)</f>
        <v>3405.0360316868773</v>
      </c>
      <c r="N48" s="276">
        <f>K48*M48</f>
        <v>156.63165745759636</v>
      </c>
    </row>
    <row r="49" spans="1:14">
      <c r="A49" s="169" t="s">
        <v>605</v>
      </c>
      <c r="B49" s="46" t="str">
        <f>VLOOKUP(A49,MATERIALES!A6:D373,3,FALSE)</f>
        <v>Pintura acrílica pura para tráfico</v>
      </c>
      <c r="C49" s="429"/>
      <c r="D49" s="429"/>
      <c r="E49" s="429"/>
      <c r="F49" s="429"/>
      <c r="G49" s="429"/>
      <c r="H49" s="429"/>
      <c r="I49" s="429"/>
      <c r="J49" s="316" t="str">
        <f>VLOOKUP(A49,MATERIALES!A5:D641,2,FALSE)</f>
        <v>gal</v>
      </c>
      <c r="K49" s="401">
        <v>1.4E-2</v>
      </c>
      <c r="L49" s="425"/>
      <c r="M49" s="406">
        <f>VLOOKUP(A49,MATERIALES!A6:D397,4,FALSE)</f>
        <v>87194.689100354415</v>
      </c>
      <c r="N49" s="276">
        <f>K49*M49</f>
        <v>1220.7256474049618</v>
      </c>
    </row>
    <row r="50" spans="1:14">
      <c r="A50" s="169" t="s">
        <v>841</v>
      </c>
      <c r="B50" s="46" t="str">
        <f>VLOOKUP(A50,MATERIALES!A6:D373,3,FALSE)</f>
        <v>Disolvente para pintura Trafico (acrílico)</v>
      </c>
      <c r="C50" s="429"/>
      <c r="D50" s="429"/>
      <c r="E50" s="429"/>
      <c r="F50" s="429"/>
      <c r="G50" s="429"/>
      <c r="H50" s="429"/>
      <c r="I50" s="429"/>
      <c r="J50" s="316" t="str">
        <f>VLOOKUP(A50,MATERIALES!A6:D642,2,FALSE)</f>
        <v>gal</v>
      </c>
      <c r="K50" s="448">
        <v>4.2999999999999999E-4</v>
      </c>
      <c r="L50" s="425"/>
      <c r="M50" s="406">
        <f>VLOOKUP(A50,MATERIALES!A6:D398,4,FALSE)</f>
        <v>43999.283606450437</v>
      </c>
      <c r="N50" s="276">
        <f>K50*M50</f>
        <v>18.919691950773686</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1396.2769968133318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9</v>
      </c>
      <c r="B71" s="52" t="str">
        <f>VLOOKUP(A71,'MANO DE OBRA'!A8:D68,3,FALSE)</f>
        <v>Obrero (3)</v>
      </c>
      <c r="C71" s="50"/>
      <c r="D71" s="50"/>
      <c r="E71" s="50"/>
      <c r="F71" s="50"/>
      <c r="G71" s="50"/>
      <c r="H71" s="50"/>
      <c r="I71" s="296">
        <f>K71/J71*100</f>
        <v>87780</v>
      </c>
      <c r="J71" s="297">
        <v>185</v>
      </c>
      <c r="K71" s="298">
        <f>VLOOKUP(A71,'MANO DE OBRA'!A8:D99,4,FALSE)</f>
        <v>162393</v>
      </c>
      <c r="L71" s="53"/>
      <c r="M71" s="438">
        <v>12000</v>
      </c>
      <c r="N71" s="399">
        <f>K71/M71</f>
        <v>13.53275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12000</v>
      </c>
      <c r="N72" s="399">
        <f>K72/M72</f>
        <v>8.8905203012006648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22.423270301200667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1544.6110501700225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308.92221003400454</v>
      </c>
      <c r="M84" s="858"/>
      <c r="N84" s="54"/>
    </row>
    <row r="85" spans="1:14">
      <c r="B85" s="92" t="s">
        <v>973</v>
      </c>
      <c r="C85" s="93"/>
      <c r="D85" s="93"/>
      <c r="E85" s="93"/>
      <c r="F85" s="93"/>
      <c r="G85" s="93"/>
      <c r="H85" s="93"/>
      <c r="I85" s="90"/>
      <c r="J85" s="91"/>
      <c r="K85" s="308">
        <v>0.05</v>
      </c>
      <c r="L85" s="857">
        <f>N79*K85</f>
        <v>77.230552508501134</v>
      </c>
      <c r="M85" s="858"/>
      <c r="N85" s="54"/>
    </row>
    <row r="86" spans="1:14" ht="15.75" thickBot="1">
      <c r="B86" s="94" t="s">
        <v>974</v>
      </c>
      <c r="C86" s="95"/>
      <c r="D86" s="95"/>
      <c r="E86" s="95"/>
      <c r="F86" s="95"/>
      <c r="G86" s="95"/>
      <c r="H86" s="95"/>
      <c r="I86" s="96"/>
      <c r="J86" s="97"/>
      <c r="K86" s="309">
        <v>0.05</v>
      </c>
      <c r="L86" s="859">
        <f>N79*K86</f>
        <v>77.230552508501134</v>
      </c>
      <c r="M86" s="860"/>
      <c r="N86" s="54"/>
    </row>
    <row r="87" spans="1:14" ht="15.75" thickBot="1">
      <c r="B87" s="823" t="s">
        <v>953</v>
      </c>
      <c r="C87" s="824"/>
      <c r="D87" s="824"/>
      <c r="E87" s="824"/>
      <c r="F87" s="824"/>
      <c r="G87" s="824"/>
      <c r="H87" s="824"/>
      <c r="I87" s="824"/>
      <c r="J87" s="824"/>
      <c r="K87" s="824"/>
      <c r="L87" s="824"/>
      <c r="M87" s="825"/>
      <c r="N87" s="55">
        <f>L84+L85+L86</f>
        <v>463.38331505100683</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2007.9943652210293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1147</v>
      </c>
      <c r="C31" s="84" t="s">
        <v>2164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50728.777502044461</v>
      </c>
      <c r="L36" s="274"/>
      <c r="M36" s="340">
        <v>1200</v>
      </c>
      <c r="N36" s="276">
        <f>K36/M36</f>
        <v>42.273981251703717</v>
      </c>
    </row>
    <row r="37" spans="1:14">
      <c r="A37" s="116" t="s">
        <v>201</v>
      </c>
      <c r="B37" s="836" t="str">
        <f>VLOOKUP(A37,EQUIPOS!A7:D154,3,FALSE)</f>
        <v>Equipo autopropulsado para pintura termoplástica</v>
      </c>
      <c r="C37" s="837"/>
      <c r="D37" s="837"/>
      <c r="E37" s="837"/>
      <c r="F37" s="837"/>
      <c r="G37" s="837"/>
      <c r="H37" s="838"/>
      <c r="I37" s="425"/>
      <c r="J37" s="426"/>
      <c r="K37" s="273">
        <f>VLOOKUP(A37,EQUIPOS!A7:D164,4,FALSE)</f>
        <v>104415.98403219864</v>
      </c>
      <c r="L37" s="339"/>
      <c r="M37" s="340">
        <v>1200</v>
      </c>
      <c r="N37" s="276">
        <f>K37/M37</f>
        <v>87.013320026832204</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0.39306379543167497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129.68036507396761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0.108</v>
      </c>
      <c r="L48" s="271"/>
      <c r="M48" s="406">
        <f>VLOOKUP(A48,MATERIALES!A5:D396,4,FALSE)</f>
        <v>3405.0360316868773</v>
      </c>
      <c r="N48" s="276">
        <f>K48*M48</f>
        <v>367.74389142218274</v>
      </c>
    </row>
    <row r="49" spans="1:14">
      <c r="A49" s="169" t="s">
        <v>626</v>
      </c>
      <c r="B49" s="46" t="str">
        <f>VLOOKUP(A49,MATERIALES!A6:D373,3,FALSE)</f>
        <v xml:space="preserve">Resina termoplástica </v>
      </c>
      <c r="C49" s="429"/>
      <c r="D49" s="429"/>
      <c r="E49" s="429"/>
      <c r="F49" s="429"/>
      <c r="G49" s="429"/>
      <c r="H49" s="429"/>
      <c r="I49" s="429"/>
      <c r="J49" s="316" t="str">
        <f>VLOOKUP(A49,MATERIALES!A5:D641,2,FALSE)</f>
        <v>kg</v>
      </c>
      <c r="K49" s="401">
        <v>7.8E-2</v>
      </c>
      <c r="L49" s="425"/>
      <c r="M49" s="406">
        <f>VLOOKUP(A49,MATERIALES!A6:D397,4,FALSE)</f>
        <v>5767.6923651181405</v>
      </c>
      <c r="N49" s="276">
        <f>K49*M49</f>
        <v>449.88000447921496</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817.62389590139765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9600</v>
      </c>
      <c r="N71" s="399">
        <f>K71/M71</f>
        <v>28.193229166666665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9600</v>
      </c>
      <c r="N72" s="399">
        <f>K72/M72</f>
        <v>11.113150376500831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39.306379543167495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986.6106405185327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197.32212810370655</v>
      </c>
      <c r="M84" s="858"/>
      <c r="N84" s="54"/>
    </row>
    <row r="85" spans="1:14">
      <c r="B85" s="92" t="s">
        <v>973</v>
      </c>
      <c r="C85" s="93"/>
      <c r="D85" s="93"/>
      <c r="E85" s="93"/>
      <c r="F85" s="93"/>
      <c r="G85" s="93"/>
      <c r="H85" s="93"/>
      <c r="I85" s="90"/>
      <c r="J85" s="91"/>
      <c r="K85" s="308">
        <v>0.05</v>
      </c>
      <c r="L85" s="857">
        <f>N79*K85</f>
        <v>49.330532025926637</v>
      </c>
      <c r="M85" s="858"/>
      <c r="N85" s="54"/>
    </row>
    <row r="86" spans="1:14" ht="15.75" thickBot="1">
      <c r="B86" s="94" t="s">
        <v>974</v>
      </c>
      <c r="C86" s="95"/>
      <c r="D86" s="95"/>
      <c r="E86" s="95"/>
      <c r="F86" s="95"/>
      <c r="G86" s="95"/>
      <c r="H86" s="95"/>
      <c r="I86" s="96"/>
      <c r="J86" s="97"/>
      <c r="K86" s="309">
        <v>0.05</v>
      </c>
      <c r="L86" s="859">
        <f>N79*K86</f>
        <v>49.330532025926637</v>
      </c>
      <c r="M86" s="860"/>
      <c r="N86" s="54"/>
    </row>
    <row r="87" spans="1:14" ht="15.75" thickBot="1">
      <c r="B87" s="823" t="s">
        <v>953</v>
      </c>
      <c r="C87" s="824"/>
      <c r="D87" s="824"/>
      <c r="E87" s="824"/>
      <c r="F87" s="824"/>
      <c r="G87" s="824"/>
      <c r="H87" s="824"/>
      <c r="I87" s="824"/>
      <c r="J87" s="824"/>
      <c r="K87" s="824"/>
      <c r="L87" s="824"/>
      <c r="M87" s="825"/>
      <c r="N87" s="55">
        <f>L84+L85+L86</f>
        <v>295.98319215555983</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1282.5938326740925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1148</v>
      </c>
      <c r="C31" s="84" t="s">
        <v>2165</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199</v>
      </c>
      <c r="B36" s="836" t="str">
        <f>VLOOKUP(A36,EQUIPOS!A6:D154,3,FALSE)</f>
        <v xml:space="preserve">Equipo de pintura (Compresor), Presión máxima de trabajo 3300 psi.
</v>
      </c>
      <c r="C36" s="837"/>
      <c r="D36" s="837"/>
      <c r="E36" s="837"/>
      <c r="F36" s="837"/>
      <c r="G36" s="837"/>
      <c r="H36" s="838"/>
      <c r="I36" s="271"/>
      <c r="J36" s="272"/>
      <c r="K36" s="273">
        <f>VLOOKUP(A36,EQUIPOS!A6:D163,4,FALSE)</f>
        <v>5979.2160972404081</v>
      </c>
      <c r="L36" s="274"/>
      <c r="M36" s="340">
        <v>6.1</v>
      </c>
      <c r="N36" s="276">
        <f>K36/M36</f>
        <v>980.19936020334569</v>
      </c>
    </row>
    <row r="37" spans="1:14">
      <c r="A37" s="116" t="s">
        <v>138</v>
      </c>
      <c r="B37" s="836" t="str">
        <f>VLOOKUP(A37,EQUIPOS!A7:D154,3,FALSE)</f>
        <v>Camioneta D-300</v>
      </c>
      <c r="C37" s="837"/>
      <c r="D37" s="837"/>
      <c r="E37" s="837"/>
      <c r="F37" s="837"/>
      <c r="G37" s="837"/>
      <c r="H37" s="838"/>
      <c r="I37" s="425"/>
      <c r="J37" s="426"/>
      <c r="K37" s="273">
        <f>VLOOKUP(A37,EQUIPOS!A7:D164,4,FALSE)</f>
        <v>50728.777502044461</v>
      </c>
      <c r="L37" s="339"/>
      <c r="M37" s="340">
        <v>6.1</v>
      </c>
      <c r="N37" s="276">
        <f>K37/M37</f>
        <v>8316.1930331220428</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77.324025330821314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9373.7164186562095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0.38200000000000001</v>
      </c>
      <c r="L48" s="271"/>
      <c r="M48" s="406">
        <f>VLOOKUP(A48,MATERIALES!A5:D396,4,FALSE)</f>
        <v>3405.0360316868773</v>
      </c>
      <c r="N48" s="276">
        <f>K48*M48</f>
        <v>1300.7237641043871</v>
      </c>
    </row>
    <row r="49" spans="1:14">
      <c r="A49" s="169" t="s">
        <v>841</v>
      </c>
      <c r="B49" s="46" t="str">
        <f>VLOOKUP(A49,MATERIALES!A6:D373,3,FALSE)</f>
        <v>Disolvente para pintura Trafico (acrílico)</v>
      </c>
      <c r="C49" s="429"/>
      <c r="D49" s="429"/>
      <c r="E49" s="429"/>
      <c r="F49" s="429"/>
      <c r="G49" s="429"/>
      <c r="H49" s="429"/>
      <c r="I49" s="429"/>
      <c r="J49" s="316" t="str">
        <f>VLOOKUP(A49,MATERIALES!A5:D641,2,FALSE)</f>
        <v>gal</v>
      </c>
      <c r="K49" s="401">
        <v>0.05</v>
      </c>
      <c r="L49" s="425"/>
      <c r="M49" s="406">
        <f>VLOOKUP(A49,MATERIALES!A6:D397,4,FALSE)</f>
        <v>43999.283606450437</v>
      </c>
      <c r="N49" s="276">
        <f>K49*M49</f>
        <v>2199.9641803225218</v>
      </c>
    </row>
    <row r="50" spans="1:14">
      <c r="A50" s="169" t="s">
        <v>605</v>
      </c>
      <c r="B50" s="46" t="str">
        <f>VLOOKUP(A50,MATERIALES!A6:D373,3,FALSE)</f>
        <v>Pintura acrílica pura para tráfico</v>
      </c>
      <c r="C50" s="429"/>
      <c r="D50" s="429"/>
      <c r="E50" s="429"/>
      <c r="F50" s="429"/>
      <c r="G50" s="429"/>
      <c r="H50" s="429"/>
      <c r="I50" s="429"/>
      <c r="J50" s="316" t="str">
        <f>VLOOKUP(A50,MATERIALES!A6:D642,2,FALSE)</f>
        <v>gal</v>
      </c>
      <c r="K50" s="401">
        <v>0.12</v>
      </c>
      <c r="L50" s="425"/>
      <c r="M50" s="406">
        <f>VLOOKUP(A50,MATERIALES!A6:D398,4,FALSE)</f>
        <v>87194.689100354415</v>
      </c>
      <c r="N50" s="276">
        <f>K50*M50</f>
        <v>10463.362692042529</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13964.050636469437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70"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48.8</v>
      </c>
      <c r="N71" s="399">
        <f>K71/M71</f>
        <v>5546.2090163934427</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48.8</v>
      </c>
      <c r="N72" s="399">
        <f>K72/M72</f>
        <v>2186.1935166886883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7732.4025330821314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31070.169588207777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6214.0339176415555</v>
      </c>
      <c r="M84" s="858"/>
      <c r="N84" s="54"/>
    </row>
    <row r="85" spans="1:14">
      <c r="B85" s="92" t="s">
        <v>973</v>
      </c>
      <c r="C85" s="93"/>
      <c r="D85" s="93"/>
      <c r="E85" s="93"/>
      <c r="F85" s="93"/>
      <c r="G85" s="93"/>
      <c r="H85" s="93"/>
      <c r="I85" s="90"/>
      <c r="J85" s="91"/>
      <c r="K85" s="308">
        <v>0.05</v>
      </c>
      <c r="L85" s="857">
        <f>N79*K85</f>
        <v>1553.5084794103889</v>
      </c>
      <c r="M85" s="858"/>
      <c r="N85" s="54"/>
    </row>
    <row r="86" spans="1:14" ht="15.75" thickBot="1">
      <c r="B86" s="94" t="s">
        <v>974</v>
      </c>
      <c r="C86" s="95"/>
      <c r="D86" s="95"/>
      <c r="E86" s="95"/>
      <c r="F86" s="95"/>
      <c r="G86" s="95"/>
      <c r="H86" s="95"/>
      <c r="I86" s="96"/>
      <c r="J86" s="97"/>
      <c r="K86" s="309">
        <v>0.05</v>
      </c>
      <c r="L86" s="859">
        <f>N79*K86</f>
        <v>1553.5084794103889</v>
      </c>
      <c r="M86" s="860"/>
      <c r="N86" s="54"/>
    </row>
    <row r="87" spans="1:14" ht="15.75" thickBot="1">
      <c r="B87" s="823" t="s">
        <v>953</v>
      </c>
      <c r="C87" s="824"/>
      <c r="D87" s="824"/>
      <c r="E87" s="824"/>
      <c r="F87" s="824"/>
      <c r="G87" s="824"/>
      <c r="H87" s="824"/>
      <c r="I87" s="824"/>
      <c r="J87" s="824"/>
      <c r="K87" s="824"/>
      <c r="L87" s="824"/>
      <c r="M87" s="825"/>
      <c r="N87" s="55">
        <f>L84+L85+L86</f>
        <v>9321.0508764623337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40391.220464670114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1149</v>
      </c>
      <c r="C31" s="84" t="s">
        <v>2166</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50728.777502044461</v>
      </c>
      <c r="L36" s="274"/>
      <c r="M36" s="340">
        <v>6</v>
      </c>
      <c r="N36" s="276">
        <f>K36/M36</f>
        <v>8454.7962503407434</v>
      </c>
    </row>
    <row r="37" spans="1:14">
      <c r="A37" s="116" t="s">
        <v>1711</v>
      </c>
      <c r="B37" s="836" t="str">
        <f>VLOOKUP(A37,EQUIPOS!A7:D154,3,FALSE)</f>
        <v>Caldera para pintura termoplástica</v>
      </c>
      <c r="C37" s="837"/>
      <c r="D37" s="837"/>
      <c r="E37" s="837"/>
      <c r="F37" s="837"/>
      <c r="G37" s="837"/>
      <c r="H37" s="838"/>
      <c r="I37" s="425"/>
      <c r="J37" s="426"/>
      <c r="K37" s="273">
        <f>VLOOKUP(A37,EQUIPOS!A7:D164,4,FALSE)</f>
        <v>62007.404823099925</v>
      </c>
      <c r="L37" s="339"/>
      <c r="M37" s="340">
        <v>6</v>
      </c>
      <c r="N37" s="276">
        <f>K37/M37</f>
        <v>10334.567470516655</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89.890050753001674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18879.253771610402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72"/>
      <c r="J48" s="228" t="str">
        <f>VLOOKUP(A48,MATERIALES!A4:D640,2,FALSE)</f>
        <v>kg</v>
      </c>
      <c r="K48" s="286">
        <v>0.9</v>
      </c>
      <c r="L48" s="271"/>
      <c r="M48" s="406">
        <f>VLOOKUP(A48,MATERIALES!A5:D396,4,FALSE)</f>
        <v>3405.0360316868773</v>
      </c>
      <c r="N48" s="276">
        <f>K48*M48</f>
        <v>3064.5324285181896</v>
      </c>
    </row>
    <row r="49" spans="1:14">
      <c r="A49" s="169" t="s">
        <v>626</v>
      </c>
      <c r="B49" s="46" t="str">
        <f>VLOOKUP(A49,MATERIALES!A6:D373,3,FALSE)</f>
        <v xml:space="preserve">Resina termoplástica </v>
      </c>
      <c r="C49" s="429"/>
      <c r="D49" s="429"/>
      <c r="E49" s="429"/>
      <c r="F49" s="429"/>
      <c r="G49" s="429"/>
      <c r="H49" s="429"/>
      <c r="I49" s="429"/>
      <c r="J49" s="315" t="str">
        <f>VLOOKUP(A49,MATERIALES!A5:D641,2,FALSE)</f>
        <v>kg</v>
      </c>
      <c r="K49" s="401">
        <v>0.65</v>
      </c>
      <c r="L49" s="425"/>
      <c r="M49" s="406">
        <f>VLOOKUP(A49,MATERIALES!A6:D397,4,FALSE)</f>
        <v>5767.6923651181405</v>
      </c>
      <c r="N49" s="276">
        <f>K49*M49</f>
        <v>3749.0000373267912</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6813.5324658449808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48</v>
      </c>
      <c r="N71" s="399">
        <f>K71/M71</f>
        <v>6766.375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48</v>
      </c>
      <c r="N72" s="399">
        <f>K72/M72</f>
        <v>2222.6300753001665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8989.0050753001669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34681.791312755551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6936.3582625511108</v>
      </c>
      <c r="M84" s="858"/>
      <c r="N84" s="54"/>
    </row>
    <row r="85" spans="1:14">
      <c r="B85" s="92" t="s">
        <v>973</v>
      </c>
      <c r="C85" s="93"/>
      <c r="D85" s="93"/>
      <c r="E85" s="93"/>
      <c r="F85" s="93"/>
      <c r="G85" s="93"/>
      <c r="H85" s="93"/>
      <c r="I85" s="90"/>
      <c r="J85" s="91"/>
      <c r="K85" s="308">
        <v>0.05</v>
      </c>
      <c r="L85" s="857">
        <f>N79*K85</f>
        <v>1734.0895656377777</v>
      </c>
      <c r="M85" s="858"/>
      <c r="N85" s="54"/>
    </row>
    <row r="86" spans="1:14" ht="15.75" thickBot="1">
      <c r="B86" s="94" t="s">
        <v>974</v>
      </c>
      <c r="C86" s="95"/>
      <c r="D86" s="95"/>
      <c r="E86" s="95"/>
      <c r="F86" s="95"/>
      <c r="G86" s="95"/>
      <c r="H86" s="95"/>
      <c r="I86" s="96"/>
      <c r="J86" s="97"/>
      <c r="K86" s="309">
        <v>0.05</v>
      </c>
      <c r="L86" s="859">
        <f>N79*K86</f>
        <v>1734.0895656377777</v>
      </c>
      <c r="M86" s="860"/>
      <c r="N86" s="54"/>
    </row>
    <row r="87" spans="1:14" ht="15.75" thickBot="1">
      <c r="B87" s="823" t="s">
        <v>953</v>
      </c>
      <c r="C87" s="824"/>
      <c r="D87" s="824"/>
      <c r="E87" s="824"/>
      <c r="F87" s="824"/>
      <c r="G87" s="824"/>
      <c r="H87" s="824"/>
      <c r="I87" s="824"/>
      <c r="J87" s="824"/>
      <c r="K87" s="824"/>
      <c r="L87" s="824"/>
      <c r="M87" s="825"/>
      <c r="N87" s="55">
        <f>L84+L85+L86</f>
        <v>10404.537393826666</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45086.328706582215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1150</v>
      </c>
      <c r="C31" s="84" t="s">
        <v>2167</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50728.777502044461</v>
      </c>
      <c r="L36" s="274"/>
      <c r="M36" s="340">
        <v>250</v>
      </c>
      <c r="N36" s="276">
        <f>K36/M36</f>
        <v>202.91511000817783</v>
      </c>
    </row>
    <row r="37" spans="1:14">
      <c r="A37" s="116" t="s">
        <v>251</v>
      </c>
      <c r="B37" s="836" t="str">
        <f>VLOOKUP(A37,EQUIPOS!A7:D154,3,FALSE)</f>
        <v>Maquina térmica pegatachas</v>
      </c>
      <c r="C37" s="837"/>
      <c r="D37" s="837"/>
      <c r="E37" s="837"/>
      <c r="F37" s="837"/>
      <c r="G37" s="837"/>
      <c r="H37" s="838"/>
      <c r="I37" s="425"/>
      <c r="J37" s="426"/>
      <c r="K37" s="273">
        <f>VLOOKUP(A37,EQUIPOS!A7:D164,4,FALSE)</f>
        <v>22048.167684267592</v>
      </c>
      <c r="L37" s="339"/>
      <c r="M37" s="340">
        <v>250</v>
      </c>
      <c r="N37" s="276">
        <f>K37/M37</f>
        <v>88.192670737070372</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1.0747412180720399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292.18252196332026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626</v>
      </c>
      <c r="B48" s="46" t="str">
        <f>VLOOKUP(A48,MATERIALES!A5:D373,3,FALSE)</f>
        <v xml:space="preserve">Resina termoplástica </v>
      </c>
      <c r="C48" s="285"/>
      <c r="D48" s="285"/>
      <c r="E48" s="285"/>
      <c r="F48" s="285"/>
      <c r="G48" s="285"/>
      <c r="H48" s="285"/>
      <c r="I48" s="272"/>
      <c r="J48" s="228" t="str">
        <f>VLOOKUP(A48,MATERIALES!A4:D640,2,FALSE)</f>
        <v>kg</v>
      </c>
      <c r="K48" s="286">
        <v>0.08</v>
      </c>
      <c r="L48" s="271"/>
      <c r="M48" s="406">
        <f>VLOOKUP(A48,MATERIALES!A5:D396,4,FALSE)</f>
        <v>5767.6923651181405</v>
      </c>
      <c r="N48" s="276">
        <f>K48*M48</f>
        <v>461.41538920945123</v>
      </c>
    </row>
    <row r="49" spans="1:14">
      <c r="A49" s="169" t="s">
        <v>681</v>
      </c>
      <c r="B49" s="46" t="str">
        <f>VLOOKUP(A49,MATERIALES!A6:D373,3,FALSE)</f>
        <v>Tacha reflectiva</v>
      </c>
      <c r="C49" s="429"/>
      <c r="D49" s="429"/>
      <c r="E49" s="429"/>
      <c r="F49" s="429"/>
      <c r="G49" s="429"/>
      <c r="H49" s="429"/>
      <c r="I49" s="426"/>
      <c r="J49" s="228" t="str">
        <f>VLOOKUP(A49,MATERIALES!A5:D641,2,FALSE)</f>
        <v>u</v>
      </c>
      <c r="K49" s="401">
        <v>1</v>
      </c>
      <c r="L49" s="425"/>
      <c r="M49" s="406">
        <f>VLOOKUP(A49,MATERIALES!A6:D397,4,FALSE)</f>
        <v>6898.4454187927695</v>
      </c>
      <c r="N49" s="276">
        <f>K49*M49</f>
        <v>6898.4454187927695</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7359.8608080022204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2000</v>
      </c>
      <c r="N71" s="399">
        <f>K71/M71</f>
        <v>54.131</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2000</v>
      </c>
      <c r="N72" s="399">
        <f>K72/M72</f>
        <v>53.343121807203993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107.474121807204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7759.5174517727446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1551.9034903545489</v>
      </c>
      <c r="M84" s="858"/>
      <c r="N84" s="54"/>
    </row>
    <row r="85" spans="1:14">
      <c r="B85" s="92" t="s">
        <v>973</v>
      </c>
      <c r="C85" s="93"/>
      <c r="D85" s="93"/>
      <c r="E85" s="93"/>
      <c r="F85" s="93"/>
      <c r="G85" s="93"/>
      <c r="H85" s="93"/>
      <c r="I85" s="90"/>
      <c r="J85" s="91"/>
      <c r="K85" s="308">
        <v>0.05</v>
      </c>
      <c r="L85" s="857">
        <f>N79*K85</f>
        <v>387.97587258863723</v>
      </c>
      <c r="M85" s="858"/>
      <c r="N85" s="54"/>
    </row>
    <row r="86" spans="1:14" ht="15.75" thickBot="1">
      <c r="B86" s="94" t="s">
        <v>974</v>
      </c>
      <c r="C86" s="95"/>
      <c r="D86" s="95"/>
      <c r="E86" s="95"/>
      <c r="F86" s="95"/>
      <c r="G86" s="95"/>
      <c r="H86" s="95"/>
      <c r="I86" s="96"/>
      <c r="J86" s="97"/>
      <c r="K86" s="309">
        <v>0.05</v>
      </c>
      <c r="L86" s="859">
        <f>N79*K86</f>
        <v>387.97587258863723</v>
      </c>
      <c r="M86" s="860"/>
      <c r="N86" s="54"/>
    </row>
    <row r="87" spans="1:14" ht="15.75" thickBot="1">
      <c r="B87" s="823" t="s">
        <v>953</v>
      </c>
      <c r="C87" s="824"/>
      <c r="D87" s="824"/>
      <c r="E87" s="824"/>
      <c r="F87" s="824"/>
      <c r="G87" s="824"/>
      <c r="H87" s="824"/>
      <c r="I87" s="824"/>
      <c r="J87" s="824"/>
      <c r="K87" s="824"/>
      <c r="L87" s="824"/>
      <c r="M87" s="825"/>
      <c r="N87" s="55">
        <f>L84+L85+L86</f>
        <v>2327.8552355318234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10087.372687304567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1713</v>
      </c>
      <c r="C31" s="84" t="s">
        <v>2168</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50728.777502044461</v>
      </c>
      <c r="L36" s="274"/>
      <c r="M36" s="340">
        <v>3.75</v>
      </c>
      <c r="N36" s="276">
        <f>K36/M36</f>
        <v>13527.67400054519</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89.693081204802652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13617.367081749993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615</v>
      </c>
      <c r="B48" s="46" t="str">
        <f>VLOOKUP(A48,MATERIALES!A5:D373,3,FALSE)</f>
        <v>Poste en angulo de 2*2*1/4 de 3,5m para señal</v>
      </c>
      <c r="C48" s="285"/>
      <c r="D48" s="285"/>
      <c r="E48" s="285"/>
      <c r="F48" s="285"/>
      <c r="G48" s="285"/>
      <c r="H48" s="285"/>
      <c r="I48" s="285"/>
      <c r="J48" s="315" t="str">
        <f>VLOOKUP(A48,MATERIALES!A4:D640,2,FALSE)</f>
        <v>u</v>
      </c>
      <c r="K48" s="286">
        <v>1</v>
      </c>
      <c r="L48" s="271"/>
      <c r="M48" s="406">
        <f>VLOOKUP(A48,MATERIALES!A5:D396,4,FALSE)</f>
        <v>72319.217430968129</v>
      </c>
      <c r="N48" s="276">
        <f>K48*M48</f>
        <v>72319.217430968129</v>
      </c>
    </row>
    <row r="49" spans="1:14">
      <c r="A49" s="169" t="s">
        <v>653</v>
      </c>
      <c r="B49" s="46" t="str">
        <f>VLOOKUP(A49,MATERIALES!A6:D373,3,FALSE)</f>
        <v>Señal (grupo 1). Tablero en lámina galvanizada de 75cm*75cm, calibre 16, reflectivo tipo 1/ incluye poste )</v>
      </c>
      <c r="C49" s="429"/>
      <c r="D49" s="429"/>
      <c r="E49" s="429"/>
      <c r="F49" s="429"/>
      <c r="G49" s="429"/>
      <c r="H49" s="429"/>
      <c r="I49" s="429"/>
      <c r="J49" s="316" t="str">
        <f>VLOOKUP(A49,MATERIALES!A5:D641,2,FALSE)</f>
        <v>u</v>
      </c>
      <c r="K49" s="401">
        <v>1</v>
      </c>
      <c r="L49" s="425"/>
      <c r="M49" s="406">
        <f>VLOOKUP(A49,MATERIALES!A6:D397,4,FALSE)</f>
        <v>281033.65866780002</v>
      </c>
      <c r="N49" s="276">
        <f>K49*M49</f>
        <v>281033.65866780002</v>
      </c>
    </row>
    <row r="50" spans="1:14">
      <c r="A50" s="169" t="s">
        <v>833</v>
      </c>
      <c r="B50" s="46" t="str">
        <f>VLOOKUP(A50,MATERIALES!A6:D373,3,FALSE)</f>
        <v>Concreto Resistencia  14 (Mpa)</v>
      </c>
      <c r="C50" s="429"/>
      <c r="D50" s="429"/>
      <c r="E50" s="429"/>
      <c r="F50" s="429"/>
      <c r="G50" s="429"/>
      <c r="H50" s="429"/>
      <c r="I50" s="429"/>
      <c r="J50" s="316" t="str">
        <f>VLOOKUP(A50,MATERIALES!A6:D642,2,FALSE)</f>
        <v>m3</v>
      </c>
      <c r="K50" s="401">
        <v>0.03</v>
      </c>
      <c r="L50" s="425"/>
      <c r="M50" s="406">
        <f>VLOOKUP(A50,MATERIALES!A6:D398,4,FALSE)</f>
        <v>400274.86886937759</v>
      </c>
      <c r="N50" s="276">
        <f>K50*M50</f>
        <v>12008.246066081327</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365361.12216484948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30</v>
      </c>
      <c r="N71" s="399">
        <f>K71/M71</f>
        <v>3556.2081204802662</v>
      </c>
      <c r="O71" s="109"/>
    </row>
    <row r="72" spans="1:15">
      <c r="A72" s="170"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30</v>
      </c>
      <c r="N72" s="399">
        <f>K72/M72</f>
        <v>5413.1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8969.3081204802656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387947.79736707977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77589.559473415953</v>
      </c>
      <c r="M84" s="858"/>
      <c r="N84" s="54"/>
    </row>
    <row r="85" spans="1:14">
      <c r="B85" s="92" t="s">
        <v>973</v>
      </c>
      <c r="C85" s="93"/>
      <c r="D85" s="93"/>
      <c r="E85" s="93"/>
      <c r="F85" s="93"/>
      <c r="G85" s="93"/>
      <c r="H85" s="93"/>
      <c r="I85" s="90"/>
      <c r="J85" s="91"/>
      <c r="K85" s="308">
        <v>0.05</v>
      </c>
      <c r="L85" s="857">
        <f>N79*K85</f>
        <v>19397.389868353988</v>
      </c>
      <c r="M85" s="858"/>
      <c r="N85" s="54"/>
    </row>
    <row r="86" spans="1:14" ht="15.75" thickBot="1">
      <c r="B86" s="94" t="s">
        <v>974</v>
      </c>
      <c r="C86" s="95"/>
      <c r="D86" s="95"/>
      <c r="E86" s="95"/>
      <c r="F86" s="95"/>
      <c r="G86" s="95"/>
      <c r="H86" s="95"/>
      <c r="I86" s="96"/>
      <c r="J86" s="97"/>
      <c r="K86" s="309">
        <v>0.05</v>
      </c>
      <c r="L86" s="859">
        <f>N79*K86</f>
        <v>19397.389868353988</v>
      </c>
      <c r="M86" s="860"/>
      <c r="N86" s="54"/>
    </row>
    <row r="87" spans="1:14" ht="15.75" thickBot="1">
      <c r="B87" s="823" t="s">
        <v>953</v>
      </c>
      <c r="C87" s="824"/>
      <c r="D87" s="824"/>
      <c r="E87" s="824"/>
      <c r="F87" s="824"/>
      <c r="G87" s="824"/>
      <c r="H87" s="824"/>
      <c r="I87" s="824"/>
      <c r="J87" s="824"/>
      <c r="K87" s="824"/>
      <c r="L87" s="824"/>
      <c r="M87" s="825"/>
      <c r="N87" s="55">
        <f>L84+L85+L86</f>
        <v>116384.33921012393</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504332.1365772037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8.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1151</v>
      </c>
      <c r="C31" s="84" t="s">
        <v>2169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50728.777502044461</v>
      </c>
      <c r="L36" s="274"/>
      <c r="M36" s="340">
        <v>3.75</v>
      </c>
      <c r="N36" s="276">
        <f>K36/M36</f>
        <v>13527.67400054519</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89.693081204802652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13617.367081749993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615</v>
      </c>
      <c r="B48" s="46" t="str">
        <f>VLOOKUP(A48,MATERIALES!A5:D373,3,FALSE)</f>
        <v>Poste en angulo de 2*2*1/4 de 3,5m para señal</v>
      </c>
      <c r="C48" s="285"/>
      <c r="D48" s="285"/>
      <c r="E48" s="285"/>
      <c r="F48" s="285"/>
      <c r="G48" s="285"/>
      <c r="H48" s="285"/>
      <c r="I48" s="285"/>
      <c r="J48" s="315" t="str">
        <f>VLOOKUP(A48,MATERIALES!A4:D640,2,FALSE)</f>
        <v>u</v>
      </c>
      <c r="K48" s="286">
        <v>1</v>
      </c>
      <c r="L48" s="271"/>
      <c r="M48" s="406">
        <f>VLOOKUP(A48,MATERIALES!A5:D396,4,FALSE)</f>
        <v>72319.217430968129</v>
      </c>
      <c r="N48" s="276">
        <f>K48*M48</f>
        <v>72319.217430968129</v>
      </c>
    </row>
    <row r="49" spans="1:14">
      <c r="A49" s="169" t="s">
        <v>654</v>
      </c>
      <c r="B49" s="46" t="str">
        <f>VLOOKUP(A49,MATERIALES!A6:D373,3,FALSE)</f>
        <v xml:space="preserve">Señal (grupo 2). Tablero en lámina galvanizado de 1,2m*0,4m, calibre 16, reflectivo tipo 1. </v>
      </c>
      <c r="C49" s="429"/>
      <c r="D49" s="429"/>
      <c r="E49" s="429"/>
      <c r="F49" s="429"/>
      <c r="G49" s="429"/>
      <c r="H49" s="429"/>
      <c r="I49" s="429"/>
      <c r="J49" s="316" t="str">
        <f>VLOOKUP(A49,MATERIALES!A5:D641,2,FALSE)</f>
        <v>u</v>
      </c>
      <c r="K49" s="401">
        <v>1</v>
      </c>
      <c r="L49" s="425"/>
      <c r="M49" s="406">
        <f>VLOOKUP(A49,MATERIALES!A6:D397,4,FALSE)</f>
        <v>241580.81153893023</v>
      </c>
      <c r="N49" s="276">
        <f>K49*M49</f>
        <v>241580.81153893023</v>
      </c>
    </row>
    <row r="50" spans="1:14">
      <c r="A50" s="169" t="s">
        <v>833</v>
      </c>
      <c r="B50" s="46" t="str">
        <f>VLOOKUP(A50,MATERIALES!A6:D373,3,FALSE)</f>
        <v>Concreto Resistencia  14 (Mpa)</v>
      </c>
      <c r="C50" s="429"/>
      <c r="D50" s="429"/>
      <c r="E50" s="429"/>
      <c r="F50" s="429"/>
      <c r="G50" s="429"/>
      <c r="H50" s="429"/>
      <c r="I50" s="429"/>
      <c r="J50" s="316" t="str">
        <f>VLOOKUP(A50,MATERIALES!A6:D642,2,FALSE)</f>
        <v>m3</v>
      </c>
      <c r="K50" s="401">
        <v>0.03</v>
      </c>
      <c r="L50" s="425"/>
      <c r="M50" s="406">
        <f>VLOOKUP(A50,MATERIALES!A6:D398,4,FALSE)</f>
        <v>400274.86886937759</v>
      </c>
      <c r="N50" s="276">
        <f>K50*M50</f>
        <v>12008.246066081327</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325908.27503597969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30</v>
      </c>
      <c r="N71" s="399">
        <f>K71/M71</f>
        <v>3556.2081204802662</v>
      </c>
      <c r="O71" s="109"/>
    </row>
    <row r="72" spans="1:15">
      <c r="A72" s="170"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30</v>
      </c>
      <c r="N72" s="399">
        <f>K72/M72</f>
        <v>5413.1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8969.3081204802656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348494.95023820997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69698.990047642001</v>
      </c>
      <c r="M84" s="858"/>
      <c r="N84" s="54"/>
    </row>
    <row r="85" spans="1:14">
      <c r="B85" s="92" t="s">
        <v>973</v>
      </c>
      <c r="C85" s="93"/>
      <c r="D85" s="93"/>
      <c r="E85" s="93"/>
      <c r="F85" s="93"/>
      <c r="G85" s="93"/>
      <c r="H85" s="93"/>
      <c r="I85" s="90"/>
      <c r="J85" s="91"/>
      <c r="K85" s="308">
        <v>0.05</v>
      </c>
      <c r="L85" s="857">
        <f>N79*K85</f>
        <v>17424.7475119105</v>
      </c>
      <c r="M85" s="858"/>
      <c r="N85" s="54"/>
    </row>
    <row r="86" spans="1:14" ht="15.75" thickBot="1">
      <c r="B86" s="94" t="s">
        <v>974</v>
      </c>
      <c r="C86" s="95"/>
      <c r="D86" s="95"/>
      <c r="E86" s="95"/>
      <c r="F86" s="95"/>
      <c r="G86" s="95"/>
      <c r="H86" s="95"/>
      <c r="I86" s="96"/>
      <c r="J86" s="97"/>
      <c r="K86" s="309">
        <v>0.05</v>
      </c>
      <c r="L86" s="859">
        <f>N79*K86</f>
        <v>17424.7475119105</v>
      </c>
      <c r="M86" s="860"/>
      <c r="N86" s="54"/>
    </row>
    <row r="87" spans="1:14" ht="15.75" thickBot="1">
      <c r="B87" s="823" t="s">
        <v>953</v>
      </c>
      <c r="C87" s="824"/>
      <c r="D87" s="824"/>
      <c r="E87" s="824"/>
      <c r="F87" s="824"/>
      <c r="G87" s="824"/>
      <c r="H87" s="824"/>
      <c r="I87" s="824"/>
      <c r="J87" s="824"/>
      <c r="K87" s="824"/>
      <c r="L87" s="824"/>
      <c r="M87" s="825"/>
      <c r="N87" s="55">
        <f>L84+L85+L86</f>
        <v>104548.48507146302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453043.43530967296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1152</v>
      </c>
      <c r="C31" s="84" t="s">
        <v>2170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50728.777502044461</v>
      </c>
      <c r="L36" s="274"/>
      <c r="M36" s="340">
        <v>3</v>
      </c>
      <c r="N36" s="276">
        <f>K36/M36</f>
        <v>16909.592500681487</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45.109166666666674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16954.701667348152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616</v>
      </c>
      <c r="B48" s="46" t="str">
        <f>VLOOKUP(A48,MATERIALES!A5:D373,3,FALSE)</f>
        <v>Poste kilometraje</v>
      </c>
      <c r="C48" s="285"/>
      <c r="D48" s="285"/>
      <c r="E48" s="285"/>
      <c r="F48" s="285"/>
      <c r="G48" s="285"/>
      <c r="H48" s="285"/>
      <c r="I48" s="285"/>
      <c r="J48" s="315" t="str">
        <f>VLOOKUP(A48,MATERIALES!A4:D640,2,FALSE)</f>
        <v>u</v>
      </c>
      <c r="K48" s="286">
        <v>1</v>
      </c>
      <c r="L48" s="271"/>
      <c r="M48" s="406">
        <f>VLOOKUP(A48,MATERIALES!A5:D396,4,FALSE)</f>
        <v>120875.58490721838</v>
      </c>
      <c r="N48" s="276">
        <f>K48*M48</f>
        <v>120875.58490721838</v>
      </c>
    </row>
    <row r="49" spans="1:14">
      <c r="A49" s="169" t="s">
        <v>833</v>
      </c>
      <c r="B49" s="46" t="str">
        <f>VLOOKUP(A49,MATERIALES!A6:D373,3,FALSE)</f>
        <v>Concreto Resistencia  14 (Mpa)</v>
      </c>
      <c r="C49" s="429"/>
      <c r="D49" s="429"/>
      <c r="E49" s="429"/>
      <c r="F49" s="429"/>
      <c r="G49" s="429"/>
      <c r="H49" s="429"/>
      <c r="I49" s="429"/>
      <c r="J49" s="316" t="str">
        <f>VLOOKUP(A49,MATERIALES!A5:D641,2,FALSE)</f>
        <v>m3</v>
      </c>
      <c r="K49" s="401">
        <v>0.06</v>
      </c>
      <c r="L49" s="425"/>
      <c r="M49" s="406">
        <f>VLOOKUP(A49,MATERIALES!A6:D397,4,FALSE)</f>
        <v>400274.86886937759</v>
      </c>
      <c r="N49" s="276">
        <f>K49*M49</f>
        <v>24016.492132162653</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144892.07703938102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24</v>
      </c>
      <c r="N71" s="399">
        <f>K71/M71</f>
        <v>4510.916666666667</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4510.916666666667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166357.69537339584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33271.539074679167</v>
      </c>
      <c r="M84" s="858"/>
      <c r="N84" s="54"/>
    </row>
    <row r="85" spans="1:14">
      <c r="B85" s="92" t="s">
        <v>973</v>
      </c>
      <c r="C85" s="93"/>
      <c r="D85" s="93"/>
      <c r="E85" s="93"/>
      <c r="F85" s="93"/>
      <c r="G85" s="93"/>
      <c r="H85" s="93"/>
      <c r="I85" s="90"/>
      <c r="J85" s="91"/>
      <c r="K85" s="308">
        <v>0.05</v>
      </c>
      <c r="L85" s="857">
        <f>N79*K85</f>
        <v>8317.8847686697918</v>
      </c>
      <c r="M85" s="858"/>
      <c r="N85" s="54"/>
    </row>
    <row r="86" spans="1:14" ht="15.75" thickBot="1">
      <c r="B86" s="94" t="s">
        <v>974</v>
      </c>
      <c r="C86" s="95"/>
      <c r="D86" s="95"/>
      <c r="E86" s="95"/>
      <c r="F86" s="95"/>
      <c r="G86" s="95"/>
      <c r="H86" s="95"/>
      <c r="I86" s="96"/>
      <c r="J86" s="97"/>
      <c r="K86" s="309">
        <v>0.05</v>
      </c>
      <c r="L86" s="859">
        <f>N79*K86</f>
        <v>8317.8847686697918</v>
      </c>
      <c r="M86" s="860"/>
      <c r="N86" s="54"/>
    </row>
    <row r="87" spans="1:14" ht="15.75" thickBot="1">
      <c r="B87" s="823" t="s">
        <v>953</v>
      </c>
      <c r="C87" s="824"/>
      <c r="D87" s="824"/>
      <c r="E87" s="824"/>
      <c r="F87" s="824"/>
      <c r="G87" s="824"/>
      <c r="H87" s="824"/>
      <c r="I87" s="824"/>
      <c r="J87" s="824"/>
      <c r="K87" s="824"/>
      <c r="L87" s="824"/>
      <c r="M87" s="825"/>
      <c r="N87" s="55">
        <f>L84+L85+L86</f>
        <v>49907.308612018751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216265.00398541457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1153</v>
      </c>
      <c r="C31" s="84" t="s">
        <v>2171</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135</v>
      </c>
      <c r="B36" s="836" t="str">
        <f>VLOOKUP(A36,EQUIPOS!A6:D154,3,FALSE)</f>
        <v>Camión 350</v>
      </c>
      <c r="C36" s="837"/>
      <c r="D36" s="837"/>
      <c r="E36" s="837"/>
      <c r="F36" s="837"/>
      <c r="G36" s="837"/>
      <c r="H36" s="838"/>
      <c r="I36" s="271"/>
      <c r="J36" s="272"/>
      <c r="K36" s="273">
        <f>VLOOKUP(A36,EQUIPOS!A6:D163,4,FALSE)</f>
        <v>56655.858187939462</v>
      </c>
      <c r="L36" s="274"/>
      <c r="M36" s="340">
        <v>6.25</v>
      </c>
      <c r="N36" s="276">
        <f>K36/M36</f>
        <v>9064.9373100703142</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323.210243614408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9388.1475536847229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209" t="s">
        <v>619</v>
      </c>
      <c r="B48" s="46" t="str">
        <f>VLOOKUP(A48,MATERIALES!A5:D373,3,FALSE)</f>
        <v>Postes para defensa metálica (1,80m)</v>
      </c>
      <c r="C48" s="285"/>
      <c r="D48" s="285"/>
      <c r="E48" s="285"/>
      <c r="F48" s="285"/>
      <c r="G48" s="285"/>
      <c r="H48" s="285"/>
      <c r="I48" s="285"/>
      <c r="J48" s="315" t="str">
        <f>VLOOKUP(A48,MATERIALES!A4:D640,2,FALSE)</f>
        <v>u</v>
      </c>
      <c r="K48" s="286">
        <v>0.25</v>
      </c>
      <c r="L48" s="271"/>
      <c r="M48" s="406">
        <f>VLOOKUP(A48,MATERIALES!A5:D396,4,FALSE)</f>
        <v>115958.61918041101</v>
      </c>
      <c r="N48" s="276">
        <f>K48*M48</f>
        <v>28989.654795102753</v>
      </c>
    </row>
    <row r="49" spans="1:14">
      <c r="A49" s="169" t="s">
        <v>438</v>
      </c>
      <c r="B49" s="46" t="str">
        <f>VLOOKUP(A49,MATERIALES!A6:D373,3,FALSE)</f>
        <v>Defensa Metálica De 4,13 M Galvanizada</v>
      </c>
      <c r="C49" s="429"/>
      <c r="D49" s="429"/>
      <c r="E49" s="429"/>
      <c r="F49" s="429"/>
      <c r="G49" s="429"/>
      <c r="H49" s="429"/>
      <c r="I49" s="429"/>
      <c r="J49" s="316" t="str">
        <f>VLOOKUP(A49,MATERIALES!A5:D641,2,FALSE)</f>
        <v>u</v>
      </c>
      <c r="K49" s="401">
        <v>0.24213075060532688</v>
      </c>
      <c r="L49" s="425"/>
      <c r="M49" s="406">
        <f>VLOOKUP(A49,MATERIALES!A6:D397,4,FALSE)</f>
        <v>270000</v>
      </c>
      <c r="N49" s="276">
        <f>K49*M49</f>
        <v>65375.302663438255</v>
      </c>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94364.957458541001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50</v>
      </c>
      <c r="N71" s="399">
        <f>K71/M71</f>
        <v>4330.4799999999996</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50</v>
      </c>
      <c r="N72" s="399">
        <f>K72/M72</f>
        <v>2133.7248722881595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6464.2048722881591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110217.30988451389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22043.461976902778</v>
      </c>
      <c r="M84" s="858"/>
      <c r="N84" s="54"/>
    </row>
    <row r="85" spans="1:14">
      <c r="B85" s="92" t="s">
        <v>973</v>
      </c>
      <c r="C85" s="93"/>
      <c r="D85" s="93"/>
      <c r="E85" s="93"/>
      <c r="F85" s="93"/>
      <c r="G85" s="93"/>
      <c r="H85" s="93"/>
      <c r="I85" s="90"/>
      <c r="J85" s="91"/>
      <c r="K85" s="308">
        <v>0.05</v>
      </c>
      <c r="L85" s="857">
        <f>N79*K85</f>
        <v>5510.8654942256944</v>
      </c>
      <c r="M85" s="858"/>
      <c r="N85" s="54"/>
    </row>
    <row r="86" spans="1:14" ht="15.75" thickBot="1">
      <c r="B86" s="94" t="s">
        <v>974</v>
      </c>
      <c r="C86" s="95"/>
      <c r="D86" s="95"/>
      <c r="E86" s="95"/>
      <c r="F86" s="95"/>
      <c r="G86" s="95"/>
      <c r="H86" s="95"/>
      <c r="I86" s="96"/>
      <c r="J86" s="97"/>
      <c r="K86" s="309">
        <v>0.05</v>
      </c>
      <c r="L86" s="859">
        <f>N79*K86</f>
        <v>5510.8654942256944</v>
      </c>
      <c r="M86" s="860"/>
      <c r="N86" s="54"/>
    </row>
    <row r="87" spans="1:14" ht="15.75" thickBot="1">
      <c r="B87" s="823" t="s">
        <v>953</v>
      </c>
      <c r="C87" s="824"/>
      <c r="D87" s="824"/>
      <c r="E87" s="824"/>
      <c r="F87" s="824"/>
      <c r="G87" s="824"/>
      <c r="H87" s="824"/>
      <c r="I87" s="824"/>
      <c r="J87" s="824"/>
      <c r="K87" s="824"/>
      <c r="L87" s="824"/>
      <c r="M87" s="825"/>
      <c r="N87" s="55">
        <f>L84+L85+L86</f>
        <v>33065.192965354167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143282.50284986806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1154</v>
      </c>
      <c r="C31" s="84" t="s">
        <v>2172</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36.087333333333333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36.087333333333333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629</v>
      </c>
      <c r="B48" s="46" t="str">
        <f>VLOOKUP(A48,MATERIALES!A5:D373,3,FALSE)</f>
        <v>Sección final de defensa metálica</v>
      </c>
      <c r="C48" s="285"/>
      <c r="D48" s="285"/>
      <c r="E48" s="285"/>
      <c r="F48" s="285"/>
      <c r="G48" s="285"/>
      <c r="H48" s="285"/>
      <c r="I48" s="272"/>
      <c r="J48" s="228" t="str">
        <f>VLOOKUP(A48,MATERIALES!A4:D640,2,FALSE)</f>
        <v>u</v>
      </c>
      <c r="K48" s="286">
        <v>1</v>
      </c>
      <c r="L48" s="271"/>
      <c r="M48" s="406">
        <f>VLOOKUP(A48,MATERIALES!A5:D396,4,FALSE)</f>
        <v>46883.662158620471</v>
      </c>
      <c r="N48" s="276">
        <f>K48*M48</f>
        <v>46883.662158620471</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46883.662158620471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30</v>
      </c>
      <c r="N71" s="399">
        <f>K71/M71</f>
        <v>3608.7333333333331</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3608.7333333333331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50528.482825287138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10105.696565057428</v>
      </c>
      <c r="M84" s="858"/>
      <c r="N84" s="54"/>
    </row>
    <row r="85" spans="1:14">
      <c r="B85" s="92" t="s">
        <v>973</v>
      </c>
      <c r="C85" s="93"/>
      <c r="D85" s="93"/>
      <c r="E85" s="93"/>
      <c r="F85" s="93"/>
      <c r="G85" s="93"/>
      <c r="H85" s="93"/>
      <c r="I85" s="90"/>
      <c r="J85" s="91"/>
      <c r="K85" s="308">
        <v>0.05</v>
      </c>
      <c r="L85" s="857">
        <f>N79*K85</f>
        <v>2526.4241412643569</v>
      </c>
      <c r="M85" s="858"/>
      <c r="N85" s="54"/>
    </row>
    <row r="86" spans="1:14" ht="15.75" thickBot="1">
      <c r="B86" s="94" t="s">
        <v>974</v>
      </c>
      <c r="C86" s="95"/>
      <c r="D86" s="95"/>
      <c r="E86" s="95"/>
      <c r="F86" s="95"/>
      <c r="G86" s="95"/>
      <c r="H86" s="95"/>
      <c r="I86" s="96"/>
      <c r="J86" s="97"/>
      <c r="K86" s="309">
        <v>0.05</v>
      </c>
      <c r="L86" s="859">
        <f>N79*K86</f>
        <v>2526.4241412643569</v>
      </c>
      <c r="M86" s="860"/>
      <c r="N86" s="54"/>
    </row>
    <row r="87" spans="1:14" ht="15.75" thickBot="1">
      <c r="B87" s="823" t="s">
        <v>953</v>
      </c>
      <c r="C87" s="824"/>
      <c r="D87" s="824"/>
      <c r="E87" s="824"/>
      <c r="F87" s="824"/>
      <c r="G87" s="824"/>
      <c r="H87" s="824"/>
      <c r="I87" s="824"/>
      <c r="J87" s="824"/>
      <c r="K87" s="824"/>
      <c r="L87" s="824"/>
      <c r="M87" s="825"/>
      <c r="N87" s="55">
        <f>L84+L85+L86</f>
        <v>15158.544847586141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65687.027672873286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1155</v>
      </c>
      <c r="C31" s="84" t="s">
        <v>2048</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37.331724137931033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37.331724137931033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5" t="s">
        <v>631</v>
      </c>
      <c r="B48" s="46" t="str">
        <f>VLOOKUP(A48,MATERIALES!A5:D373,3,FALSE)</f>
        <v>Sección tope</v>
      </c>
      <c r="C48" s="285"/>
      <c r="D48" s="285"/>
      <c r="E48" s="285"/>
      <c r="F48" s="285"/>
      <c r="G48" s="285"/>
      <c r="H48" s="285"/>
      <c r="I48" s="272"/>
      <c r="J48" s="228" t="str">
        <f>VLOOKUP(A48,MATERIALES!A4:D640,2,FALSE)</f>
        <v>u</v>
      </c>
      <c r="K48" s="286">
        <v>1</v>
      </c>
      <c r="L48" s="271"/>
      <c r="M48" s="406">
        <f>VLOOKUP(A48,MATERIALES!A5:D396,4,FALSE)</f>
        <v>40679.426712516826</v>
      </c>
      <c r="N48" s="276">
        <f>K48*M48</f>
        <v>40679.426712516826</v>
      </c>
    </row>
    <row r="49" spans="1:14">
      <c r="A49" s="175"/>
      <c r="B49" s="46"/>
      <c r="C49" s="429"/>
      <c r="D49" s="429"/>
      <c r="E49" s="429"/>
      <c r="F49" s="429"/>
      <c r="G49" s="429"/>
      <c r="H49" s="429"/>
      <c r="I49" s="429"/>
      <c r="J49" s="315"/>
      <c r="K49" s="401"/>
      <c r="L49" s="425"/>
      <c r="M49" s="406"/>
      <c r="N49" s="276"/>
    </row>
    <row r="50" spans="1:14">
      <c r="A50" s="175"/>
      <c r="B50" s="46"/>
      <c r="C50" s="429"/>
      <c r="D50" s="429"/>
      <c r="E50" s="429"/>
      <c r="F50" s="429"/>
      <c r="G50" s="429"/>
      <c r="H50" s="429"/>
      <c r="I50" s="429"/>
      <c r="J50" s="316"/>
      <c r="K50" s="401"/>
      <c r="L50" s="425"/>
      <c r="M50" s="406"/>
      <c r="N50" s="276"/>
    </row>
    <row r="51" spans="1:14">
      <c r="A51" s="175"/>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40679.426712516826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6"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29</v>
      </c>
      <c r="N71" s="399">
        <f>K71/M71</f>
        <v>3733.1724137931033</v>
      </c>
      <c r="O71" s="109"/>
    </row>
    <row r="72" spans="1:15">
      <c r="A72" s="176"/>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3733.1724137931033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44449.930850447861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8889.9861700895726</v>
      </c>
      <c r="M84" s="858"/>
      <c r="N84" s="54"/>
    </row>
    <row r="85" spans="1:14">
      <c r="B85" s="92" t="s">
        <v>973</v>
      </c>
      <c r="C85" s="93"/>
      <c r="D85" s="93"/>
      <c r="E85" s="93"/>
      <c r="F85" s="93"/>
      <c r="G85" s="93"/>
      <c r="H85" s="93"/>
      <c r="I85" s="90"/>
      <c r="J85" s="91"/>
      <c r="K85" s="308">
        <v>0.05</v>
      </c>
      <c r="L85" s="857">
        <f>N79*K85</f>
        <v>2222.4965425223932</v>
      </c>
      <c r="M85" s="858"/>
      <c r="N85" s="54"/>
    </row>
    <row r="86" spans="1:14" ht="15.75" thickBot="1">
      <c r="B86" s="94" t="s">
        <v>974</v>
      </c>
      <c r="C86" s="95"/>
      <c r="D86" s="95"/>
      <c r="E86" s="95"/>
      <c r="F86" s="95"/>
      <c r="G86" s="95"/>
      <c r="H86" s="95"/>
      <c r="I86" s="96"/>
      <c r="J86" s="97"/>
      <c r="K86" s="309">
        <v>0.05</v>
      </c>
      <c r="L86" s="859">
        <f>N79*K86</f>
        <v>2222.4965425223932</v>
      </c>
      <c r="M86" s="860"/>
      <c r="N86" s="54"/>
    </row>
    <row r="87" spans="1:14" ht="15.75" thickBot="1">
      <c r="B87" s="823" t="s">
        <v>953</v>
      </c>
      <c r="C87" s="824"/>
      <c r="D87" s="824"/>
      <c r="E87" s="824"/>
      <c r="F87" s="824"/>
      <c r="G87" s="824"/>
      <c r="H87" s="824"/>
      <c r="I87" s="824"/>
      <c r="J87" s="824"/>
      <c r="K87" s="824"/>
      <c r="L87" s="824"/>
      <c r="M87" s="825"/>
      <c r="N87" s="55">
        <f>L84+L85+L86</f>
        <v>13334.979255134358</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57784.910105582218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1714</v>
      </c>
      <c r="C31" s="84" t="s">
        <v>1715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37.331724137931033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37.331724137931033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896</v>
      </c>
      <c r="B48" s="46" t="str">
        <f>VLOOKUP(A48,MATERIALES!A5:D373,3,FALSE)</f>
        <v>Amortiguadores (Para Defensas Metálicas), Incluye Tornillos</v>
      </c>
      <c r="C48" s="285"/>
      <c r="D48" s="285"/>
      <c r="E48" s="285"/>
      <c r="F48" s="285"/>
      <c r="G48" s="285"/>
      <c r="H48" s="285"/>
      <c r="I48" s="272"/>
      <c r="J48" s="228" t="str">
        <f>VLOOKUP(A48,MATERIALES!A4:D640,2,FALSE)</f>
        <v>u</v>
      </c>
      <c r="K48" s="286">
        <v>1</v>
      </c>
      <c r="L48" s="271"/>
      <c r="M48" s="406">
        <f>VLOOKUP(A48,MATERIALES!A5:D396,4,FALSE)</f>
        <v>30197.069072755323</v>
      </c>
      <c r="N48" s="276">
        <f>K48*M48</f>
        <v>30197.069072755323</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30197.069072755323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29</v>
      </c>
      <c r="N71" s="399">
        <f>K71/M71</f>
        <v>3733.1724137931033</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3733.1724137931033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33967.573210686358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6793.5146421372719</v>
      </c>
      <c r="M84" s="858"/>
      <c r="N84" s="54"/>
    </row>
    <row r="85" spans="1:14">
      <c r="B85" s="92" t="s">
        <v>973</v>
      </c>
      <c r="C85" s="93"/>
      <c r="D85" s="93"/>
      <c r="E85" s="93"/>
      <c r="F85" s="93"/>
      <c r="G85" s="93"/>
      <c r="H85" s="93"/>
      <c r="I85" s="90"/>
      <c r="J85" s="91"/>
      <c r="K85" s="308">
        <v>0.05</v>
      </c>
      <c r="L85" s="857">
        <f>N79*K85</f>
        <v>1698.378660534318</v>
      </c>
      <c r="M85" s="858"/>
      <c r="N85" s="54"/>
    </row>
    <row r="86" spans="1:14" ht="15.75" thickBot="1">
      <c r="B86" s="94" t="s">
        <v>974</v>
      </c>
      <c r="C86" s="95"/>
      <c r="D86" s="95"/>
      <c r="E86" s="95"/>
      <c r="F86" s="95"/>
      <c r="G86" s="95"/>
      <c r="H86" s="95"/>
      <c r="I86" s="96"/>
      <c r="J86" s="97"/>
      <c r="K86" s="309">
        <v>0.05</v>
      </c>
      <c r="L86" s="859">
        <f>N79*K86</f>
        <v>1698.378660534318</v>
      </c>
      <c r="M86" s="860"/>
      <c r="N86" s="54"/>
    </row>
    <row r="87" spans="1:14" ht="15.75" thickBot="1">
      <c r="B87" s="823" t="s">
        <v>953</v>
      </c>
      <c r="C87" s="824"/>
      <c r="D87" s="824"/>
      <c r="E87" s="824"/>
      <c r="F87" s="824"/>
      <c r="G87" s="824"/>
      <c r="H87" s="824"/>
      <c r="I87" s="824"/>
      <c r="J87" s="824"/>
      <c r="K87" s="824"/>
      <c r="L87" s="824"/>
      <c r="M87" s="825"/>
      <c r="N87" s="55">
        <f>L84+L85+L86</f>
        <v>10190.271963205907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44157.845173892267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1156</v>
      </c>
      <c r="C31" s="84" t="s">
        <v>2173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363</v>
      </c>
      <c r="B36" s="836" t="str">
        <f>VLOOKUP(A36,EQUIPOS!A6:D154,3,FALSE)</f>
        <v>Vibrador de concreto, Motor de 3 hp a 18.000 rpm Mangueras de 4 mt</v>
      </c>
      <c r="C36" s="837"/>
      <c r="D36" s="837"/>
      <c r="E36" s="837"/>
      <c r="F36" s="837"/>
      <c r="G36" s="837"/>
      <c r="H36" s="838"/>
      <c r="I36" s="271"/>
      <c r="J36" s="272"/>
      <c r="K36" s="273">
        <f>VLOOKUP(A36,EQUIPOS!A6:D163,4,FALSE)</f>
        <v>5458.884246753938</v>
      </c>
      <c r="L36" s="274"/>
      <c r="M36" s="340">
        <v>1.25</v>
      </c>
      <c r="N36" s="276">
        <f>K36/M36</f>
        <v>4367.1073974031506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N77*M41</f>
        <v>538.15848722881594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4905.2658846319664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745</v>
      </c>
      <c r="B48" s="46" t="str">
        <f>VLOOKUP(A48,MATERIALES!A5:D373,3,FALSE)</f>
        <v>Acero PDR-60</v>
      </c>
      <c r="C48" s="285"/>
      <c r="D48" s="285"/>
      <c r="E48" s="285"/>
      <c r="F48" s="285"/>
      <c r="G48" s="285"/>
      <c r="H48" s="285"/>
      <c r="I48" s="285"/>
      <c r="J48" s="315" t="str">
        <f>VLOOKUP(A48,MATERIALES!A4:D640,2,FALSE)</f>
        <v>kg</v>
      </c>
      <c r="K48" s="286">
        <v>9.6</v>
      </c>
      <c r="L48" s="271"/>
      <c r="M48" s="406">
        <f>VLOOKUP(A48,MATERIALES!A5:D396,4,FALSE)</f>
        <v>2872.6664207289541</v>
      </c>
      <c r="N48" s="276">
        <f>K48*M48</f>
        <v>27577.597638997959</v>
      </c>
    </row>
    <row r="49" spans="1:14">
      <c r="A49" s="169" t="s">
        <v>832</v>
      </c>
      <c r="B49" s="46" t="str">
        <f>VLOOKUP(A49,MATERIALES!A6:D373,3,FALSE)</f>
        <v>Concreto Resistencia  21 (Mpa)</v>
      </c>
      <c r="C49" s="429"/>
      <c r="D49" s="429"/>
      <c r="E49" s="429"/>
      <c r="F49" s="429"/>
      <c r="G49" s="429"/>
      <c r="H49" s="429"/>
      <c r="I49" s="429"/>
      <c r="J49" s="316" t="str">
        <f>VLOOKUP(A49,MATERIALES!A5:D641,2,FALSE)</f>
        <v>m3</v>
      </c>
      <c r="K49" s="401">
        <v>0.12</v>
      </c>
      <c r="L49" s="425"/>
      <c r="M49" s="406">
        <f>VLOOKUP(A49,MATERIALES!A6:D397,4,FALSE)</f>
        <v>437286.26896239433</v>
      </c>
      <c r="N49" s="276">
        <f>K49*M49</f>
        <v>52474.352275487319</v>
      </c>
    </row>
    <row r="50" spans="1:14">
      <c r="A50" s="169" t="s">
        <v>869</v>
      </c>
      <c r="B50" s="46" t="str">
        <f>VLOOKUP(A50,MATERIALES!A6:D373,3,FALSE)</f>
        <v>Formaleta para baranda de concreto</v>
      </c>
      <c r="C50" s="429"/>
      <c r="D50" s="429"/>
      <c r="E50" s="429"/>
      <c r="F50" s="429"/>
      <c r="G50" s="429"/>
      <c r="H50" s="429"/>
      <c r="I50" s="429"/>
      <c r="J50" s="316" t="str">
        <f>VLOOKUP(A50,MATERIALES!A6:D642,2,FALSE)</f>
        <v>m</v>
      </c>
      <c r="K50" s="401">
        <v>0.5</v>
      </c>
      <c r="L50" s="425"/>
      <c r="M50" s="406">
        <f>VLOOKUP(A50,MATERIALES!A6:D398,4,FALSE)</f>
        <v>31064.831538616734</v>
      </c>
      <c r="N50" s="276">
        <f>K50*M50</f>
        <v>15532.415769308367</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95584.365683793643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v>
      </c>
      <c r="N71" s="399">
        <f>K71/M71</f>
        <v>16239.3</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26907.924361440797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127397.55592986642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25479.511185973286</v>
      </c>
      <c r="M84" s="858"/>
      <c r="N84" s="54"/>
    </row>
    <row r="85" spans="1:14">
      <c r="B85" s="92" t="s">
        <v>973</v>
      </c>
      <c r="C85" s="93"/>
      <c r="D85" s="93"/>
      <c r="E85" s="93"/>
      <c r="F85" s="93"/>
      <c r="G85" s="93"/>
      <c r="H85" s="93"/>
      <c r="I85" s="90"/>
      <c r="J85" s="91"/>
      <c r="K85" s="308">
        <v>0.05</v>
      </c>
      <c r="L85" s="857">
        <f>N79*K85</f>
        <v>6369.8777964933215</v>
      </c>
      <c r="M85" s="858"/>
      <c r="N85" s="54"/>
    </row>
    <row r="86" spans="1:14" ht="15.75" thickBot="1">
      <c r="B86" s="94" t="s">
        <v>974</v>
      </c>
      <c r="C86" s="95"/>
      <c r="D86" s="95"/>
      <c r="E86" s="95"/>
      <c r="F86" s="95"/>
      <c r="G86" s="95"/>
      <c r="H86" s="95"/>
      <c r="I86" s="96"/>
      <c r="J86" s="97"/>
      <c r="K86" s="309">
        <v>0.05</v>
      </c>
      <c r="L86" s="859">
        <f>N79*K86</f>
        <v>6369.8777964933215</v>
      </c>
      <c r="M86" s="860"/>
      <c r="N86" s="54"/>
    </row>
    <row r="87" spans="1:14" ht="15.75" thickBot="1">
      <c r="B87" s="823" t="s">
        <v>953</v>
      </c>
      <c r="C87" s="824"/>
      <c r="D87" s="824"/>
      <c r="E87" s="824"/>
      <c r="F87" s="824"/>
      <c r="G87" s="824"/>
      <c r="H87" s="824"/>
      <c r="I87" s="824"/>
      <c r="J87" s="824"/>
      <c r="K87" s="824"/>
      <c r="L87" s="824"/>
      <c r="M87" s="825"/>
      <c r="N87" s="55">
        <f>L84+L85+L86</f>
        <v>38219.266778959929</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165616.82270882634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1157</v>
      </c>
      <c r="C31" s="84" t="s">
        <v>1716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7.7329999999999997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7.7329999999999997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408</v>
      </c>
      <c r="B48" s="46" t="str">
        <f>VLOOKUP(A48,MATERIALES!A5:D373,3,FALSE)</f>
        <v>Captafaro, Incluye Tornillos</v>
      </c>
      <c r="C48" s="285"/>
      <c r="D48" s="285"/>
      <c r="E48" s="285"/>
      <c r="F48" s="285"/>
      <c r="G48" s="285"/>
      <c r="H48" s="285"/>
      <c r="I48" s="272"/>
      <c r="J48" s="228" t="str">
        <f>VLOOKUP(A48,MATERIALES!A4:D640,2,FALSE)</f>
        <v>u</v>
      </c>
      <c r="K48" s="286">
        <v>1</v>
      </c>
      <c r="L48" s="271"/>
      <c r="M48" s="406">
        <f>VLOOKUP(A48,MATERIALES!A5:D396,4,FALSE)</f>
        <v>8367.7855450366369</v>
      </c>
      <c r="N48" s="276">
        <f>K48*M48</f>
        <v>8367.7855450366369</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8367.7855450366369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38">
        <v>70</v>
      </c>
      <c r="N71" s="399">
        <f>K71/M71</f>
        <v>773.3</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773.3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9148.8185450366364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1829.7637090073274</v>
      </c>
      <c r="M84" s="858"/>
      <c r="N84" s="54"/>
    </row>
    <row r="85" spans="1:14">
      <c r="B85" s="92" t="s">
        <v>973</v>
      </c>
      <c r="C85" s="93"/>
      <c r="D85" s="93"/>
      <c r="E85" s="93"/>
      <c r="F85" s="93"/>
      <c r="G85" s="93"/>
      <c r="H85" s="93"/>
      <c r="I85" s="90"/>
      <c r="J85" s="91"/>
      <c r="K85" s="308">
        <v>0.05</v>
      </c>
      <c r="L85" s="857">
        <f>N79*K85</f>
        <v>457.44092725183185</v>
      </c>
      <c r="M85" s="858"/>
      <c r="N85" s="54"/>
    </row>
    <row r="86" spans="1:14" ht="15.75" thickBot="1">
      <c r="B86" s="94" t="s">
        <v>974</v>
      </c>
      <c r="C86" s="95"/>
      <c r="D86" s="95"/>
      <c r="E86" s="95"/>
      <c r="F86" s="95"/>
      <c r="G86" s="95"/>
      <c r="H86" s="95"/>
      <c r="I86" s="96"/>
      <c r="J86" s="97"/>
      <c r="K86" s="309">
        <v>0.05</v>
      </c>
      <c r="L86" s="859">
        <f>N79*K86</f>
        <v>457.44092725183185</v>
      </c>
      <c r="M86" s="860"/>
      <c r="N86" s="54"/>
    </row>
    <row r="87" spans="1:14" ht="15.75" thickBot="1">
      <c r="B87" s="823" t="s">
        <v>953</v>
      </c>
      <c r="C87" s="824"/>
      <c r="D87" s="824"/>
      <c r="E87" s="824"/>
      <c r="F87" s="824"/>
      <c r="G87" s="824"/>
      <c r="H87" s="824"/>
      <c r="I87" s="824"/>
      <c r="J87" s="824"/>
      <c r="K87" s="824"/>
      <c r="L87" s="824"/>
      <c r="M87" s="825"/>
      <c r="N87" s="55">
        <f>L84+L85+L86</f>
        <v>2744.645563510991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11893.464108547627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2"/>
      <c r="C1" s="924"/>
      <c r="D1" s="925"/>
      <c r="E1" s="925"/>
      <c r="F1" s="925"/>
      <c r="G1" s="925"/>
      <c r="H1" s="925"/>
      <c r="I1" s="925"/>
      <c r="J1" s="926"/>
      <c r="K1" s="927" t="s">
        <v>933</v>
      </c>
      <c r="L1" s="929" t="s">
        <v>2198</v>
      </c>
      <c r="M1" s="930"/>
      <c r="N1" s="931"/>
    </row>
    <row r="2" spans="2:14" ht="24.7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1717</v>
      </c>
      <c r="C31" s="84" t="s">
        <v>2174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50728.777502044461</v>
      </c>
      <c r="L36" s="274"/>
      <c r="M36" s="340">
        <v>160</v>
      </c>
      <c r="N36" s="276">
        <f>K36/M36</f>
        <v>317.05485938777787</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20.102155451800996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337.15701483957889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439</v>
      </c>
      <c r="B48" s="46" t="str">
        <f>VLOOKUP(A48,MATERIALES!A5:D373,3,FALSE)</f>
        <v>Delineador de corona en forma de A de lámina galvanizada calibre 16 de (1.55*25) cm</v>
      </c>
      <c r="C48" s="285"/>
      <c r="D48" s="285"/>
      <c r="E48" s="285"/>
      <c r="F48" s="285"/>
      <c r="G48" s="285"/>
      <c r="H48" s="285"/>
      <c r="I48" s="285"/>
      <c r="J48" s="315" t="str">
        <f>VLOOKUP(A48,MATERIALES!A4:D640,2,FALSE)</f>
        <v>u</v>
      </c>
      <c r="K48" s="286">
        <v>1</v>
      </c>
      <c r="L48" s="271"/>
      <c r="M48" s="406">
        <f>VLOOKUP(A48,MATERIALES!A5:D396,4,FALSE)</f>
        <v>38999.268220333623</v>
      </c>
      <c r="N48" s="276">
        <f>K48*M48</f>
        <v>38999.268220333623</v>
      </c>
    </row>
    <row r="49" spans="1:14">
      <c r="A49" s="169" t="s">
        <v>833</v>
      </c>
      <c r="B49" s="46" t="str">
        <f>VLOOKUP(A49,MATERIALES!A6:D373,3,FALSE)</f>
        <v>Concreto Resistencia  14 (Mpa)</v>
      </c>
      <c r="C49" s="429"/>
      <c r="D49" s="429"/>
      <c r="E49" s="429"/>
      <c r="F49" s="429"/>
      <c r="G49" s="429"/>
      <c r="H49" s="429"/>
      <c r="I49" s="429"/>
      <c r="J49" s="316" t="str">
        <f>VLOOKUP(A49,MATERIALES!A5:D641,2,FALSE)</f>
        <v>m3</v>
      </c>
      <c r="K49" s="401">
        <v>0.03</v>
      </c>
      <c r="L49" s="425"/>
      <c r="M49" s="406">
        <f>VLOOKUP(A49,MATERIALES!A6:D397,4,FALSE)</f>
        <v>400274.86886937759</v>
      </c>
      <c r="N49" s="276">
        <f>K49*M49</f>
        <v>12008.246066081327</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51007.514286414953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80</v>
      </c>
      <c r="N71" s="399">
        <f>K71/M71</f>
        <v>1333.5780451800997</v>
      </c>
      <c r="O71" s="109"/>
    </row>
    <row r="72" spans="1:15">
      <c r="A72" s="170" t="s">
        <v>6</v>
      </c>
      <c r="B72" s="52" t="str">
        <f>VLOOKUP(A72,'MANO DE OBRA'!A8:D69,3,FALSE)</f>
        <v xml:space="preserve">Obrero </v>
      </c>
      <c r="C72" s="50"/>
      <c r="D72" s="50"/>
      <c r="E72" s="50"/>
      <c r="F72" s="50"/>
      <c r="G72" s="50"/>
      <c r="H72" s="50"/>
      <c r="I72" s="296">
        <f>K72/J72*100</f>
        <v>29260.000000000004</v>
      </c>
      <c r="J72" s="297">
        <v>185</v>
      </c>
      <c r="K72" s="298">
        <f>VLOOKUP(A72,'MANO DE OBRA'!A8:D100,4,FALSE)</f>
        <v>54131</v>
      </c>
      <c r="L72" s="53"/>
      <c r="M72" s="438">
        <v>80</v>
      </c>
      <c r="N72" s="399">
        <f>K72/M72</f>
        <v>676.63750000000005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2010.2155451800998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53354.886846434631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10670.977369286928</v>
      </c>
      <c r="M84" s="858"/>
      <c r="N84" s="54"/>
    </row>
    <row r="85" spans="1:14">
      <c r="B85" s="92" t="s">
        <v>973</v>
      </c>
      <c r="C85" s="93"/>
      <c r="D85" s="93"/>
      <c r="E85" s="93"/>
      <c r="F85" s="93"/>
      <c r="G85" s="93"/>
      <c r="H85" s="93"/>
      <c r="I85" s="90"/>
      <c r="J85" s="91"/>
      <c r="K85" s="308">
        <v>0.05</v>
      </c>
      <c r="L85" s="857">
        <f>N79*K85</f>
        <v>2667.7443423217319</v>
      </c>
      <c r="M85" s="858"/>
      <c r="N85" s="54"/>
    </row>
    <row r="86" spans="1:14" ht="15.75" thickBot="1">
      <c r="B86" s="94" t="s">
        <v>974</v>
      </c>
      <c r="C86" s="95"/>
      <c r="D86" s="95"/>
      <c r="E86" s="95"/>
      <c r="F86" s="95"/>
      <c r="G86" s="95"/>
      <c r="H86" s="95"/>
      <c r="I86" s="96"/>
      <c r="J86" s="97"/>
      <c r="K86" s="309">
        <v>0.05</v>
      </c>
      <c r="L86" s="859">
        <f>N79*K86</f>
        <v>2667.7443423217319</v>
      </c>
      <c r="M86" s="860"/>
      <c r="N86" s="54"/>
    </row>
    <row r="87" spans="1:14" ht="15.75" thickBot="1">
      <c r="B87" s="823" t="s">
        <v>953</v>
      </c>
      <c r="C87" s="824"/>
      <c r="D87" s="824"/>
      <c r="E87" s="824"/>
      <c r="F87" s="824"/>
      <c r="G87" s="824"/>
      <c r="H87" s="824"/>
      <c r="I87" s="824"/>
      <c r="J87" s="824"/>
      <c r="K87" s="824"/>
      <c r="L87" s="824"/>
      <c r="M87" s="825"/>
      <c r="N87" s="55">
        <f>L84+L85+L86</f>
        <v>16006.466053930391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69361.352900365018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1158</v>
      </c>
      <c r="C31" s="84" t="s">
        <v>2175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72.174666666666667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72.174666666666667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472</v>
      </c>
      <c r="B48" s="46" t="str">
        <f>VLOOKUP(A48,MATERIALES!A5:D373,3,FALSE)</f>
        <v>Grapas</v>
      </c>
      <c r="C48" s="285"/>
      <c r="D48" s="285"/>
      <c r="E48" s="285"/>
      <c r="F48" s="285"/>
      <c r="G48" s="285"/>
      <c r="H48" s="285"/>
      <c r="I48" s="285"/>
      <c r="J48" s="315" t="str">
        <f>VLOOKUP(A48,MATERIALES!A4:D640,2,FALSE)</f>
        <v>kg</v>
      </c>
      <c r="K48" s="286">
        <v>0.04</v>
      </c>
      <c r="L48" s="271"/>
      <c r="M48" s="406">
        <f>VLOOKUP(A48,MATERIALES!A5:D396,4,FALSE)</f>
        <v>6832.4315870339869</v>
      </c>
      <c r="N48" s="276">
        <f>K48*M48</f>
        <v>273.29726348135949</v>
      </c>
    </row>
    <row r="49" spans="1:14">
      <c r="A49" s="169" t="s">
        <v>613</v>
      </c>
      <c r="B49" s="46" t="str">
        <f>VLOOKUP(A49,MATERIALES!A6:D373,3,FALSE)</f>
        <v xml:space="preserve">Poste de madera para cercas </v>
      </c>
      <c r="C49" s="429"/>
      <c r="D49" s="429"/>
      <c r="E49" s="429"/>
      <c r="F49" s="429"/>
      <c r="G49" s="429"/>
      <c r="H49" s="429"/>
      <c r="I49" s="429"/>
      <c r="J49" s="316" t="str">
        <f>VLOOKUP(A49,MATERIALES!A5:D641,2,FALSE)</f>
        <v>u</v>
      </c>
      <c r="K49" s="401">
        <v>0.4</v>
      </c>
      <c r="L49" s="425"/>
      <c r="M49" s="406">
        <f>VLOOKUP(A49,MATERIALES!A6:D397,4,FALSE)</f>
        <v>22951.518667617984</v>
      </c>
      <c r="N49" s="276">
        <f>K49*M49</f>
        <v>9180.6074670471935</v>
      </c>
    </row>
    <row r="50" spans="1:14">
      <c r="A50" s="169" t="s">
        <v>779</v>
      </c>
      <c r="B50" s="46" t="str">
        <f>VLOOKUP(A50,MATERIALES!A6:D373,3,FALSE)</f>
        <v>Alambre de púa calibre 12 (350 m)</v>
      </c>
      <c r="C50" s="429"/>
      <c r="D50" s="429"/>
      <c r="E50" s="429"/>
      <c r="F50" s="429"/>
      <c r="G50" s="429"/>
      <c r="H50" s="429"/>
      <c r="I50" s="429"/>
      <c r="J50" s="316" t="str">
        <f>VLOOKUP(A50,MATERIALES!A6:D642,2,FALSE)</f>
        <v>m</v>
      </c>
      <c r="K50" s="401">
        <v>3</v>
      </c>
      <c r="L50" s="425"/>
      <c r="M50" s="406">
        <f>VLOOKUP(A50,MATERIALES!A6:D398,4,FALSE)</f>
        <v>404.60090432802161</v>
      </c>
      <c r="N50" s="276">
        <f>K50*M50</f>
        <v>1213.8027129840648</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10667.707443512618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150</v>
      </c>
      <c r="N71" s="399">
        <f>K71/M71</f>
        <v>721.74666666666667</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721.74666666666667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11461.62877684595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2292.3257553691901</v>
      </c>
      <c r="M84" s="858"/>
      <c r="N84" s="54"/>
    </row>
    <row r="85" spans="1:14">
      <c r="B85" s="92" t="s">
        <v>973</v>
      </c>
      <c r="C85" s="93"/>
      <c r="D85" s="93"/>
      <c r="E85" s="93"/>
      <c r="F85" s="93"/>
      <c r="G85" s="93"/>
      <c r="H85" s="93"/>
      <c r="I85" s="90"/>
      <c r="J85" s="91"/>
      <c r="K85" s="308">
        <v>0.05</v>
      </c>
      <c r="L85" s="857">
        <f>N79*K85</f>
        <v>573.08143884229753</v>
      </c>
      <c r="M85" s="858"/>
      <c r="N85" s="54"/>
    </row>
    <row r="86" spans="1:14" ht="15.75" thickBot="1">
      <c r="B86" s="94" t="s">
        <v>974</v>
      </c>
      <c r="C86" s="95"/>
      <c r="D86" s="95"/>
      <c r="E86" s="95"/>
      <c r="F86" s="95"/>
      <c r="G86" s="95"/>
      <c r="H86" s="95"/>
      <c r="I86" s="96"/>
      <c r="J86" s="97"/>
      <c r="K86" s="309">
        <v>0.05</v>
      </c>
      <c r="L86" s="859">
        <f>N79*K86</f>
        <v>573.08143884229753</v>
      </c>
      <c r="M86" s="860"/>
      <c r="N86" s="54"/>
    </row>
    <row r="87" spans="1:14" ht="15.75" thickBot="1">
      <c r="B87" s="823" t="s">
        <v>953</v>
      </c>
      <c r="C87" s="824"/>
      <c r="D87" s="824"/>
      <c r="E87" s="824"/>
      <c r="F87" s="824"/>
      <c r="G87" s="824"/>
      <c r="H87" s="824"/>
      <c r="I87" s="824"/>
      <c r="J87" s="824"/>
      <c r="K87" s="824"/>
      <c r="L87" s="824"/>
      <c r="M87" s="825"/>
      <c r="N87" s="55">
        <f>L84+L85+L86</f>
        <v>3438.4886330537856</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14900.117409899736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1159</v>
      </c>
      <c r="C31" s="84" t="s">
        <v>2176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72.174666666666667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72.174666666666667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618</v>
      </c>
      <c r="B48" s="46" t="str">
        <f>VLOOKUP(A48,MATERIALES!A5:D373,3,FALSE)</f>
        <v>Postes de concreto para cercas</v>
      </c>
      <c r="C48" s="285"/>
      <c r="D48" s="285"/>
      <c r="E48" s="285"/>
      <c r="F48" s="285"/>
      <c r="G48" s="285"/>
      <c r="H48" s="285"/>
      <c r="I48" s="285"/>
      <c r="J48" s="315" t="str">
        <f>VLOOKUP(A48,MATERIALES!A4:D640,2,FALSE)</f>
        <v>u</v>
      </c>
      <c r="K48" s="286">
        <v>0.4</v>
      </c>
      <c r="L48" s="271"/>
      <c r="M48" s="406">
        <f>VLOOKUP(A48,MATERIALES!A5:D396,4,FALSE)</f>
        <v>39968.18091227705</v>
      </c>
      <c r="N48" s="276">
        <f>K48*M48</f>
        <v>15987.272364910821</v>
      </c>
    </row>
    <row r="49" spans="1:14">
      <c r="A49" s="169" t="s">
        <v>779</v>
      </c>
      <c r="B49" s="46" t="str">
        <f>VLOOKUP(A49,MATERIALES!A6:D373,3,FALSE)</f>
        <v>Alambre de púa calibre 12 (350 m)</v>
      </c>
      <c r="C49" s="429"/>
      <c r="D49" s="429"/>
      <c r="E49" s="429"/>
      <c r="F49" s="429"/>
      <c r="G49" s="429"/>
      <c r="H49" s="429"/>
      <c r="I49" s="429"/>
      <c r="J49" s="316" t="str">
        <f>VLOOKUP(A49,MATERIALES!A5:D641,2,FALSE)</f>
        <v>m</v>
      </c>
      <c r="K49" s="401">
        <v>3</v>
      </c>
      <c r="L49" s="425"/>
      <c r="M49" s="406">
        <f>VLOOKUP(A49,MATERIALES!A6:D397,4,FALSE)</f>
        <v>404.60090432802161</v>
      </c>
      <c r="N49" s="276">
        <f>K49*M49</f>
        <v>1213.8027129840648</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17201.075077894886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150</v>
      </c>
      <c r="N71" s="399">
        <f>K71/M71</f>
        <v>721.74666666666667</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721.74666666666667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17994.996411228218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3598.9992822456438</v>
      </c>
      <c r="M84" s="858"/>
      <c r="N84" s="54"/>
    </row>
    <row r="85" spans="1:14">
      <c r="B85" s="92" t="s">
        <v>973</v>
      </c>
      <c r="C85" s="93"/>
      <c r="D85" s="93"/>
      <c r="E85" s="93"/>
      <c r="F85" s="93"/>
      <c r="G85" s="93"/>
      <c r="H85" s="93"/>
      <c r="I85" s="90"/>
      <c r="J85" s="91"/>
      <c r="K85" s="308">
        <v>0.05</v>
      </c>
      <c r="L85" s="857">
        <f>N79*K85</f>
        <v>899.74982056141096</v>
      </c>
      <c r="M85" s="858"/>
      <c r="N85" s="54"/>
    </row>
    <row r="86" spans="1:14" ht="15.75" thickBot="1">
      <c r="B86" s="94" t="s">
        <v>974</v>
      </c>
      <c r="C86" s="95"/>
      <c r="D86" s="95"/>
      <c r="E86" s="95"/>
      <c r="F86" s="95"/>
      <c r="G86" s="95"/>
      <c r="H86" s="95"/>
      <c r="I86" s="96"/>
      <c r="J86" s="97"/>
      <c r="K86" s="309">
        <v>0.05</v>
      </c>
      <c r="L86" s="859">
        <f>N79*K86</f>
        <v>899.74982056141096</v>
      </c>
      <c r="M86" s="860"/>
      <c r="N86" s="54"/>
    </row>
    <row r="87" spans="1:14" ht="15.75" thickBot="1">
      <c r="B87" s="823" t="s">
        <v>953</v>
      </c>
      <c r="C87" s="824"/>
      <c r="D87" s="824"/>
      <c r="E87" s="824"/>
      <c r="F87" s="824"/>
      <c r="G87" s="824"/>
      <c r="H87" s="824"/>
      <c r="I87" s="824"/>
      <c r="J87" s="824"/>
      <c r="K87" s="824"/>
      <c r="L87" s="824"/>
      <c r="M87" s="825"/>
      <c r="N87" s="55">
        <f>L84+L85+L86</f>
        <v>5398.4989233684655</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23393.495334596682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1160</v>
      </c>
      <c r="C31" s="84" t="s">
        <v>2177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286.59765815254394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286.59765815254394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472</v>
      </c>
      <c r="B48" s="46" t="str">
        <f>VLOOKUP(A48,MATERIALES!A5:D373,3,FALSE)</f>
        <v>Grapas</v>
      </c>
      <c r="C48" s="285"/>
      <c r="D48" s="285"/>
      <c r="E48" s="285"/>
      <c r="F48" s="285"/>
      <c r="G48" s="285"/>
      <c r="H48" s="285"/>
      <c r="I48" s="285"/>
      <c r="J48" s="315" t="str">
        <f>VLOOKUP(A48,MATERIALES!A4:D640,2,FALSE)</f>
        <v>kg</v>
      </c>
      <c r="K48" s="286">
        <v>0.08</v>
      </c>
      <c r="L48" s="271"/>
      <c r="M48" s="406">
        <f>VLOOKUP(A48,MATERIALES!A5:D396,4,FALSE)</f>
        <v>6832.4315870339869</v>
      </c>
      <c r="N48" s="276">
        <f>K48*M48</f>
        <v>546.59452696271899</v>
      </c>
    </row>
    <row r="49" spans="1:14">
      <c r="A49" s="169" t="s">
        <v>613</v>
      </c>
      <c r="B49" s="46" t="str">
        <f>VLOOKUP(A49,MATERIALES!A6:D373,3,FALSE)</f>
        <v xml:space="preserve">Poste de madera para cercas </v>
      </c>
      <c r="C49" s="429"/>
      <c r="D49" s="429"/>
      <c r="E49" s="429"/>
      <c r="F49" s="429"/>
      <c r="G49" s="429"/>
      <c r="H49" s="429"/>
      <c r="I49" s="429"/>
      <c r="J49" s="316" t="str">
        <f>VLOOKUP(A49,MATERIALES!A5:D641,2,FALSE)</f>
        <v>u</v>
      </c>
      <c r="K49" s="401">
        <v>0.4</v>
      </c>
      <c r="L49" s="425"/>
      <c r="M49" s="406">
        <f>VLOOKUP(A49,MATERIALES!A6:D397,4,FALSE)</f>
        <v>22951.518667617984</v>
      </c>
      <c r="N49" s="276">
        <f>K49*M49</f>
        <v>9180.6074670471935</v>
      </c>
    </row>
    <row r="50" spans="1:14">
      <c r="A50" s="169" t="s">
        <v>779</v>
      </c>
      <c r="B50" s="46" t="str">
        <f>VLOOKUP(A50,MATERIALES!A6:D373,3,FALSE)</f>
        <v>Alambre de púa calibre 12 (350 m)</v>
      </c>
      <c r="C50" s="429"/>
      <c r="D50" s="429"/>
      <c r="E50" s="429"/>
      <c r="F50" s="429"/>
      <c r="G50" s="429"/>
      <c r="H50" s="429"/>
      <c r="I50" s="429"/>
      <c r="J50" s="316" t="str">
        <f>VLOOKUP(A50,MATERIALES!A6:D642,2,FALSE)</f>
        <v>m</v>
      </c>
      <c r="K50" s="401">
        <v>3</v>
      </c>
      <c r="L50" s="425"/>
      <c r="M50" s="406">
        <f>VLOOKUP(A50,MATERIALES!A6:D398,4,FALSE)</f>
        <v>404.60090432802161</v>
      </c>
      <c r="N50" s="276">
        <f>K50*M50</f>
        <v>1213.8027129840648</v>
      </c>
    </row>
    <row r="51" spans="1:14">
      <c r="A51" s="169" t="s">
        <v>920</v>
      </c>
      <c r="B51" s="46" t="str">
        <f>VLOOKUP(A51,MATERIALES!A6:D373,3,FALSE)</f>
        <v>Malla eslabonada, calibre 10, 6 ojos</v>
      </c>
      <c r="C51" s="429"/>
      <c r="D51" s="429"/>
      <c r="E51" s="429"/>
      <c r="F51" s="429"/>
      <c r="G51" s="429"/>
      <c r="H51" s="429"/>
      <c r="I51" s="429"/>
      <c r="J51" s="316" t="str">
        <f>VLOOKUP(A51,MATERIALES!A6:D643,2,FALSE)</f>
        <v>m2</v>
      </c>
      <c r="K51" s="401">
        <v>1.5</v>
      </c>
      <c r="L51" s="425"/>
      <c r="M51" s="406">
        <f>VLOOKUP(A51,MATERIALES!A6:D399,4,FALSE)</f>
        <v>17209.380043825829</v>
      </c>
      <c r="N51" s="276">
        <f>K51*M51</f>
        <v>25814.070065738742</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36755.074772732718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75</v>
      </c>
      <c r="N71" s="399">
        <f>K71/M71</f>
        <v>1443.4933333333333</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75</v>
      </c>
      <c r="N72" s="399">
        <f>K72/M72</f>
        <v>1422.4832481921064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
    </row>
    <row r="77" spans="1:15" ht="15.75" thickBot="1">
      <c r="B77" s="823" t="s">
        <v>953</v>
      </c>
      <c r="C77" s="824"/>
      <c r="D77" s="824"/>
      <c r="E77" s="824"/>
      <c r="F77" s="824"/>
      <c r="G77" s="824"/>
      <c r="H77" s="824"/>
      <c r="I77" s="824"/>
      <c r="J77" s="824"/>
      <c r="K77" s="824"/>
      <c r="L77" s="824"/>
      <c r="M77" s="825"/>
      <c r="N77" s="305">
        <f>SUM(N71:N76)</f>
        <v>2865.9765815254395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39907.649012410708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7981.5298024821423</v>
      </c>
      <c r="M84" s="858"/>
      <c r="N84" s="54"/>
    </row>
    <row r="85" spans="1:14">
      <c r="B85" s="92" t="s">
        <v>973</v>
      </c>
      <c r="C85" s="93"/>
      <c r="D85" s="93"/>
      <c r="E85" s="93"/>
      <c r="F85" s="93"/>
      <c r="G85" s="93"/>
      <c r="H85" s="93"/>
      <c r="I85" s="90"/>
      <c r="J85" s="91"/>
      <c r="K85" s="308">
        <v>0.05</v>
      </c>
      <c r="L85" s="857">
        <f>N79*K85</f>
        <v>1995.3824506205356</v>
      </c>
      <c r="M85" s="858"/>
      <c r="N85" s="54"/>
    </row>
    <row r="86" spans="1:14" ht="15.75" thickBot="1">
      <c r="B86" s="94" t="s">
        <v>974</v>
      </c>
      <c r="C86" s="95"/>
      <c r="D86" s="95"/>
      <c r="E86" s="95"/>
      <c r="F86" s="95"/>
      <c r="G86" s="95"/>
      <c r="H86" s="95"/>
      <c r="I86" s="96"/>
      <c r="J86" s="97"/>
      <c r="K86" s="309">
        <v>0.05</v>
      </c>
      <c r="L86" s="859">
        <f>N79*K86</f>
        <v>1995.3824506205356</v>
      </c>
      <c r="M86" s="860"/>
      <c r="N86" s="54"/>
    </row>
    <row r="87" spans="1:14" ht="15.75" thickBot="1">
      <c r="B87" s="823" t="s">
        <v>953</v>
      </c>
      <c r="C87" s="824"/>
      <c r="D87" s="824"/>
      <c r="E87" s="824"/>
      <c r="F87" s="824"/>
      <c r="G87" s="824"/>
      <c r="H87" s="824"/>
      <c r="I87" s="824"/>
      <c r="J87" s="824"/>
      <c r="K87" s="824"/>
      <c r="L87" s="824"/>
      <c r="M87" s="825"/>
      <c r="N87" s="55">
        <f>L84+L85+L86</f>
        <v>11972.294703723212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51879.943716133916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1161</v>
      </c>
      <c r="C31" s="84" t="s">
        <v>2178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286.59765815254394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286.59765815254394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618</v>
      </c>
      <c r="B48" s="46" t="str">
        <f>VLOOKUP(A48,MATERIALES!A5:D373,3,FALSE)</f>
        <v>Postes de concreto para cercas</v>
      </c>
      <c r="C48" s="285"/>
      <c r="D48" s="285"/>
      <c r="E48" s="285"/>
      <c r="F48" s="285"/>
      <c r="G48" s="285"/>
      <c r="H48" s="285"/>
      <c r="I48" s="285"/>
      <c r="J48" s="315" t="str">
        <f>VLOOKUP(A48,MATERIALES!A4:D640,2,FALSE)</f>
        <v>u</v>
      </c>
      <c r="K48" s="286">
        <v>0.4</v>
      </c>
      <c r="L48" s="271"/>
      <c r="M48" s="406">
        <f>VLOOKUP(A48,MATERIALES!A5:D396,4,FALSE)</f>
        <v>39968.18091227705</v>
      </c>
      <c r="N48" s="276">
        <f>K48*M48</f>
        <v>15987.272364910821</v>
      </c>
    </row>
    <row r="49" spans="1:14">
      <c r="A49" s="169" t="s">
        <v>779</v>
      </c>
      <c r="B49" s="46" t="str">
        <f>VLOOKUP(A49,MATERIALES!A6:D373,3,FALSE)</f>
        <v>Alambre de púa calibre 12 (350 m)</v>
      </c>
      <c r="C49" s="429"/>
      <c r="D49" s="429"/>
      <c r="E49" s="429"/>
      <c r="F49" s="429"/>
      <c r="G49" s="429"/>
      <c r="H49" s="429"/>
      <c r="I49" s="429"/>
      <c r="J49" s="316" t="str">
        <f>VLOOKUP(A49,MATERIALES!A5:D641,2,FALSE)</f>
        <v>m</v>
      </c>
      <c r="K49" s="401">
        <v>3</v>
      </c>
      <c r="L49" s="425"/>
      <c r="M49" s="406">
        <f>VLOOKUP(A49,MATERIALES!A6:D397,4,FALSE)</f>
        <v>404.60090432802161</v>
      </c>
      <c r="N49" s="276">
        <f>K49*M49</f>
        <v>1213.8027129840648</v>
      </c>
    </row>
    <row r="50" spans="1:14">
      <c r="A50" s="169" t="s">
        <v>920</v>
      </c>
      <c r="B50" s="46" t="str">
        <f>VLOOKUP(A50,MATERIALES!A6:D373,3,FALSE)</f>
        <v>Malla eslabonada, calibre 10, 6 ojos</v>
      </c>
      <c r="C50" s="429"/>
      <c r="D50" s="429"/>
      <c r="E50" s="429"/>
      <c r="F50" s="429"/>
      <c r="G50" s="429"/>
      <c r="H50" s="429"/>
      <c r="I50" s="429"/>
      <c r="J50" s="316" t="str">
        <f>VLOOKUP(A50,MATERIALES!A6:D642,2,FALSE)</f>
        <v>m2</v>
      </c>
      <c r="K50" s="401">
        <v>1.5</v>
      </c>
      <c r="L50" s="425"/>
      <c r="M50" s="406">
        <f>VLOOKUP(A50,MATERIALES!A6:D398,4,FALSE)</f>
        <v>17209.380043825829</v>
      </c>
      <c r="N50" s="276">
        <f>K50*M50</f>
        <v>25814.070065738742</v>
      </c>
    </row>
    <row r="51" spans="1:14" ht="15.75" customHeight="1">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43015.145143633628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75</v>
      </c>
      <c r="N71" s="399">
        <f>K71/M71</f>
        <v>1443.4933333333333</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75</v>
      </c>
      <c r="N72" s="399">
        <f>K72/M72</f>
        <v>1422.4832481921064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2865.9765815254395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46167.719383311618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9233.5438766623247</v>
      </c>
      <c r="M84" s="858"/>
      <c r="N84" s="54"/>
    </row>
    <row r="85" spans="1:14">
      <c r="B85" s="92" t="s">
        <v>973</v>
      </c>
      <c r="C85" s="93"/>
      <c r="D85" s="93"/>
      <c r="E85" s="93"/>
      <c r="F85" s="93"/>
      <c r="G85" s="93"/>
      <c r="H85" s="93"/>
      <c r="I85" s="90"/>
      <c r="J85" s="91"/>
      <c r="K85" s="308">
        <v>0.05</v>
      </c>
      <c r="L85" s="857">
        <f>N79*K85</f>
        <v>2308.3859691655812</v>
      </c>
      <c r="M85" s="858"/>
      <c r="N85" s="54"/>
    </row>
    <row r="86" spans="1:14" ht="15.75" thickBot="1">
      <c r="B86" s="94" t="s">
        <v>974</v>
      </c>
      <c r="C86" s="95"/>
      <c r="D86" s="95"/>
      <c r="E86" s="95"/>
      <c r="F86" s="95"/>
      <c r="G86" s="95"/>
      <c r="H86" s="95"/>
      <c r="I86" s="96"/>
      <c r="J86" s="97"/>
      <c r="K86" s="309">
        <v>0.05</v>
      </c>
      <c r="L86" s="859">
        <f>N79*K86</f>
        <v>2308.3859691655812</v>
      </c>
      <c r="M86" s="860"/>
      <c r="N86" s="54"/>
    </row>
    <row r="87" spans="1:14" ht="15.75" thickBot="1">
      <c r="B87" s="823" t="s">
        <v>953</v>
      </c>
      <c r="C87" s="824"/>
      <c r="D87" s="824"/>
      <c r="E87" s="824"/>
      <c r="F87" s="824"/>
      <c r="G87" s="824"/>
      <c r="H87" s="824"/>
      <c r="I87" s="824"/>
      <c r="J87" s="824"/>
      <c r="K87" s="824"/>
      <c r="L87" s="824"/>
      <c r="M87" s="825"/>
      <c r="N87" s="55">
        <f>L84+L85+L86</f>
        <v>13850.315814993488</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60018.035198305108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1718</v>
      </c>
      <c r="C31" s="84" t="s">
        <v>2179</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241</v>
      </c>
      <c r="B36" s="836" t="str">
        <f>VLOOKUP(A36,EQUIPOS!A6:D154,3,FALSE)</f>
        <v>Grúa (capacidad 15 ton)</v>
      </c>
      <c r="C36" s="837"/>
      <c r="D36" s="837"/>
      <c r="E36" s="837"/>
      <c r="F36" s="837"/>
      <c r="G36" s="837"/>
      <c r="H36" s="838"/>
      <c r="I36" s="271"/>
      <c r="J36" s="272"/>
      <c r="K36" s="273">
        <f>VLOOKUP(A36,EQUIPOS!A6:D163,4,FALSE)</f>
        <v>110241.86068430552</v>
      </c>
      <c r="L36" s="274"/>
      <c r="M36" s="340">
        <v>0.75</v>
      </c>
      <c r="N36" s="276">
        <f>K36/M36</f>
        <v>146989.14757907402</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0.2</v>
      </c>
      <c r="N41" s="348">
        <f>N77*M41</f>
        <v>8969.3081204802675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155958.4556995543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13220.866918529066</v>
      </c>
      <c r="N48" s="276">
        <f>K48*M48</f>
        <v>13220.866918529066</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13220.866918529066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6</v>
      </c>
      <c r="N71" s="399">
        <f>K71/M71</f>
        <v>17781.040602401332</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6</v>
      </c>
      <c r="N72" s="399">
        <f>K72/M72</f>
        <v>27065.5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44846.540602401335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214025.86322048469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42805.172644096943</v>
      </c>
      <c r="M84" s="858"/>
      <c r="N84" s="54"/>
    </row>
    <row r="85" spans="1:14">
      <c r="B85" s="92" t="s">
        <v>973</v>
      </c>
      <c r="C85" s="93"/>
      <c r="D85" s="93"/>
      <c r="E85" s="93"/>
      <c r="F85" s="93"/>
      <c r="G85" s="93"/>
      <c r="H85" s="93"/>
      <c r="I85" s="90"/>
      <c r="J85" s="91"/>
      <c r="K85" s="308">
        <v>0.05</v>
      </c>
      <c r="L85" s="857">
        <f>N79*K85</f>
        <v>10701.293161024236</v>
      </c>
      <c r="M85" s="858"/>
      <c r="N85" s="54"/>
    </row>
    <row r="86" spans="1:14" ht="15.75" thickBot="1">
      <c r="B86" s="94" t="s">
        <v>974</v>
      </c>
      <c r="C86" s="95"/>
      <c r="D86" s="95"/>
      <c r="E86" s="95"/>
      <c r="F86" s="95"/>
      <c r="G86" s="95"/>
      <c r="H86" s="95"/>
      <c r="I86" s="96"/>
      <c r="J86" s="97"/>
      <c r="K86" s="309">
        <v>0.05</v>
      </c>
      <c r="L86" s="859">
        <f>N79*K86</f>
        <v>10701.293161024236</v>
      </c>
      <c r="M86" s="860"/>
      <c r="N86" s="54"/>
    </row>
    <row r="87" spans="1:14" ht="15.75" thickBot="1">
      <c r="B87" s="823" t="s">
        <v>953</v>
      </c>
      <c r="C87" s="824"/>
      <c r="D87" s="824"/>
      <c r="E87" s="824"/>
      <c r="F87" s="824"/>
      <c r="G87" s="824"/>
      <c r="H87" s="824"/>
      <c r="I87" s="824"/>
      <c r="J87" s="824"/>
      <c r="K87" s="824"/>
      <c r="L87" s="824"/>
      <c r="M87" s="825"/>
      <c r="N87" s="55">
        <f>L84+L85+L86</f>
        <v>64207.758966145419</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278233.62218663009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1719</v>
      </c>
      <c r="C31" s="84" t="s">
        <v>2180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0.2</v>
      </c>
      <c r="N41" s="348">
        <f>N77*M41</f>
        <v>6726.9810903601992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6726.9810903601992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13220.866918529066</v>
      </c>
      <c r="N48" s="276">
        <f>K48*M48</f>
        <v>13220.866918529066</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13220.866918529066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8</v>
      </c>
      <c r="N71" s="399">
        <f>K71/M71</f>
        <v>13335.780451800998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8</v>
      </c>
      <c r="N72" s="399">
        <f>K72/M72</f>
        <v>20299.125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
    </row>
    <row r="77" spans="1:15" ht="15.75" thickBot="1">
      <c r="B77" s="823" t="s">
        <v>953</v>
      </c>
      <c r="C77" s="824"/>
      <c r="D77" s="824"/>
      <c r="E77" s="824"/>
      <c r="F77" s="824"/>
      <c r="G77" s="824"/>
      <c r="H77" s="824"/>
      <c r="I77" s="824"/>
      <c r="J77" s="824"/>
      <c r="K77" s="824"/>
      <c r="L77" s="824"/>
      <c r="M77" s="825"/>
      <c r="N77" s="305">
        <f>SUM(N71:N76)</f>
        <v>33634.905451800994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53582.753460690263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10716.550692138053</v>
      </c>
      <c r="M84" s="858"/>
      <c r="N84" s="54"/>
    </row>
    <row r="85" spans="1:14">
      <c r="B85" s="92" t="s">
        <v>973</v>
      </c>
      <c r="C85" s="93"/>
      <c r="D85" s="93"/>
      <c r="E85" s="93"/>
      <c r="F85" s="93"/>
      <c r="G85" s="93"/>
      <c r="H85" s="93"/>
      <c r="I85" s="90"/>
      <c r="J85" s="91"/>
      <c r="K85" s="308">
        <v>0.05</v>
      </c>
      <c r="L85" s="857">
        <f>N79*K85</f>
        <v>2679.1376730345132</v>
      </c>
      <c r="M85" s="858"/>
      <c r="N85" s="54"/>
    </row>
    <row r="86" spans="1:14" ht="15.75" thickBot="1">
      <c r="B86" s="94" t="s">
        <v>974</v>
      </c>
      <c r="C86" s="95"/>
      <c r="D86" s="95"/>
      <c r="E86" s="95"/>
      <c r="F86" s="95"/>
      <c r="G86" s="95"/>
      <c r="H86" s="95"/>
      <c r="I86" s="96"/>
      <c r="J86" s="97"/>
      <c r="K86" s="309">
        <v>0.05</v>
      </c>
      <c r="L86" s="859">
        <f>N79*K86</f>
        <v>2679.1376730345132</v>
      </c>
      <c r="M86" s="860"/>
      <c r="N86" s="54"/>
    </row>
    <row r="87" spans="1:14" ht="15.75" thickBot="1">
      <c r="B87" s="823" t="s">
        <v>953</v>
      </c>
      <c r="C87" s="824"/>
      <c r="D87" s="824"/>
      <c r="E87" s="824"/>
      <c r="F87" s="824"/>
      <c r="G87" s="824"/>
      <c r="H87" s="824"/>
      <c r="I87" s="824"/>
      <c r="J87" s="824"/>
      <c r="K87" s="824"/>
      <c r="L87" s="824"/>
      <c r="M87" s="825"/>
      <c r="N87" s="55">
        <f>L84+L85+L86</f>
        <v>16074.826038207078</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69657.579498897336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1720</v>
      </c>
      <c r="C31" s="84" t="s">
        <v>2181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2686.8530451800998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2686.8530451800998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13220.866918529066</v>
      </c>
      <c r="N48" s="276">
        <f>K48*M48</f>
        <v>13220.866918529066</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13220.866918529066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12</v>
      </c>
      <c r="N71" s="399">
        <f>K71/M71</f>
        <v>8890.5203012006659</v>
      </c>
      <c r="O71" s="109"/>
    </row>
    <row r="72" spans="1:15">
      <c r="A72" s="174"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8">
        <v>12</v>
      </c>
      <c r="N72" s="399">
        <f>K72/M72</f>
        <v>9021.8333333333339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
    </row>
    <row r="77" spans="1:15" ht="15.75" thickBot="1">
      <c r="B77" s="823" t="s">
        <v>953</v>
      </c>
      <c r="C77" s="824"/>
      <c r="D77" s="824"/>
      <c r="E77" s="824"/>
      <c r="F77" s="824"/>
      <c r="G77" s="824"/>
      <c r="H77" s="824"/>
      <c r="I77" s="824"/>
      <c r="J77" s="824"/>
      <c r="K77" s="824"/>
      <c r="L77" s="824"/>
      <c r="M77" s="825"/>
      <c r="N77" s="305">
        <f>SUM(N71:N76)</f>
        <v>17912.353634534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33820.073598243165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6764.0147196486332</v>
      </c>
      <c r="M84" s="858"/>
      <c r="N84" s="54"/>
    </row>
    <row r="85" spans="1:14">
      <c r="B85" s="92" t="s">
        <v>973</v>
      </c>
      <c r="C85" s="93"/>
      <c r="D85" s="93"/>
      <c r="E85" s="93"/>
      <c r="F85" s="93"/>
      <c r="G85" s="93"/>
      <c r="H85" s="93"/>
      <c r="I85" s="90"/>
      <c r="J85" s="91"/>
      <c r="K85" s="308">
        <v>0.05</v>
      </c>
      <c r="L85" s="857">
        <f>N79*K85</f>
        <v>1691.0036799121583</v>
      </c>
      <c r="M85" s="858"/>
      <c r="N85" s="54"/>
    </row>
    <row r="86" spans="1:14" ht="15.75" thickBot="1">
      <c r="B86" s="94" t="s">
        <v>974</v>
      </c>
      <c r="C86" s="95"/>
      <c r="D86" s="95"/>
      <c r="E86" s="95"/>
      <c r="F86" s="95"/>
      <c r="G86" s="95"/>
      <c r="H86" s="95"/>
      <c r="I86" s="96"/>
      <c r="J86" s="97"/>
      <c r="K86" s="309">
        <v>0.05</v>
      </c>
      <c r="L86" s="859">
        <f>N79*K86</f>
        <v>1691.0036799121583</v>
      </c>
      <c r="M86" s="860"/>
      <c r="N86" s="54"/>
    </row>
    <row r="87" spans="1:14" ht="15.75" thickBot="1">
      <c r="B87" s="823" t="s">
        <v>953</v>
      </c>
      <c r="C87" s="824"/>
      <c r="D87" s="824"/>
      <c r="E87" s="824"/>
      <c r="F87" s="824"/>
      <c r="G87" s="824"/>
      <c r="H87" s="824"/>
      <c r="I87" s="824"/>
      <c r="J87" s="824"/>
      <c r="K87" s="824"/>
      <c r="L87" s="824"/>
      <c r="M87" s="825"/>
      <c r="N87" s="55">
        <f>L84+L85+L86</f>
        <v>10146.02207947295</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43966.095677716119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1721</v>
      </c>
      <c r="C31" s="84" t="s">
        <v>2182</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2015.1397838850748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2015.1397838850748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209" t="s">
        <v>412</v>
      </c>
      <c r="B48" s="46" t="str">
        <f>VLOOKUP(A48,MATERIALES!A5:D373,3,FALSE)</f>
        <v>Cicatrizante (para remoción de especies vegetales)</v>
      </c>
      <c r="C48" s="285"/>
      <c r="D48" s="285"/>
      <c r="E48" s="285"/>
      <c r="F48" s="285"/>
      <c r="G48" s="285"/>
      <c r="H48" s="285"/>
      <c r="I48" s="285"/>
      <c r="J48" s="315" t="str">
        <f>VLOOKUP(A48,MATERIALES!A4:D640,2,FALSE)</f>
        <v>kg</v>
      </c>
      <c r="K48" s="286">
        <v>1</v>
      </c>
      <c r="L48" s="271"/>
      <c r="M48" s="406">
        <f>VLOOKUP(A48,MATERIALES!A5:D396,4,FALSE)</f>
        <v>13220.866918529066</v>
      </c>
      <c r="N48" s="276">
        <f>K48*M48</f>
        <v>13220.866918529066</v>
      </c>
    </row>
    <row r="49" spans="1:14">
      <c r="A49" s="173"/>
      <c r="B49" s="46"/>
      <c r="C49" s="429"/>
      <c r="D49" s="429"/>
      <c r="E49" s="429"/>
      <c r="F49" s="429"/>
      <c r="G49" s="429"/>
      <c r="H49" s="429"/>
      <c r="I49" s="429"/>
      <c r="J49" s="316"/>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13220.866918529066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16</v>
      </c>
      <c r="N71" s="399">
        <f>K71/M71</f>
        <v>6667.890225900499</v>
      </c>
      <c r="O71" s="109"/>
    </row>
    <row r="72" spans="1:15">
      <c r="A72" s="174"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8">
        <v>16</v>
      </c>
      <c r="N72" s="399">
        <f>K72/M72</f>
        <v>6766.375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13434.265225900499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28670.27192831464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5734.0543856629283</v>
      </c>
      <c r="M84" s="858"/>
      <c r="N84" s="54"/>
    </row>
    <row r="85" spans="1:14">
      <c r="B85" s="92" t="s">
        <v>973</v>
      </c>
      <c r="C85" s="93"/>
      <c r="D85" s="93"/>
      <c r="E85" s="93"/>
      <c r="F85" s="93"/>
      <c r="G85" s="93"/>
      <c r="H85" s="93"/>
      <c r="I85" s="90"/>
      <c r="J85" s="91"/>
      <c r="K85" s="308">
        <v>0.05</v>
      </c>
      <c r="L85" s="857">
        <f>N79*K85</f>
        <v>1433.5135964157321</v>
      </c>
      <c r="M85" s="858"/>
      <c r="N85" s="54"/>
    </row>
    <row r="86" spans="1:14" ht="15.75" thickBot="1">
      <c r="B86" s="94" t="s">
        <v>974</v>
      </c>
      <c r="C86" s="95"/>
      <c r="D86" s="95"/>
      <c r="E86" s="95"/>
      <c r="F86" s="95"/>
      <c r="G86" s="95"/>
      <c r="H86" s="95"/>
      <c r="I86" s="96"/>
      <c r="J86" s="97"/>
      <c r="K86" s="309">
        <v>0.05</v>
      </c>
      <c r="L86" s="859">
        <f>N79*K86</f>
        <v>1433.5135964157321</v>
      </c>
      <c r="M86" s="860"/>
      <c r="N86" s="54"/>
    </row>
    <row r="87" spans="1:14" ht="15.75" thickBot="1">
      <c r="B87" s="823" t="s">
        <v>953</v>
      </c>
      <c r="C87" s="824"/>
      <c r="D87" s="824"/>
      <c r="E87" s="824"/>
      <c r="F87" s="824"/>
      <c r="G87" s="824"/>
      <c r="H87" s="824"/>
      <c r="I87" s="824"/>
      <c r="J87" s="824"/>
      <c r="K87" s="824"/>
      <c r="L87" s="824"/>
      <c r="M87" s="825"/>
      <c r="N87" s="55">
        <f>L84+L85+L86</f>
        <v>8601.0815784943934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37271.353506809035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1722</v>
      </c>
      <c r="C31" s="84" t="s">
        <v>2183</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11305.850572033949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11305.850572033949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2.1</v>
      </c>
      <c r="L48" s="271"/>
      <c r="M48" s="406">
        <f>VLOOKUP(A48,MATERIALES!A5:D396,4,FALSE)</f>
        <v>64279.371566281567</v>
      </c>
      <c r="N48" s="276">
        <f>K48*M48</f>
        <v>134986.68028919128</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13220.866918529066</v>
      </c>
      <c r="N49" s="276">
        <f>K49*M49</f>
        <v>13220.866918529066</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148207.54720772034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3.57</v>
      </c>
      <c r="N71" s="399">
        <f>K71/M71</f>
        <v>29884.101852775348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3.57</v>
      </c>
      <c r="N72" s="399">
        <f>K72/M72</f>
        <v>45488.23529411765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75372.337146892998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234885.7349266473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46977.146985329462</v>
      </c>
      <c r="M84" s="858"/>
      <c r="N84" s="54"/>
    </row>
    <row r="85" spans="1:14">
      <c r="B85" s="92" t="s">
        <v>973</v>
      </c>
      <c r="C85" s="93"/>
      <c r="D85" s="93"/>
      <c r="E85" s="93"/>
      <c r="F85" s="93"/>
      <c r="G85" s="93"/>
      <c r="H85" s="93"/>
      <c r="I85" s="90"/>
      <c r="J85" s="91"/>
      <c r="K85" s="308">
        <v>0.05</v>
      </c>
      <c r="L85" s="857">
        <f>N79*K85</f>
        <v>11744.286746332366</v>
      </c>
      <c r="M85" s="858"/>
      <c r="N85" s="54"/>
    </row>
    <row r="86" spans="1:14" ht="15.75" thickBot="1">
      <c r="B86" s="94" t="s">
        <v>974</v>
      </c>
      <c r="C86" s="95"/>
      <c r="D86" s="95"/>
      <c r="E86" s="95"/>
      <c r="F86" s="95"/>
      <c r="G86" s="95"/>
      <c r="H86" s="95"/>
      <c r="I86" s="96"/>
      <c r="J86" s="97"/>
      <c r="K86" s="309">
        <v>0.05</v>
      </c>
      <c r="L86" s="859">
        <f>N79*K86</f>
        <v>11744.286746332366</v>
      </c>
      <c r="M86" s="860"/>
      <c r="N86" s="54"/>
    </row>
    <row r="87" spans="1:14" ht="15.75" thickBot="1">
      <c r="B87" s="823" t="s">
        <v>953</v>
      </c>
      <c r="C87" s="824"/>
      <c r="D87" s="824"/>
      <c r="E87" s="824"/>
      <c r="F87" s="824"/>
      <c r="G87" s="824"/>
      <c r="H87" s="824"/>
      <c r="I87" s="824"/>
      <c r="J87" s="824"/>
      <c r="K87" s="824"/>
      <c r="L87" s="824"/>
      <c r="M87" s="825"/>
      <c r="N87" s="55">
        <f>L84+L85+L86</f>
        <v>70465.720477994197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305351.45540464151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1723</v>
      </c>
      <c r="C31" s="84" t="s">
        <v>2184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11305.850572033949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11305.850572033949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2</v>
      </c>
      <c r="L48" s="271"/>
      <c r="M48" s="406">
        <f>VLOOKUP(A48,MATERIALES!A5:D396,4,FALSE)</f>
        <v>64279.371566281567</v>
      </c>
      <c r="N48" s="276">
        <f>K48*M48</f>
        <v>128558.74313256313</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13220.866918529066</v>
      </c>
      <c r="N49" s="276">
        <f>K49*M49</f>
        <v>13220.866918529066</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141779.6100510922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3.57</v>
      </c>
      <c r="N71" s="399">
        <f>K71/M71</f>
        <v>29884.101852775348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3.57</v>
      </c>
      <c r="N72" s="399">
        <f>K72/M72</f>
        <v>45488.23529411765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75372.337146892998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228457.79777001915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45691.559554003834</v>
      </c>
      <c r="M84" s="858"/>
      <c r="N84" s="54"/>
    </row>
    <row r="85" spans="1:14">
      <c r="B85" s="92" t="s">
        <v>973</v>
      </c>
      <c r="C85" s="93"/>
      <c r="D85" s="93"/>
      <c r="E85" s="93"/>
      <c r="F85" s="93"/>
      <c r="G85" s="93"/>
      <c r="H85" s="93"/>
      <c r="I85" s="90"/>
      <c r="J85" s="91"/>
      <c r="K85" s="308">
        <v>0.05</v>
      </c>
      <c r="L85" s="857">
        <f>N79*K85</f>
        <v>11422.889888500958</v>
      </c>
      <c r="M85" s="858"/>
      <c r="N85" s="54"/>
    </row>
    <row r="86" spans="1:14" ht="15.75" thickBot="1">
      <c r="B86" s="94" t="s">
        <v>974</v>
      </c>
      <c r="C86" s="95"/>
      <c r="D86" s="95"/>
      <c r="E86" s="95"/>
      <c r="F86" s="95"/>
      <c r="G86" s="95"/>
      <c r="H86" s="95"/>
      <c r="I86" s="96"/>
      <c r="J86" s="97"/>
      <c r="K86" s="309">
        <v>0.05</v>
      </c>
      <c r="L86" s="859">
        <f>N79*K86</f>
        <v>11422.889888500958</v>
      </c>
      <c r="M86" s="860"/>
      <c r="N86" s="54"/>
    </row>
    <row r="87" spans="1:14" ht="15.75" thickBot="1">
      <c r="B87" s="823" t="s">
        <v>953</v>
      </c>
      <c r="C87" s="824"/>
      <c r="D87" s="824"/>
      <c r="E87" s="824"/>
      <c r="F87" s="824"/>
      <c r="G87" s="824"/>
      <c r="H87" s="824"/>
      <c r="I87" s="824"/>
      <c r="J87" s="824"/>
      <c r="K87" s="824"/>
      <c r="L87" s="824"/>
      <c r="M87" s="825"/>
      <c r="N87" s="55">
        <f>L84+L85+L86</f>
        <v>68537.339331005744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296995.13710102491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1724</v>
      </c>
      <c r="C31" s="84" t="s">
        <v>2185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4720.6884844632978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4720.6884844632978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1.31</v>
      </c>
      <c r="L48" s="271"/>
      <c r="M48" s="406">
        <f>VLOOKUP(A48,MATERIALES!A5:D396,4,FALSE)</f>
        <v>64279.371566281567</v>
      </c>
      <c r="N48" s="276">
        <f>K48*M48</f>
        <v>84205.976751828857</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13220.866918529066</v>
      </c>
      <c r="N49" s="276">
        <f>K49*M49</f>
        <v>13220.866918529066</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97426.843670357921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5.7</v>
      </c>
      <c r="N71" s="399">
        <f>K71/M71</f>
        <v>18716.884844632979</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5.7</v>
      </c>
      <c r="N72" s="399">
        <f>K72/M72</f>
        <v>28490</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47206.884844632979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149354.4169994542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29870.883399890841</v>
      </c>
      <c r="M84" s="858"/>
      <c r="N84" s="54"/>
    </row>
    <row r="85" spans="1:14">
      <c r="B85" s="92" t="s">
        <v>973</v>
      </c>
      <c r="C85" s="93"/>
      <c r="D85" s="93"/>
      <c r="E85" s="93"/>
      <c r="F85" s="93"/>
      <c r="G85" s="93"/>
      <c r="H85" s="93"/>
      <c r="I85" s="90"/>
      <c r="J85" s="91"/>
      <c r="K85" s="308">
        <v>0.05</v>
      </c>
      <c r="L85" s="857">
        <f>N79*K85</f>
        <v>7467.7208499727103</v>
      </c>
      <c r="M85" s="858"/>
      <c r="N85" s="54"/>
    </row>
    <row r="86" spans="1:14" ht="15.75" thickBot="1">
      <c r="B86" s="94" t="s">
        <v>974</v>
      </c>
      <c r="C86" s="95"/>
      <c r="D86" s="95"/>
      <c r="E86" s="95"/>
      <c r="F86" s="95"/>
      <c r="G86" s="95"/>
      <c r="H86" s="95"/>
      <c r="I86" s="96"/>
      <c r="J86" s="97"/>
      <c r="K86" s="309">
        <v>0.05</v>
      </c>
      <c r="L86" s="859">
        <f>N79*K86</f>
        <v>7467.7208499727103</v>
      </c>
      <c r="M86" s="860"/>
      <c r="N86" s="54"/>
    </row>
    <row r="87" spans="1:14" ht="15.75" thickBot="1">
      <c r="B87" s="823" t="s">
        <v>953</v>
      </c>
      <c r="C87" s="824"/>
      <c r="D87" s="824"/>
      <c r="E87" s="824"/>
      <c r="F87" s="824"/>
      <c r="G87" s="824"/>
      <c r="H87" s="824"/>
      <c r="I87" s="824"/>
      <c r="J87" s="824"/>
      <c r="K87" s="824"/>
      <c r="L87" s="824"/>
      <c r="M87" s="825"/>
      <c r="N87" s="55">
        <f>L84+L85+L86</f>
        <v>44806.325099836264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194160.74209929048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1725</v>
      </c>
      <c r="C31" s="84" t="s">
        <v>2186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3957.0477002118823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3957.0477002118823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1.1000000000000001</v>
      </c>
      <c r="L48" s="271"/>
      <c r="M48" s="406">
        <f>VLOOKUP(A48,MATERIALES!A5:D396,4,FALSE)</f>
        <v>64279.371566281567</v>
      </c>
      <c r="N48" s="276">
        <f>K48*M48</f>
        <v>70707.308722909729</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13220.866918529066</v>
      </c>
      <c r="N49" s="276">
        <f>K49*M49</f>
        <v>13220.866918529066</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83928.175641438793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6.8</v>
      </c>
      <c r="N71" s="399">
        <f>K71/M71</f>
        <v>15689.153472707058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6.8</v>
      </c>
      <c r="N72" s="399">
        <f>K72/M72</f>
        <v>23881.323529411766</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39570.477002118823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127455.70034376951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25491.140068753903</v>
      </c>
      <c r="M84" s="858"/>
      <c r="N84" s="54"/>
    </row>
    <row r="85" spans="1:14">
      <c r="B85" s="92" t="s">
        <v>973</v>
      </c>
      <c r="C85" s="93"/>
      <c r="D85" s="93"/>
      <c r="E85" s="93"/>
      <c r="F85" s="93"/>
      <c r="G85" s="93"/>
      <c r="H85" s="93"/>
      <c r="I85" s="90"/>
      <c r="J85" s="91"/>
      <c r="K85" s="308">
        <v>0.05</v>
      </c>
      <c r="L85" s="857">
        <f>N79*K85</f>
        <v>6372.7850171884756</v>
      </c>
      <c r="M85" s="858"/>
      <c r="N85" s="54"/>
    </row>
    <row r="86" spans="1:14" ht="15.75" thickBot="1">
      <c r="B86" s="94" t="s">
        <v>974</v>
      </c>
      <c r="C86" s="95"/>
      <c r="D86" s="95"/>
      <c r="E86" s="95"/>
      <c r="F86" s="95"/>
      <c r="G86" s="95"/>
      <c r="H86" s="95"/>
      <c r="I86" s="96"/>
      <c r="J86" s="97"/>
      <c r="K86" s="309">
        <v>0.05</v>
      </c>
      <c r="L86" s="859">
        <f>N79*K86</f>
        <v>6372.7850171884756</v>
      </c>
      <c r="M86" s="860"/>
      <c r="N86" s="54"/>
    </row>
    <row r="87" spans="1:14" ht="15.75" thickBot="1">
      <c r="B87" s="823" t="s">
        <v>953</v>
      </c>
      <c r="C87" s="824"/>
      <c r="D87" s="824"/>
      <c r="E87" s="824"/>
      <c r="F87" s="824"/>
      <c r="G87" s="824"/>
      <c r="H87" s="824"/>
      <c r="I87" s="824"/>
      <c r="J87" s="824"/>
      <c r="K87" s="824"/>
      <c r="L87" s="824"/>
      <c r="M87" s="825"/>
      <c r="N87" s="55">
        <f>L84+L85+L86</f>
        <v>38236.710103130856</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165692.41044690035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1162</v>
      </c>
      <c r="C31" s="84" t="s">
        <v>2187</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269.07924361440803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269.07924361440803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0.05</v>
      </c>
      <c r="L48" s="271"/>
      <c r="M48" s="406">
        <f>VLOOKUP(A48,MATERIALES!A5:D396,4,FALSE)</f>
        <v>64279.371566281567</v>
      </c>
      <c r="N48" s="276">
        <f>K48*M48</f>
        <v>3213.9685783140785</v>
      </c>
    </row>
    <row r="49" spans="1:14">
      <c r="A49" s="173" t="s">
        <v>774</v>
      </c>
      <c r="B49" s="46" t="str">
        <f>VLOOKUP(A49,MATERIALES!A6:D373,3,FALSE)</f>
        <v>Agua</v>
      </c>
      <c r="C49" s="429"/>
      <c r="D49" s="429"/>
      <c r="E49" s="429"/>
      <c r="F49" s="429"/>
      <c r="G49" s="429"/>
      <c r="H49" s="429"/>
      <c r="I49" s="429"/>
      <c r="J49" s="316" t="str">
        <f>VLOOKUP(A49,MATERIALES!A5:D641,2,FALSE)</f>
        <v>lt</v>
      </c>
      <c r="K49" s="401">
        <v>5</v>
      </c>
      <c r="L49" s="425"/>
      <c r="M49" s="406">
        <f>VLOOKUP(A49,MATERIALES!A6:D397,4,FALSE)</f>
        <v>12.776870662990158</v>
      </c>
      <c r="N49" s="276">
        <f>K49*M49</f>
        <v>63.884353314950786</v>
      </c>
    </row>
    <row r="50" spans="1:14">
      <c r="A50" s="173" t="s">
        <v>915</v>
      </c>
      <c r="B50" s="46" t="str">
        <f>VLOOKUP(A50,MATERIALES!A6:D373,3,FALSE)</f>
        <v>Cespedones</v>
      </c>
      <c r="C50" s="429"/>
      <c r="D50" s="429"/>
      <c r="E50" s="429"/>
      <c r="F50" s="429"/>
      <c r="G50" s="429"/>
      <c r="H50" s="429"/>
      <c r="I50" s="429"/>
      <c r="J50" s="316" t="str">
        <f>VLOOKUP(A50,MATERIALES!A6:D642,2,FALSE)</f>
        <v>m2</v>
      </c>
      <c r="K50" s="401">
        <v>1</v>
      </c>
      <c r="L50" s="425"/>
      <c r="M50" s="406">
        <f>VLOOKUP(A50,MATERIALES!A6:D398,4,FALSE)</f>
        <v>5053.2523472126077</v>
      </c>
      <c r="N50" s="276">
        <f>K50*M50</f>
        <v>5053.2523472126077</v>
      </c>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8331.1052788416364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100</v>
      </c>
      <c r="N71" s="399">
        <f>K71/M71</f>
        <v>1066.8624361440798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100</v>
      </c>
      <c r="N72" s="399">
        <f>K72/M72</f>
        <v>1623.93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2690.7924361440801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11290.976958600124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2258.1953917200249</v>
      </c>
      <c r="M84" s="858"/>
      <c r="N84" s="54"/>
    </row>
    <row r="85" spans="1:14">
      <c r="B85" s="92" t="s">
        <v>973</v>
      </c>
      <c r="C85" s="93"/>
      <c r="D85" s="93"/>
      <c r="E85" s="93"/>
      <c r="F85" s="93"/>
      <c r="G85" s="93"/>
      <c r="H85" s="93"/>
      <c r="I85" s="90"/>
      <c r="J85" s="91"/>
      <c r="K85" s="308">
        <v>0.05</v>
      </c>
      <c r="L85" s="857">
        <f>N79*K85</f>
        <v>564.54884793000622</v>
      </c>
      <c r="M85" s="858"/>
      <c r="N85" s="54"/>
    </row>
    <row r="86" spans="1:14" ht="15.75" thickBot="1">
      <c r="B86" s="94" t="s">
        <v>974</v>
      </c>
      <c r="C86" s="95"/>
      <c r="D86" s="95"/>
      <c r="E86" s="95"/>
      <c r="F86" s="95"/>
      <c r="G86" s="95"/>
      <c r="H86" s="95"/>
      <c r="I86" s="96"/>
      <c r="J86" s="97"/>
      <c r="K86" s="309">
        <v>0.05</v>
      </c>
      <c r="L86" s="859">
        <f>N79*K86</f>
        <v>564.54884793000622</v>
      </c>
      <c r="M86" s="860"/>
      <c r="N86" s="54"/>
    </row>
    <row r="87" spans="1:14" ht="15.75" thickBot="1">
      <c r="B87" s="823" t="s">
        <v>953</v>
      </c>
      <c r="C87" s="824"/>
      <c r="D87" s="824"/>
      <c r="E87" s="824"/>
      <c r="F87" s="824"/>
      <c r="G87" s="824"/>
      <c r="H87" s="824"/>
      <c r="I87" s="824"/>
      <c r="J87" s="824"/>
      <c r="K87" s="824"/>
      <c r="L87" s="824"/>
      <c r="M87" s="825"/>
      <c r="N87" s="55">
        <f>L84+L85+L86</f>
        <v>3387.2930875800371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14678.270046180161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1163</v>
      </c>
      <c r="C31" s="84" t="s">
        <v>2188</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108.262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108.262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426</v>
      </c>
      <c r="B48" s="46" t="str">
        <f>VLOOKUP(A48,MATERIALES!A5:D373,3,FALSE)</f>
        <v>Costal de fibra o fique</v>
      </c>
      <c r="C48" s="285"/>
      <c r="D48" s="285"/>
      <c r="E48" s="285"/>
      <c r="F48" s="285"/>
      <c r="G48" s="285"/>
      <c r="H48" s="285"/>
      <c r="I48" s="285"/>
      <c r="J48" s="315" t="str">
        <f>VLOOKUP(A48,MATERIALES!A4:D640,2,FALSE)</f>
        <v>m2</v>
      </c>
      <c r="K48" s="286">
        <v>1</v>
      </c>
      <c r="L48" s="271"/>
      <c r="M48" s="406">
        <f>VLOOKUP(A48,MATERIALES!A5:D396,4,FALSE)</f>
        <v>1382.0315100467687</v>
      </c>
      <c r="N48" s="276">
        <f>K48*M48</f>
        <v>1382.0315100467687</v>
      </c>
    </row>
    <row r="49" spans="1:14">
      <c r="A49" s="173" t="s">
        <v>650</v>
      </c>
      <c r="B49" s="46" t="str">
        <f>VLOOKUP(A49,MATERIALES!A6:D373,3,FALSE)</f>
        <v>Semillas para empradizar</v>
      </c>
      <c r="C49" s="429"/>
      <c r="D49" s="429"/>
      <c r="E49" s="429"/>
      <c r="F49" s="429"/>
      <c r="G49" s="429"/>
      <c r="H49" s="429"/>
      <c r="I49" s="429"/>
      <c r="J49" s="316" t="str">
        <f>VLOOKUP(A49,MATERIALES!A5:D641,2,FALSE)</f>
        <v>kg</v>
      </c>
      <c r="K49" s="401">
        <v>0.05</v>
      </c>
      <c r="L49" s="425"/>
      <c r="M49" s="406">
        <f>VLOOKUP(A49,MATERIALES!A6:D397,4,FALSE)</f>
        <v>33842.736168595184</v>
      </c>
      <c r="N49" s="276">
        <f>K49*M49</f>
        <v>1692.1368084297592</v>
      </c>
    </row>
    <row r="50" spans="1:14">
      <c r="A50" s="173" t="s">
        <v>686</v>
      </c>
      <c r="B50" s="46" t="str">
        <f>VLOOKUP(A50,MATERIALES!A6:D373,3,FALSE)</f>
        <v xml:space="preserve">Tierra abonada </v>
      </c>
      <c r="C50" s="429"/>
      <c r="D50" s="429"/>
      <c r="E50" s="429"/>
      <c r="F50" s="429"/>
      <c r="G50" s="429"/>
      <c r="H50" s="429"/>
      <c r="I50" s="429"/>
      <c r="J50" s="316" t="str">
        <f>VLOOKUP(A50,MATERIALES!A6:D642,2,FALSE)</f>
        <v>m3</v>
      </c>
      <c r="K50" s="401">
        <v>7.4999999999999997E-2</v>
      </c>
      <c r="L50" s="425"/>
      <c r="M50" s="406">
        <f>VLOOKUP(A50,MATERIALES!A6:D398,4,FALSE)</f>
        <v>64279.371566281567</v>
      </c>
      <c r="N50" s="276">
        <f>K50*M50</f>
        <v>4820.9528674711173</v>
      </c>
    </row>
    <row r="51" spans="1:14">
      <c r="A51" s="173" t="s">
        <v>774</v>
      </c>
      <c r="B51" s="46" t="str">
        <f>VLOOKUP(A51,MATERIALES!A6:D373,3,FALSE)</f>
        <v>Agua</v>
      </c>
      <c r="C51" s="429"/>
      <c r="D51" s="429"/>
      <c r="E51" s="429"/>
      <c r="F51" s="429"/>
      <c r="G51" s="429"/>
      <c r="H51" s="429"/>
      <c r="I51" s="429"/>
      <c r="J51" s="316" t="str">
        <f>VLOOKUP(A51,MATERIALES!A6:D643,2,FALSE)</f>
        <v>lt</v>
      </c>
      <c r="K51" s="401">
        <v>5</v>
      </c>
      <c r="L51" s="425"/>
      <c r="M51" s="406">
        <f>VLOOKUP(A51,MATERIALES!A6:D399,4,FALSE)</f>
        <v>12.776870662990158</v>
      </c>
      <c r="N51" s="276">
        <f>K51*M51</f>
        <v>63.884353314950786</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7959.0055392625964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100</v>
      </c>
      <c r="N71" s="399">
        <f>K71/M71</f>
        <v>1082.6199999999999</v>
      </c>
      <c r="O71" s="109"/>
    </row>
    <row r="72" spans="1:15">
      <c r="A72" s="174"/>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1082.6199999999999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9149.887539262596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1829.9775078525192</v>
      </c>
      <c r="M84" s="858"/>
      <c r="N84" s="54"/>
    </row>
    <row r="85" spans="1:14">
      <c r="B85" s="92" t="s">
        <v>973</v>
      </c>
      <c r="C85" s="93"/>
      <c r="D85" s="93"/>
      <c r="E85" s="93"/>
      <c r="F85" s="93"/>
      <c r="G85" s="93"/>
      <c r="H85" s="93"/>
      <c r="I85" s="90"/>
      <c r="J85" s="91"/>
      <c r="K85" s="308">
        <v>0.05</v>
      </c>
      <c r="L85" s="857">
        <f>N79*K85</f>
        <v>457.49437696312981</v>
      </c>
      <c r="M85" s="858"/>
      <c r="N85" s="54"/>
    </row>
    <row r="86" spans="1:14" ht="15.75" thickBot="1">
      <c r="B86" s="94" t="s">
        <v>974</v>
      </c>
      <c r="C86" s="95"/>
      <c r="D86" s="95"/>
      <c r="E86" s="95"/>
      <c r="F86" s="95"/>
      <c r="G86" s="95"/>
      <c r="H86" s="95"/>
      <c r="I86" s="96"/>
      <c r="J86" s="97"/>
      <c r="K86" s="309">
        <v>0.05</v>
      </c>
      <c r="L86" s="859">
        <f>N79*K86</f>
        <v>457.49437696312981</v>
      </c>
      <c r="M86" s="860"/>
      <c r="N86" s="54"/>
    </row>
    <row r="87" spans="1:14" ht="15.75" thickBot="1">
      <c r="B87" s="823" t="s">
        <v>953</v>
      </c>
      <c r="C87" s="824"/>
      <c r="D87" s="824"/>
      <c r="E87" s="824"/>
      <c r="F87" s="824"/>
      <c r="G87" s="824"/>
      <c r="H87" s="824"/>
      <c r="I87" s="824"/>
      <c r="J87" s="824"/>
      <c r="K87" s="824"/>
      <c r="L87" s="824"/>
      <c r="M87" s="825"/>
      <c r="N87" s="55">
        <f>L84+L85+L86</f>
        <v>2744.966261778779</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11894.853801041376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1164</v>
      </c>
      <c r="C31" s="84" t="s">
        <v>2189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253</v>
      </c>
      <c r="B36" s="836" t="str">
        <f>VLOOKUP(A36,EQUIPOS!A6:D154,3,FALSE)</f>
        <v>Máquina hidrosembradora</v>
      </c>
      <c r="C36" s="837"/>
      <c r="D36" s="837"/>
      <c r="E36" s="837"/>
      <c r="F36" s="837"/>
      <c r="G36" s="837"/>
      <c r="H36" s="838"/>
      <c r="I36" s="271"/>
      <c r="J36" s="272"/>
      <c r="K36" s="273">
        <f>VLOOKUP(A36,EQUIPOS!A6:D163,4,FALSE)</f>
        <v>16796.802819927707</v>
      </c>
      <c r="L36" s="274"/>
      <c r="M36" s="340">
        <v>350</v>
      </c>
      <c r="N36" s="276">
        <f>K36/M36</f>
        <v>47.990865199793447</v>
      </c>
    </row>
    <row r="37" spans="1:14">
      <c r="A37" s="116" t="s">
        <v>138</v>
      </c>
      <c r="B37" s="836" t="str">
        <f>VLOOKUP(A37,EQUIPOS!A7:D154,3,FALSE)</f>
        <v>Camioneta D-300</v>
      </c>
      <c r="C37" s="837"/>
      <c r="D37" s="837"/>
      <c r="E37" s="837"/>
      <c r="F37" s="837"/>
      <c r="G37" s="837"/>
      <c r="H37" s="838"/>
      <c r="I37" s="425"/>
      <c r="J37" s="426"/>
      <c r="K37" s="273">
        <f>VLOOKUP(A37,EQUIPOS!A7:D164,4,FALSE)</f>
        <v>50728.777502044461</v>
      </c>
      <c r="L37" s="339"/>
      <c r="M37" s="340">
        <v>350</v>
      </c>
      <c r="N37" s="276">
        <f>K37/M37</f>
        <v>144.93936429155559</v>
      </c>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4.8049864931144288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197.73521598446348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426</v>
      </c>
      <c r="B48" s="46" t="str">
        <f>VLOOKUP(A48,MATERIALES!A5:D373,3,FALSE)</f>
        <v>Costal de fibra o fique</v>
      </c>
      <c r="C48" s="285"/>
      <c r="D48" s="285"/>
      <c r="E48" s="285"/>
      <c r="F48" s="285"/>
      <c r="G48" s="285"/>
      <c r="H48" s="285"/>
      <c r="I48" s="285"/>
      <c r="J48" s="315" t="str">
        <f>VLOOKUP(A48,MATERIALES!A4:D640,2,FALSE)</f>
        <v>m2</v>
      </c>
      <c r="K48" s="286">
        <v>1</v>
      </c>
      <c r="L48" s="271"/>
      <c r="M48" s="406">
        <f>VLOOKUP(A48,MATERIALES!A5:D396,4,FALSE)</f>
        <v>1382.0315100467687</v>
      </c>
      <c r="N48" s="276">
        <f>K48*M48</f>
        <v>1382.0315100467687</v>
      </c>
    </row>
    <row r="49" spans="1:14">
      <c r="A49" s="173" t="s">
        <v>499</v>
      </c>
      <c r="B49" s="46" t="str">
        <f>VLOOKUP(A49,MATERIALES!A6:D373,3,FALSE)</f>
        <v>Mulch Orgánico</v>
      </c>
      <c r="C49" s="429"/>
      <c r="D49" s="429"/>
      <c r="E49" s="429"/>
      <c r="F49" s="429"/>
      <c r="G49" s="429"/>
      <c r="H49" s="429"/>
      <c r="I49" s="429"/>
      <c r="J49" s="316" t="str">
        <f>VLOOKUP(A49,MATERIALES!A5:D641,2,FALSE)</f>
        <v>kg</v>
      </c>
      <c r="K49" s="401">
        <v>0.4</v>
      </c>
      <c r="L49" s="425"/>
      <c r="M49" s="406">
        <f>VLOOKUP(A49,MATERIALES!A6:D397,4,FALSE)</f>
        <v>2033.6519138592666</v>
      </c>
      <c r="N49" s="276">
        <f>K49*M49</f>
        <v>813.46076554370666</v>
      </c>
    </row>
    <row r="50" spans="1:14">
      <c r="A50" s="173" t="s">
        <v>774</v>
      </c>
      <c r="B50" s="46" t="str">
        <f>VLOOKUP(A50,MATERIALES!A6:D373,3,FALSE)</f>
        <v>Agua</v>
      </c>
      <c r="C50" s="429"/>
      <c r="D50" s="429"/>
      <c r="E50" s="429"/>
      <c r="F50" s="429"/>
      <c r="G50" s="429"/>
      <c r="H50" s="429"/>
      <c r="I50" s="429"/>
      <c r="J50" s="316" t="str">
        <f>VLOOKUP(A50,MATERIALES!A6:D642,2,FALSE)</f>
        <v>lt</v>
      </c>
      <c r="K50" s="401">
        <v>5</v>
      </c>
      <c r="L50" s="425"/>
      <c r="M50" s="406">
        <f>VLOOKUP(A50,MATERIALES!A6:D398,4,FALSE)</f>
        <v>12.776870662990158</v>
      </c>
      <c r="N50" s="276">
        <f>K50*M50</f>
        <v>63.884353314950786</v>
      </c>
    </row>
    <row r="51" spans="1:14">
      <c r="A51" s="173" t="s">
        <v>650</v>
      </c>
      <c r="B51" s="46" t="str">
        <f>VLOOKUP(A51,MATERIALES!A6:D373,3,FALSE)</f>
        <v>Semillas para empradizar</v>
      </c>
      <c r="C51" s="429"/>
      <c r="D51" s="429"/>
      <c r="E51" s="429"/>
      <c r="F51" s="429"/>
      <c r="G51" s="429"/>
      <c r="H51" s="429"/>
      <c r="I51" s="429"/>
      <c r="J51" s="316" t="str">
        <f>VLOOKUP(A51,MATERIALES!A6:D643,2,FALSE)</f>
        <v>kg</v>
      </c>
      <c r="K51" s="401">
        <v>0.05</v>
      </c>
      <c r="L51" s="425"/>
      <c r="M51" s="406">
        <f>VLOOKUP(A51,MATERIALES!A6:D399,4,FALSE)</f>
        <v>33842.736168595184</v>
      </c>
      <c r="N51" s="276">
        <f>K51*M51</f>
        <v>1692.1368084297592</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3951.5134373351852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9</v>
      </c>
      <c r="B71" s="52" t="str">
        <f>VLOOKUP(A71,'MANO DE OBRA'!A8:D68,3,FALSE)</f>
        <v>Obrero (3)</v>
      </c>
      <c r="C71" s="50"/>
      <c r="D71" s="50"/>
      <c r="E71" s="50"/>
      <c r="F71" s="50"/>
      <c r="G71" s="50"/>
      <c r="H71" s="50"/>
      <c r="I71" s="296">
        <f>K71/J71*100</f>
        <v>87780</v>
      </c>
      <c r="J71" s="297">
        <v>185</v>
      </c>
      <c r="K71" s="298">
        <f>VLOOKUP(A71,'MANO DE OBRA'!A8:D99,4,FALSE)</f>
        <v>162393</v>
      </c>
      <c r="L71" s="53"/>
      <c r="M71" s="438">
        <v>2800</v>
      </c>
      <c r="N71" s="399">
        <f>K71/M71</f>
        <v>57.997500000000002</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2800</v>
      </c>
      <c r="N72" s="399">
        <f>K72/M72</f>
        <v>38.102229862288567</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96.099729862288569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4245.3483831819376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849.06967663638761</v>
      </c>
      <c r="M84" s="858"/>
      <c r="N84" s="54"/>
    </row>
    <row r="85" spans="1:14">
      <c r="B85" s="92" t="s">
        <v>973</v>
      </c>
      <c r="C85" s="93"/>
      <c r="D85" s="93"/>
      <c r="E85" s="93"/>
      <c r="F85" s="93"/>
      <c r="G85" s="93"/>
      <c r="H85" s="93"/>
      <c r="I85" s="90"/>
      <c r="J85" s="91"/>
      <c r="K85" s="308">
        <v>0.05</v>
      </c>
      <c r="L85" s="857">
        <f>N79*K85</f>
        <v>212.2674191590969</v>
      </c>
      <c r="M85" s="858"/>
      <c r="N85" s="54"/>
    </row>
    <row r="86" spans="1:14" ht="15.75" thickBot="1">
      <c r="B86" s="94" t="s">
        <v>974</v>
      </c>
      <c r="C86" s="95"/>
      <c r="D86" s="95"/>
      <c r="E86" s="95"/>
      <c r="F86" s="95"/>
      <c r="G86" s="95"/>
      <c r="H86" s="95"/>
      <c r="I86" s="96"/>
      <c r="J86" s="97"/>
      <c r="K86" s="309">
        <v>0.05</v>
      </c>
      <c r="L86" s="859">
        <f>N79*K86</f>
        <v>212.2674191590969</v>
      </c>
      <c r="M86" s="860"/>
      <c r="N86" s="54"/>
    </row>
    <row r="87" spans="1:14" ht="15.75" thickBot="1">
      <c r="B87" s="823" t="s">
        <v>953</v>
      </c>
      <c r="C87" s="824"/>
      <c r="D87" s="824"/>
      <c r="E87" s="824"/>
      <c r="F87" s="824"/>
      <c r="G87" s="824"/>
      <c r="H87" s="824"/>
      <c r="I87" s="824"/>
      <c r="J87" s="824"/>
      <c r="K87" s="824"/>
      <c r="L87" s="824"/>
      <c r="M87" s="825"/>
      <c r="N87" s="55">
        <f>L84+L85+L86</f>
        <v>1273.6045149545812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5518.9528981365183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9.25" customHeight="1" thickBot="1">
      <c r="A31" t="s">
        <v>1845</v>
      </c>
      <c r="B31" s="83" t="s">
        <v>1726</v>
      </c>
      <c r="C31" s="963" t="s">
        <v>2049</v>
      </c>
      <c r="D31" s="964"/>
      <c r="E31" s="964"/>
      <c r="F31" s="964"/>
      <c r="G31" s="964"/>
      <c r="H31" s="964"/>
      <c r="I31" s="964"/>
      <c r="J31" s="964"/>
      <c r="K31" s="472"/>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50728.777502044461</v>
      </c>
      <c r="L36" s="274"/>
      <c r="M36" s="340">
        <v>8000</v>
      </c>
      <c r="N36" s="276">
        <f>K36/M36</f>
        <v>6.3410971877555573</v>
      </c>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26.907924361440802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33.249021549196357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511</v>
      </c>
      <c r="B48" s="46" t="str">
        <f>VLOOKUP(A48,MATERIALES!A5:D373,3,FALSE)</f>
        <v>Manto Temporal (Protección de Taludes)</v>
      </c>
      <c r="C48" s="285"/>
      <c r="D48" s="285"/>
      <c r="E48" s="285"/>
      <c r="F48" s="285"/>
      <c r="G48" s="285"/>
      <c r="H48" s="285"/>
      <c r="I48" s="285"/>
      <c r="J48" s="315" t="str">
        <f>VLOOKUP(A48,MATERIALES!A4:D640,2,FALSE)</f>
        <v>m2</v>
      </c>
      <c r="K48" s="490">
        <v>1.05</v>
      </c>
      <c r="L48" s="271"/>
      <c r="M48" s="406">
        <f>VLOOKUP(A48,MATERIALES!A5:D396,4,FALSE)</f>
        <v>5251.2938424889553</v>
      </c>
      <c r="N48" s="276">
        <f>K48*M48</f>
        <v>5513.8585346134032</v>
      </c>
    </row>
    <row r="49" spans="1:14">
      <c r="A49" s="173" t="s">
        <v>584</v>
      </c>
      <c r="B49" s="46" t="str">
        <f>VLOOKUP(A49,MATERIALES!A6:D373,3,FALSE)</f>
        <v>Mezcla Fértil</v>
      </c>
      <c r="C49" s="429"/>
      <c r="D49" s="429"/>
      <c r="E49" s="429"/>
      <c r="F49" s="429"/>
      <c r="G49" s="429"/>
      <c r="H49" s="429"/>
      <c r="I49" s="429"/>
      <c r="J49" s="316" t="str">
        <f>VLOOKUP(A49,MATERIALES!A5:D641,2,FALSE)</f>
        <v>m2</v>
      </c>
      <c r="K49" s="490">
        <v>1</v>
      </c>
      <c r="L49" s="425"/>
      <c r="M49" s="406">
        <f>VLOOKUP(A49,MATERIALES!A6:D397,4,FALSE)</f>
        <v>14063.075643064501</v>
      </c>
      <c r="N49" s="276">
        <f>K49*M49</f>
        <v>14063.075643064501</v>
      </c>
    </row>
    <row r="50" spans="1:14">
      <c r="A50" s="173" t="s">
        <v>827</v>
      </c>
      <c r="B50" s="46" t="str">
        <f>VLOOKUP(A50,MATERIALES!A6:D373,3,FALSE)</f>
        <v>Anclaje para fijación del manto</v>
      </c>
      <c r="C50" s="429"/>
      <c r="D50" s="429"/>
      <c r="E50" s="429"/>
      <c r="F50" s="429"/>
      <c r="G50" s="429"/>
      <c r="H50" s="429"/>
      <c r="I50" s="429"/>
      <c r="J50" s="316" t="str">
        <f>VLOOKUP(A50,MATERIALES!A6:D642,2,FALSE)</f>
        <v>u</v>
      </c>
      <c r="K50" s="490">
        <v>2</v>
      </c>
      <c r="L50" s="425"/>
      <c r="M50" s="406">
        <f>VLOOKUP(A50,MATERIALES!A6:D398,4,FALSE)</f>
        <v>771.93593588898864</v>
      </c>
      <c r="N50" s="276">
        <f>K50*M50</f>
        <v>1543.8718717779773</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21120.806049455881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100</v>
      </c>
      <c r="N71" s="399">
        <f>K71/M71</f>
        <v>1623.93</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2690.7924361440801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23844.847507149156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4768.9695014298313</v>
      </c>
      <c r="M84" s="858"/>
      <c r="N84" s="54"/>
    </row>
    <row r="85" spans="1:14">
      <c r="B85" s="92" t="s">
        <v>973</v>
      </c>
      <c r="C85" s="93"/>
      <c r="D85" s="93"/>
      <c r="E85" s="93"/>
      <c r="F85" s="93"/>
      <c r="G85" s="93"/>
      <c r="H85" s="93"/>
      <c r="I85" s="90"/>
      <c r="J85" s="91"/>
      <c r="K85" s="308">
        <v>0.05</v>
      </c>
      <c r="L85" s="857">
        <f>N79*K85</f>
        <v>1192.2423753574578</v>
      </c>
      <c r="M85" s="858"/>
      <c r="N85" s="54"/>
    </row>
    <row r="86" spans="1:14" ht="15.75" thickBot="1">
      <c r="B86" s="94" t="s">
        <v>974</v>
      </c>
      <c r="C86" s="95"/>
      <c r="D86" s="95"/>
      <c r="E86" s="95"/>
      <c r="F86" s="95"/>
      <c r="G86" s="95"/>
      <c r="H86" s="95"/>
      <c r="I86" s="96"/>
      <c r="J86" s="97"/>
      <c r="K86" s="309">
        <v>0.05</v>
      </c>
      <c r="L86" s="859">
        <f>N79*K86</f>
        <v>1192.2423753574578</v>
      </c>
      <c r="M86" s="860"/>
      <c r="N86" s="54"/>
    </row>
    <row r="87" spans="1:14" ht="15.75" thickBot="1">
      <c r="B87" s="823" t="s">
        <v>953</v>
      </c>
      <c r="C87" s="824"/>
      <c r="D87" s="824"/>
      <c r="E87" s="824"/>
      <c r="F87" s="824"/>
      <c r="G87" s="824"/>
      <c r="H87" s="824"/>
      <c r="I87" s="824"/>
      <c r="J87" s="824"/>
      <c r="K87" s="824"/>
      <c r="L87" s="824"/>
      <c r="M87" s="825"/>
      <c r="N87" s="55">
        <f>L84+L85+L86</f>
        <v>7153.4542521447465</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30998.301759293903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8.5" customHeight="1" thickBot="1">
      <c r="A31" t="s">
        <v>1845</v>
      </c>
      <c r="B31" s="83" t="s">
        <v>1727</v>
      </c>
      <c r="C31" s="963" t="s">
        <v>2052</v>
      </c>
      <c r="D31" s="964"/>
      <c r="E31" s="964"/>
      <c r="F31" s="964"/>
      <c r="G31" s="964"/>
      <c r="H31" s="964"/>
      <c r="I31" s="964"/>
      <c r="J31" s="964"/>
      <c r="K31" s="472"/>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50728.777502044461</v>
      </c>
      <c r="L36" s="274"/>
      <c r="M36" s="340">
        <v>8000</v>
      </c>
      <c r="N36" s="276">
        <f>K36/M36</f>
        <v>6.3410971877555573</v>
      </c>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26.907924361440802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33.249021549196357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512</v>
      </c>
      <c r="B48" s="46" t="str">
        <f>VLOOKUP(A48,MATERIALES!A5:D373,3,FALSE)</f>
        <v>Manto Permanente (Protección de Taludes)</v>
      </c>
      <c r="C48" s="285"/>
      <c r="D48" s="285"/>
      <c r="E48" s="285"/>
      <c r="F48" s="285"/>
      <c r="G48" s="285"/>
      <c r="H48" s="285"/>
      <c r="I48" s="285"/>
      <c r="J48" s="315" t="str">
        <f>VLOOKUP(A48,MATERIALES!A4:D640,2,FALSE)</f>
        <v>m2</v>
      </c>
      <c r="K48" s="490">
        <v>1.05</v>
      </c>
      <c r="L48" s="271"/>
      <c r="M48" s="406">
        <f>VLOOKUP(A48,MATERIALES!A5:D396,4,FALSE)</f>
        <v>10770.901968900702</v>
      </c>
      <c r="N48" s="276">
        <f>K48*M48</f>
        <v>11309.447067345738</v>
      </c>
    </row>
    <row r="49" spans="1:14">
      <c r="A49" s="173" t="s">
        <v>584</v>
      </c>
      <c r="B49" s="46" t="str">
        <f>VLOOKUP(A49,MATERIALES!A6:D373,3,FALSE)</f>
        <v>Mezcla Fértil</v>
      </c>
      <c r="C49" s="429"/>
      <c r="D49" s="429"/>
      <c r="E49" s="429"/>
      <c r="F49" s="429"/>
      <c r="G49" s="429"/>
      <c r="H49" s="429"/>
      <c r="I49" s="429"/>
      <c r="J49" s="316" t="str">
        <f>VLOOKUP(A49,MATERIALES!A5:D641,2,FALSE)</f>
        <v>m2</v>
      </c>
      <c r="K49" s="490">
        <v>1</v>
      </c>
      <c r="L49" s="425"/>
      <c r="M49" s="406">
        <f>VLOOKUP(A49,MATERIALES!A6:D397,4,FALSE)</f>
        <v>14063.075643064501</v>
      </c>
      <c r="N49" s="276">
        <f>K49*M49</f>
        <v>14063.075643064501</v>
      </c>
    </row>
    <row r="50" spans="1:14">
      <c r="A50" s="173" t="s">
        <v>827</v>
      </c>
      <c r="B50" s="46" t="str">
        <f>VLOOKUP(A50,MATERIALES!A6:D373,3,FALSE)</f>
        <v>Anclaje para fijación del manto</v>
      </c>
      <c r="C50" s="429"/>
      <c r="D50" s="429"/>
      <c r="E50" s="429"/>
      <c r="F50" s="429"/>
      <c r="G50" s="429"/>
      <c r="H50" s="429"/>
      <c r="I50" s="429"/>
      <c r="J50" s="316" t="str">
        <f>VLOOKUP(A50,MATERIALES!A6:D642,2,FALSE)</f>
        <v>u</v>
      </c>
      <c r="K50" s="490">
        <v>2</v>
      </c>
      <c r="L50" s="425"/>
      <c r="M50" s="406">
        <f>VLOOKUP(A50,MATERIALES!A6:D398,4,FALSE)</f>
        <v>771.93593588898864</v>
      </c>
      <c r="N50" s="276">
        <f>K50*M50</f>
        <v>1543.8718717779773</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26916.394582188215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100</v>
      </c>
      <c r="N71" s="399">
        <f>K71/M71</f>
        <v>1623.93</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2690.7924361440801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29640.43603988149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5928.0872079762985</v>
      </c>
      <c r="M84" s="858"/>
      <c r="N84" s="54"/>
    </row>
    <row r="85" spans="1:14">
      <c r="B85" s="92" t="s">
        <v>973</v>
      </c>
      <c r="C85" s="93"/>
      <c r="D85" s="93"/>
      <c r="E85" s="93"/>
      <c r="F85" s="93"/>
      <c r="G85" s="93"/>
      <c r="H85" s="93"/>
      <c r="I85" s="90"/>
      <c r="J85" s="91"/>
      <c r="K85" s="308">
        <v>0.05</v>
      </c>
      <c r="L85" s="857">
        <f>N79*K85</f>
        <v>1482.0218019940746</v>
      </c>
      <c r="M85" s="858"/>
      <c r="N85" s="54"/>
    </row>
    <row r="86" spans="1:14" ht="15.75" thickBot="1">
      <c r="B86" s="94" t="s">
        <v>974</v>
      </c>
      <c r="C86" s="95"/>
      <c r="D86" s="95"/>
      <c r="E86" s="95"/>
      <c r="F86" s="95"/>
      <c r="G86" s="95"/>
      <c r="H86" s="95"/>
      <c r="I86" s="96"/>
      <c r="J86" s="97"/>
      <c r="K86" s="309">
        <v>0.05</v>
      </c>
      <c r="L86" s="859">
        <f>N79*K86</f>
        <v>1482.0218019940746</v>
      </c>
      <c r="M86" s="860"/>
      <c r="N86" s="54"/>
    </row>
    <row r="87" spans="1:14" ht="15.75" thickBot="1">
      <c r="B87" s="823" t="s">
        <v>953</v>
      </c>
      <c r="C87" s="824"/>
      <c r="D87" s="824"/>
      <c r="E87" s="824"/>
      <c r="F87" s="824"/>
      <c r="G87" s="824"/>
      <c r="H87" s="824"/>
      <c r="I87" s="824"/>
      <c r="J87" s="824"/>
      <c r="K87" s="824"/>
      <c r="L87" s="824"/>
      <c r="M87" s="825"/>
      <c r="N87" s="55">
        <f>L84+L85+L86</f>
        <v>8892.1308119644473</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38532.566851845935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1165</v>
      </c>
      <c r="C31" s="84" t="s">
        <v>2190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119</v>
      </c>
      <c r="B36" s="836" t="str">
        <f>VLOOKUP(A36,EQUIPOS!A6:D154,3,FALSE)</f>
        <v xml:space="preserve">Bomba de concreto, Producción: 30 m3/h, POTENCIA: 67 HP, MAX PRESION DE CONCRETO: 1150 PSI
</v>
      </c>
      <c r="C36" s="837"/>
      <c r="D36" s="837"/>
      <c r="E36" s="837"/>
      <c r="F36" s="837"/>
      <c r="G36" s="837"/>
      <c r="H36" s="838"/>
      <c r="I36" s="271"/>
      <c r="J36" s="272"/>
      <c r="K36" s="273">
        <f>VLOOKUP(A36,EQUIPOS!A6:D163,4,FALSE)</f>
        <v>47107.922070957859</v>
      </c>
      <c r="L36" s="274"/>
      <c r="M36" s="340">
        <v>100</v>
      </c>
      <c r="N36" s="276">
        <f>K36/M36</f>
        <v>471.07922070957858</v>
      </c>
    </row>
    <row r="37" spans="1:14">
      <c r="A37" s="116" t="s">
        <v>138</v>
      </c>
      <c r="B37" s="836" t="str">
        <f>VLOOKUP(A37,EQUIPOS!A7:D154,3,FALSE)</f>
        <v>Camioneta D-300</v>
      </c>
      <c r="C37" s="837"/>
      <c r="D37" s="837"/>
      <c r="E37" s="837"/>
      <c r="F37" s="837"/>
      <c r="G37" s="837"/>
      <c r="H37" s="838"/>
      <c r="I37" s="425"/>
      <c r="J37" s="426"/>
      <c r="K37" s="273">
        <f>VLOOKUP(A37,EQUIPOS!A7:D164,4,FALSE)</f>
        <v>50728.777502044461</v>
      </c>
      <c r="L37" s="339"/>
      <c r="M37" s="340">
        <v>1000</v>
      </c>
      <c r="N37" s="276">
        <f>K37/M37</f>
        <v>50.728777502044458</v>
      </c>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4.0401280451800998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525.8481262568032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585</v>
      </c>
      <c r="B48" s="46" t="str">
        <f>VLOOKUP(A48,MATERIALES!A5:D373,3,FALSE)</f>
        <v>Mortero 1:3</v>
      </c>
      <c r="C48" s="285"/>
      <c r="D48" s="285"/>
      <c r="E48" s="285"/>
      <c r="F48" s="285"/>
      <c r="G48" s="285"/>
      <c r="H48" s="285"/>
      <c r="I48" s="285"/>
      <c r="J48" s="315" t="str">
        <f>VLOOKUP(A48,MATERIALES!A4:D640,2,FALSE)</f>
        <v>m3</v>
      </c>
      <c r="K48" s="490">
        <v>0.1</v>
      </c>
      <c r="L48" s="271"/>
      <c r="M48" s="406">
        <f>VLOOKUP(A48,MATERIALES!A5:D396,4,FALSE)</f>
        <v>415518.74030954676</v>
      </c>
      <c r="N48" s="276">
        <f>K48*M48</f>
        <v>41551.874030954677</v>
      </c>
    </row>
    <row r="49" spans="1:14">
      <c r="A49" s="173" t="s">
        <v>739</v>
      </c>
      <c r="B49" s="46" t="str">
        <f>VLOOKUP(A49,MATERIALES!A6:D373,3,FALSE)</f>
        <v>Varilla 5/8</v>
      </c>
      <c r="C49" s="429"/>
      <c r="D49" s="429"/>
      <c r="E49" s="429"/>
      <c r="F49" s="429"/>
      <c r="G49" s="429"/>
      <c r="H49" s="429"/>
      <c r="I49" s="429"/>
      <c r="J49" s="316" t="str">
        <f>VLOOKUP(A49,MATERIALES!A5:D641,2,FALSE)</f>
        <v>kg</v>
      </c>
      <c r="K49" s="490">
        <v>1.1000000000000001</v>
      </c>
      <c r="L49" s="425"/>
      <c r="M49" s="406">
        <f>VLOOKUP(A49,MATERIALES!A6:D397,4,FALSE)</f>
        <v>3086.6790043340388</v>
      </c>
      <c r="N49" s="276">
        <f>K49*M49</f>
        <v>3395.346904767443</v>
      </c>
    </row>
    <row r="50" spans="1:14">
      <c r="A50" s="173" t="s">
        <v>931</v>
      </c>
      <c r="B50" s="46" t="str">
        <f>VLOOKUP(A50,MATERIALES!A6:D373,3,FALSE)</f>
        <v>Malla Electrosoldada de 5/16</v>
      </c>
      <c r="C50" s="429"/>
      <c r="D50" s="429"/>
      <c r="E50" s="429"/>
      <c r="F50" s="429"/>
      <c r="G50" s="429"/>
      <c r="H50" s="429"/>
      <c r="I50" s="429"/>
      <c r="J50" s="316" t="str">
        <f>VLOOKUP(A50,MATERIALES!A6:D642,2,FALSE)</f>
        <v>m2</v>
      </c>
      <c r="K50" s="490">
        <v>1</v>
      </c>
      <c r="L50" s="425"/>
      <c r="M50" s="406">
        <f>VLOOKUP(A50,MATERIALES!A6:D398,4,FALSE)</f>
        <v>5881.6194618631362</v>
      </c>
      <c r="N50" s="276">
        <f>K50*M50</f>
        <v>5881.6194618631362</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50828.840397585256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800</v>
      </c>
      <c r="N71" s="399">
        <f>K71/M71</f>
        <v>270.65499999999997</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800</v>
      </c>
      <c r="N72" s="399">
        <f>K72/M72</f>
        <v>133.35780451800997</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404.01280451800994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51758.701328360068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10351.740265672015</v>
      </c>
      <c r="M84" s="858"/>
      <c r="N84" s="54"/>
    </row>
    <row r="85" spans="1:14">
      <c r="B85" s="92" t="s">
        <v>973</v>
      </c>
      <c r="C85" s="93"/>
      <c r="D85" s="93"/>
      <c r="E85" s="93"/>
      <c r="F85" s="93"/>
      <c r="G85" s="93"/>
      <c r="H85" s="93"/>
      <c r="I85" s="90"/>
      <c r="J85" s="91"/>
      <c r="K85" s="308">
        <v>0.05</v>
      </c>
      <c r="L85" s="857">
        <f>N79*K85</f>
        <v>2587.9350664180038</v>
      </c>
      <c r="M85" s="858"/>
      <c r="N85" s="54"/>
    </row>
    <row r="86" spans="1:14" ht="15.75" thickBot="1">
      <c r="B86" s="94" t="s">
        <v>974</v>
      </c>
      <c r="C86" s="95"/>
      <c r="D86" s="95"/>
      <c r="E86" s="95"/>
      <c r="F86" s="95"/>
      <c r="G86" s="95"/>
      <c r="H86" s="95"/>
      <c r="I86" s="96"/>
      <c r="J86" s="97"/>
      <c r="K86" s="309">
        <v>0.05</v>
      </c>
      <c r="L86" s="859">
        <f>N79*K86</f>
        <v>2587.9350664180038</v>
      </c>
      <c r="M86" s="860"/>
      <c r="N86" s="54"/>
    </row>
    <row r="87" spans="1:14" ht="15.75" thickBot="1">
      <c r="B87" s="823" t="s">
        <v>953</v>
      </c>
      <c r="C87" s="824"/>
      <c r="D87" s="824"/>
      <c r="E87" s="824"/>
      <c r="F87" s="824"/>
      <c r="G87" s="824"/>
      <c r="H87" s="824"/>
      <c r="I87" s="824"/>
      <c r="J87" s="824"/>
      <c r="K87" s="824"/>
      <c r="L87" s="824"/>
      <c r="M87" s="825"/>
      <c r="N87" s="55">
        <f>L84+L85+L86</f>
        <v>15527.610398508023</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67286.311726868094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1728</v>
      </c>
      <c r="C31" s="84" t="s">
        <v>2191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270.65500000000003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270.65500000000003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490">
        <v>0.5</v>
      </c>
      <c r="L48" s="271"/>
      <c r="M48" s="406">
        <f>VLOOKUP(A48,MATERIALES!A5:D396,4,FALSE)</f>
        <v>64279.371566281567</v>
      </c>
      <c r="N48" s="276">
        <f>K48*M48</f>
        <v>32139.685783140783</v>
      </c>
    </row>
    <row r="49" spans="1:14">
      <c r="A49" s="173" t="s">
        <v>914</v>
      </c>
      <c r="B49" s="46" t="str">
        <f>VLOOKUP(A49,MATERIALES!A6:D373,3,FALSE)</f>
        <v>Árbol de 1.2 m (Paisajístico)</v>
      </c>
      <c r="C49" s="429"/>
      <c r="D49" s="429"/>
      <c r="E49" s="429"/>
      <c r="F49" s="429"/>
      <c r="G49" s="429"/>
      <c r="H49" s="429"/>
      <c r="I49" s="429"/>
      <c r="J49" s="316" t="str">
        <f>VLOOKUP(A49,MATERIALES!A5:D641,2,FALSE)</f>
        <v>u</v>
      </c>
      <c r="K49" s="490">
        <v>1</v>
      </c>
      <c r="L49" s="425"/>
      <c r="M49" s="406">
        <f>VLOOKUP(A49,MATERIALES!A6:D397,4,FALSE)</f>
        <v>16503.457939695621</v>
      </c>
      <c r="N49" s="276">
        <f>K49*M49</f>
        <v>16503.457939695621</v>
      </c>
    </row>
    <row r="50" spans="1:14">
      <c r="A50" s="173"/>
      <c r="B50" s="46"/>
      <c r="C50" s="429"/>
      <c r="D50" s="429"/>
      <c r="E50" s="429"/>
      <c r="F50" s="429"/>
      <c r="G50" s="429"/>
      <c r="H50" s="429"/>
      <c r="I50" s="429"/>
      <c r="J50" s="322"/>
      <c r="K50" s="490"/>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48643.143722836408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91">
        <v>10</v>
      </c>
      <c r="N71" s="399">
        <f>K71/M71</f>
        <v>5413.1</v>
      </c>
      <c r="O71" s="109"/>
    </row>
    <row r="72" spans="1:15">
      <c r="A72" s="174"/>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5413.1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54326.898722836406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10865.379744567283</v>
      </c>
      <c r="M84" s="858"/>
      <c r="N84" s="54"/>
    </row>
    <row r="85" spans="1:14">
      <c r="B85" s="92" t="s">
        <v>973</v>
      </c>
      <c r="C85" s="93"/>
      <c r="D85" s="93"/>
      <c r="E85" s="93"/>
      <c r="F85" s="93"/>
      <c r="G85" s="93"/>
      <c r="H85" s="93"/>
      <c r="I85" s="90"/>
      <c r="J85" s="91"/>
      <c r="K85" s="308">
        <v>0.05</v>
      </c>
      <c r="L85" s="857">
        <f>N79*K85</f>
        <v>2716.3449361418207</v>
      </c>
      <c r="M85" s="858"/>
      <c r="N85" s="54"/>
    </row>
    <row r="86" spans="1:14" ht="15.75" thickBot="1">
      <c r="B86" s="94" t="s">
        <v>974</v>
      </c>
      <c r="C86" s="95"/>
      <c r="D86" s="95"/>
      <c r="E86" s="95"/>
      <c r="F86" s="95"/>
      <c r="G86" s="95"/>
      <c r="H86" s="95"/>
      <c r="I86" s="96"/>
      <c r="J86" s="97"/>
      <c r="K86" s="309">
        <v>0.05</v>
      </c>
      <c r="L86" s="859">
        <f>N79*K86</f>
        <v>2716.3449361418207</v>
      </c>
      <c r="M86" s="860"/>
      <c r="N86" s="54"/>
    </row>
    <row r="87" spans="1:14" ht="15.75" thickBot="1">
      <c r="B87" s="823" t="s">
        <v>953</v>
      </c>
      <c r="C87" s="824"/>
      <c r="D87" s="824"/>
      <c r="E87" s="824"/>
      <c r="F87" s="824"/>
      <c r="G87" s="824"/>
      <c r="H87" s="824"/>
      <c r="I87" s="824"/>
      <c r="J87" s="824"/>
      <c r="K87" s="824"/>
      <c r="L87" s="824"/>
      <c r="M87" s="825"/>
      <c r="N87" s="55">
        <f>L84+L85+L86</f>
        <v>16298.069616850924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70624.96833968733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1729</v>
      </c>
      <c r="C31" s="84" t="s">
        <v>2192</v>
      </c>
      <c r="D31" s="85"/>
      <c r="E31" s="85"/>
      <c r="F31" s="85"/>
      <c r="G31" s="85"/>
      <c r="H31" s="85"/>
      <c r="I31" s="85"/>
      <c r="J31" s="85"/>
      <c r="K31" s="457"/>
      <c r="L31" s="310" t="s">
        <v>984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N76*M41</f>
        <v>90218.333333333343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90218.333333333343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913</v>
      </c>
      <c r="B48" s="46" t="str">
        <f>VLOOKUP(A48,MATERIALES!A6:D373,3,FALSE)</f>
        <v>Árbol de 0.6 m (Protector)</v>
      </c>
      <c r="C48" s="429"/>
      <c r="D48" s="429"/>
      <c r="E48" s="429"/>
      <c r="F48" s="429"/>
      <c r="G48" s="429"/>
      <c r="H48" s="429"/>
      <c r="I48" s="429"/>
      <c r="J48" s="322" t="str">
        <f>VLOOKUP(A48,MATERIALES!A4:D640,2,FALSE)</f>
        <v>u</v>
      </c>
      <c r="K48" s="490">
        <v>1100</v>
      </c>
      <c r="L48" s="425"/>
      <c r="M48" s="406">
        <f>VLOOKUP(A48,MATERIALES!A6:D397,4,FALSE)</f>
        <v>2307.2898938916396</v>
      </c>
      <c r="N48" s="276">
        <f>K48*M48</f>
        <v>2538018.8832808034</v>
      </c>
    </row>
    <row r="49" spans="1:14">
      <c r="A49" s="173"/>
      <c r="B49" s="46"/>
      <c r="C49" s="429"/>
      <c r="D49" s="429"/>
      <c r="E49" s="429"/>
      <c r="F49" s="429"/>
      <c r="G49" s="429"/>
      <c r="H49" s="429"/>
      <c r="I49" s="429"/>
      <c r="J49" s="322"/>
      <c r="K49" s="449"/>
      <c r="L49" s="425"/>
      <c r="M49" s="406"/>
      <c r="N49" s="276"/>
    </row>
    <row r="50" spans="1:14">
      <c r="A50" s="173"/>
      <c r="B50" s="46"/>
      <c r="C50" s="429"/>
      <c r="D50" s="429"/>
      <c r="E50" s="429"/>
      <c r="F50" s="429"/>
      <c r="G50" s="429"/>
      <c r="H50" s="429"/>
      <c r="I50" s="429"/>
      <c r="J50" s="315"/>
      <c r="K50" s="401"/>
      <c r="L50" s="425"/>
      <c r="M50" s="406"/>
      <c r="N50" s="276"/>
    </row>
    <row r="51" spans="1:14">
      <c r="B51" s="324"/>
      <c r="C51" s="50"/>
      <c r="D51" s="50"/>
      <c r="E51" s="50"/>
      <c r="F51" s="50"/>
      <c r="G51" s="50"/>
      <c r="H51" s="50"/>
      <c r="I51" s="50"/>
      <c r="J51" s="292"/>
      <c r="K51" s="172"/>
      <c r="L51" s="322"/>
      <c r="M51" s="430"/>
      <c r="N51" s="277"/>
    </row>
    <row r="52" spans="1:14">
      <c r="B52" s="171"/>
      <c r="C52" s="321"/>
      <c r="D52" s="321"/>
      <c r="E52" s="321"/>
      <c r="F52" s="321"/>
      <c r="G52" s="321"/>
      <c r="H52" s="321"/>
      <c r="I52" s="321"/>
      <c r="J52" s="315"/>
      <c r="K52" s="47"/>
      <c r="L52" s="322"/>
      <c r="M52" s="430"/>
      <c r="N52" s="277"/>
    </row>
    <row r="53" spans="1:14" ht="15.75" thickBot="1">
      <c r="B53" s="482"/>
      <c r="C53" s="50"/>
      <c r="D53" s="50"/>
      <c r="E53" s="50"/>
      <c r="F53" s="50"/>
      <c r="G53" s="50"/>
      <c r="H53" s="50"/>
      <c r="I53" s="50"/>
      <c r="J53" s="292"/>
      <c r="K53" s="172"/>
      <c r="L53" s="483"/>
      <c r="M53" s="484"/>
      <c r="N53" s="485"/>
    </row>
    <row r="54" spans="1:14" ht="15.75" thickBot="1">
      <c r="B54" s="823" t="s">
        <v>953</v>
      </c>
      <c r="C54" s="824"/>
      <c r="D54" s="824"/>
      <c r="E54" s="824"/>
      <c r="F54" s="824"/>
      <c r="G54" s="824"/>
      <c r="H54" s="824"/>
      <c r="I54" s="824"/>
      <c r="J54" s="824"/>
      <c r="K54" s="824"/>
      <c r="L54" s="824"/>
      <c r="M54" s="825"/>
      <c r="N54" s="398">
        <f>SUM(N48:N53)</f>
        <v>2538018.8832808034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52"/>
      <c r="C64" s="50"/>
      <c r="D64" s="50"/>
      <c r="E64" s="50"/>
      <c r="F64" s="50"/>
      <c r="G64" s="50"/>
      <c r="H64" s="488"/>
      <c r="I64" s="172"/>
      <c r="J64" s="172"/>
      <c r="K64" s="172"/>
      <c r="L64" s="995"/>
      <c r="M64" s="996"/>
      <c r="N64" s="489"/>
    </row>
    <row r="65" spans="1:15" ht="15.75" thickBot="1">
      <c r="B65" s="823" t="s">
        <v>953</v>
      </c>
      <c r="C65" s="824"/>
      <c r="D65" s="824"/>
      <c r="E65" s="824"/>
      <c r="F65" s="824"/>
      <c r="G65" s="824"/>
      <c r="H65" s="824"/>
      <c r="I65" s="824"/>
      <c r="J65" s="824"/>
      <c r="K65" s="824"/>
      <c r="L65" s="824"/>
      <c r="M65" s="825"/>
      <c r="N65" s="398"/>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975"/>
      <c r="N69" s="101" t="s">
        <v>951</v>
      </c>
    </row>
    <row r="70" spans="1:15">
      <c r="A70" s="174" t="s">
        <v>13</v>
      </c>
      <c r="B70" s="52" t="str">
        <f>VLOOKUP(A70,'MANO DE OBRA'!A8:D68,3,FALSE)</f>
        <v>Obrero (5)</v>
      </c>
      <c r="C70" s="50"/>
      <c r="D70" s="50"/>
      <c r="E70" s="50"/>
      <c r="F70" s="50"/>
      <c r="G70" s="50"/>
      <c r="H70" s="50"/>
      <c r="I70" s="296">
        <f>K70/J70*100</f>
        <v>146300</v>
      </c>
      <c r="J70" s="297">
        <v>185</v>
      </c>
      <c r="K70" s="298">
        <f>VLOOKUP(A70,'MANO DE OBRA'!A8:D99,4,FALSE)</f>
        <v>270655</v>
      </c>
      <c r="L70" s="53"/>
      <c r="M70" s="491">
        <v>0.15</v>
      </c>
      <c r="N70" s="399">
        <f>K70/M70</f>
        <v>1804366.6666666667</v>
      </c>
      <c r="O70" s="109"/>
    </row>
    <row r="71" spans="1:15">
      <c r="A71" s="174"/>
      <c r="B71" s="52"/>
      <c r="C71" s="50"/>
      <c r="D71" s="50"/>
      <c r="E71" s="50"/>
      <c r="F71" s="50"/>
      <c r="G71" s="50"/>
      <c r="H71" s="50"/>
      <c r="I71" s="296"/>
      <c r="J71" s="297"/>
      <c r="K71" s="298"/>
      <c r="L71" s="53"/>
      <c r="M71" s="438"/>
      <c r="N71" s="399"/>
    </row>
    <row r="72" spans="1:1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91"/>
      <c r="C75" s="992"/>
      <c r="D75" s="992"/>
      <c r="E75" s="992"/>
      <c r="F75" s="992"/>
      <c r="G75" s="992"/>
      <c r="H75" s="992"/>
      <c r="I75" s="172"/>
      <c r="J75" s="172"/>
      <c r="K75" s="172"/>
      <c r="L75" s="993"/>
      <c r="M75" s="994"/>
      <c r="N75" s="48"/>
    </row>
    <row r="76" spans="1:15" ht="15.75" thickBot="1">
      <c r="B76" s="823" t="s">
        <v>953</v>
      </c>
      <c r="C76" s="824"/>
      <c r="D76" s="824"/>
      <c r="E76" s="824"/>
      <c r="F76" s="824"/>
      <c r="G76" s="824"/>
      <c r="H76" s="824"/>
      <c r="I76" s="824"/>
      <c r="J76" s="824"/>
      <c r="K76" s="824"/>
      <c r="L76" s="824"/>
      <c r="M76" s="825"/>
      <c r="N76" s="305">
        <f>SUM(N70:N75)</f>
        <v>1804366.6666666667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4432603.8832808034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886520.77665616071</v>
      </c>
      <c r="M83" s="858"/>
      <c r="N83" s="54"/>
    </row>
    <row r="84" spans="1:14">
      <c r="B84" s="92" t="s">
        <v>973</v>
      </c>
      <c r="C84" s="93"/>
      <c r="D84" s="93"/>
      <c r="E84" s="93"/>
      <c r="F84" s="93"/>
      <c r="G84" s="93"/>
      <c r="H84" s="93"/>
      <c r="I84" s="90"/>
      <c r="J84" s="91"/>
      <c r="K84" s="308">
        <v>0.05</v>
      </c>
      <c r="L84" s="857">
        <f>N78*K84</f>
        <v>221630.19416404018</v>
      </c>
      <c r="M84" s="858"/>
      <c r="N84" s="54"/>
    </row>
    <row r="85" spans="1:14" ht="15.75" thickBot="1">
      <c r="B85" s="94" t="s">
        <v>974</v>
      </c>
      <c r="C85" s="95"/>
      <c r="D85" s="95"/>
      <c r="E85" s="95"/>
      <c r="F85" s="95"/>
      <c r="G85" s="95"/>
      <c r="H85" s="95"/>
      <c r="I85" s="96"/>
      <c r="J85" s="97"/>
      <c r="K85" s="309">
        <v>0.05</v>
      </c>
      <c r="L85" s="859">
        <f>N78*K85</f>
        <v>221630.19416404018</v>
      </c>
      <c r="M85" s="860"/>
      <c r="N85" s="54"/>
    </row>
    <row r="86" spans="1:14" ht="15.75" thickBot="1">
      <c r="B86" s="823" t="s">
        <v>953</v>
      </c>
      <c r="C86" s="824"/>
      <c r="D86" s="824"/>
      <c r="E86" s="824"/>
      <c r="F86" s="824"/>
      <c r="G86" s="824"/>
      <c r="H86" s="824"/>
      <c r="I86" s="824"/>
      <c r="J86" s="824"/>
      <c r="K86" s="824"/>
      <c r="L86" s="824"/>
      <c r="M86" s="825"/>
      <c r="N86" s="55">
        <f>L83+L84+L85</f>
        <v>1329781.1649842411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5762385.0482650446</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28.5" customHeight="1" thickBot="1">
      <c r="A31" t="s">
        <v>1845</v>
      </c>
      <c r="B31" s="110" t="s">
        <v>1166</v>
      </c>
      <c r="C31" s="997" t="s">
        <v>2193</v>
      </c>
      <c r="D31" s="998"/>
      <c r="E31" s="998"/>
      <c r="F31" s="998"/>
      <c r="G31" s="998"/>
      <c r="H31" s="998"/>
      <c r="I31" s="998"/>
      <c r="J31" s="998"/>
      <c r="K31" s="492"/>
      <c r="L31" s="462" t="s">
        <v>1730</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74" t="s">
        <v>373</v>
      </c>
      <c r="B36" s="836" t="str">
        <f>VLOOKUP(A36,EQUIPOS!A6:D154,3,FALSE)</f>
        <v>Volqueta 6 m3</v>
      </c>
      <c r="C36" s="837"/>
      <c r="D36" s="837"/>
      <c r="E36" s="837"/>
      <c r="F36" s="837"/>
      <c r="G36" s="837"/>
      <c r="H36" s="838"/>
      <c r="I36" s="271"/>
      <c r="J36" s="272"/>
      <c r="K36" s="273">
        <f>VLOOKUP(A36,EQUIPOS!A6:D161,4,FALSE)</f>
        <v>102226.29675569171</v>
      </c>
      <c r="L36" s="274"/>
      <c r="M36" s="459">
        <v>81</v>
      </c>
      <c r="N36" s="276">
        <f>K36/M36</f>
        <v>1262.0530463665643</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102">
        <f>SUM(N36:N42)</f>
        <v>1262.0530463665643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995"/>
      <c r="M64" s="996"/>
      <c r="N64" s="489"/>
    </row>
    <row r="65" spans="2:15" ht="15.75" thickBot="1">
      <c r="B65" s="823" t="s">
        <v>953</v>
      </c>
      <c r="C65" s="824"/>
      <c r="D65" s="824"/>
      <c r="E65" s="824"/>
      <c r="F65" s="824"/>
      <c r="G65" s="824"/>
      <c r="H65" s="824"/>
      <c r="I65" s="824"/>
      <c r="J65" s="824"/>
      <c r="K65" s="824"/>
      <c r="L65" s="824"/>
      <c r="M65" s="825"/>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91"/>
      <c r="C75" s="992"/>
      <c r="D75" s="992"/>
      <c r="E75" s="992"/>
      <c r="F75" s="992"/>
      <c r="G75" s="992"/>
      <c r="H75" s="992"/>
      <c r="I75" s="172"/>
      <c r="J75" s="172"/>
      <c r="K75" s="172"/>
      <c r="L75" s="993"/>
      <c r="M75" s="994"/>
      <c r="N75" s="48"/>
    </row>
    <row r="76" spans="2:15" ht="15.75" thickBot="1">
      <c r="B76" s="823" t="s">
        <v>953</v>
      </c>
      <c r="C76" s="824"/>
      <c r="D76" s="824"/>
      <c r="E76" s="824"/>
      <c r="F76" s="824"/>
      <c r="G76" s="824"/>
      <c r="H76" s="824"/>
      <c r="I76" s="824"/>
      <c r="J76" s="824"/>
      <c r="K76" s="824"/>
      <c r="L76" s="824"/>
      <c r="M76" s="825"/>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1262.0530463665643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252.41060927331287</v>
      </c>
      <c r="M83" s="858"/>
      <c r="N83" s="54"/>
    </row>
    <row r="84" spans="1:14">
      <c r="B84" s="92" t="s">
        <v>973</v>
      </c>
      <c r="C84" s="93"/>
      <c r="D84" s="93"/>
      <c r="E84" s="93"/>
      <c r="F84" s="93"/>
      <c r="G84" s="93"/>
      <c r="H84" s="93"/>
      <c r="I84" s="90"/>
      <c r="J84" s="91"/>
      <c r="K84" s="308">
        <v>0.05</v>
      </c>
      <c r="L84" s="857">
        <f>N78*K84</f>
        <v>63.102652318328218</v>
      </c>
      <c r="M84" s="858"/>
      <c r="N84" s="54"/>
    </row>
    <row r="85" spans="1:14" ht="15.75" thickBot="1">
      <c r="B85" s="94" t="s">
        <v>974</v>
      </c>
      <c r="C85" s="95"/>
      <c r="D85" s="95"/>
      <c r="E85" s="95"/>
      <c r="F85" s="95"/>
      <c r="G85" s="95"/>
      <c r="H85" s="95"/>
      <c r="I85" s="96"/>
      <c r="J85" s="97"/>
      <c r="K85" s="309">
        <v>0.05</v>
      </c>
      <c r="L85" s="859">
        <f>N78*K85</f>
        <v>63.102652318328218</v>
      </c>
      <c r="M85" s="860"/>
      <c r="N85" s="54"/>
    </row>
    <row r="86" spans="1:14" ht="15.75" thickBot="1">
      <c r="B86" s="823" t="s">
        <v>953</v>
      </c>
      <c r="C86" s="824"/>
      <c r="D86" s="824"/>
      <c r="E86" s="824"/>
      <c r="F86" s="824"/>
      <c r="G86" s="824"/>
      <c r="H86" s="824"/>
      <c r="I86" s="824"/>
      <c r="J86" s="824"/>
      <c r="K86" s="824"/>
      <c r="L86" s="824"/>
      <c r="M86" s="825"/>
      <c r="N86" s="55">
        <f>L83+L84+L85</f>
        <v>378.61591390996932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1640.6689602765337</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41.25" customHeight="1" thickBot="1">
      <c r="A31" t="s">
        <v>1845</v>
      </c>
      <c r="B31" s="110" t="s">
        <v>1167</v>
      </c>
      <c r="C31" s="997" t="s">
        <v>2196</v>
      </c>
      <c r="D31" s="998"/>
      <c r="E31" s="998"/>
      <c r="F31" s="998"/>
      <c r="G31" s="998"/>
      <c r="H31" s="998"/>
      <c r="I31" s="998"/>
      <c r="J31" s="998"/>
      <c r="K31" s="492"/>
      <c r="L31" s="462" t="s">
        <v>1999</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373</v>
      </c>
      <c r="B36" s="836" t="str">
        <f>VLOOKUP(A36,EQUIPOS!A6:D154,3,FALSE)</f>
        <v>Volqueta 6 m3</v>
      </c>
      <c r="C36" s="837"/>
      <c r="D36" s="837"/>
      <c r="E36" s="837"/>
      <c r="F36" s="837"/>
      <c r="G36" s="837"/>
      <c r="H36" s="838"/>
      <c r="I36" s="271"/>
      <c r="J36" s="272"/>
      <c r="K36" s="273">
        <f>VLOOKUP(A36,EQUIPOS!A6:D161,4,FALSE)</f>
        <v>102226.29675569171</v>
      </c>
      <c r="L36" s="274"/>
      <c r="M36" s="287">
        <v>66</v>
      </c>
      <c r="N36" s="276">
        <f>K36/M36</f>
        <v>1548.8832841771473</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102">
        <f>SUM(N36:N42)</f>
        <v>1548.8832841771473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995"/>
      <c r="M64" s="996"/>
      <c r="N64" s="489"/>
    </row>
    <row r="65" spans="2:15" ht="15.75" thickBot="1">
      <c r="B65" s="823" t="s">
        <v>953</v>
      </c>
      <c r="C65" s="824"/>
      <c r="D65" s="824"/>
      <c r="E65" s="824"/>
      <c r="F65" s="824"/>
      <c r="G65" s="824"/>
      <c r="H65" s="824"/>
      <c r="I65" s="824"/>
      <c r="J65" s="824"/>
      <c r="K65" s="824"/>
      <c r="L65" s="824"/>
      <c r="M65" s="825"/>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91"/>
      <c r="C75" s="992"/>
      <c r="D75" s="992"/>
      <c r="E75" s="992"/>
      <c r="F75" s="992"/>
      <c r="G75" s="992"/>
      <c r="H75" s="992"/>
      <c r="I75" s="172"/>
      <c r="J75" s="172"/>
      <c r="K75" s="172"/>
      <c r="L75" s="993"/>
      <c r="M75" s="994"/>
      <c r="N75" s="48"/>
    </row>
    <row r="76" spans="2:15" ht="15.75" thickBot="1">
      <c r="B76" s="823" t="s">
        <v>953</v>
      </c>
      <c r="C76" s="824"/>
      <c r="D76" s="824"/>
      <c r="E76" s="824"/>
      <c r="F76" s="824"/>
      <c r="G76" s="824"/>
      <c r="H76" s="824"/>
      <c r="I76" s="824"/>
      <c r="J76" s="824"/>
      <c r="K76" s="824"/>
      <c r="L76" s="824"/>
      <c r="M76" s="825"/>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1548.8832841771473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309.77665683542949</v>
      </c>
      <c r="M83" s="858"/>
      <c r="N83" s="54"/>
    </row>
    <row r="84" spans="1:14">
      <c r="B84" s="92" t="s">
        <v>973</v>
      </c>
      <c r="C84" s="93"/>
      <c r="D84" s="93"/>
      <c r="E84" s="93"/>
      <c r="F84" s="93"/>
      <c r="G84" s="93"/>
      <c r="H84" s="93"/>
      <c r="I84" s="90"/>
      <c r="J84" s="91"/>
      <c r="K84" s="308">
        <v>0.05</v>
      </c>
      <c r="L84" s="857">
        <f>N78*K84</f>
        <v>77.444164208857373</v>
      </c>
      <c r="M84" s="858"/>
      <c r="N84" s="54"/>
    </row>
    <row r="85" spans="1:14" ht="15.75" thickBot="1">
      <c r="B85" s="94" t="s">
        <v>974</v>
      </c>
      <c r="C85" s="95"/>
      <c r="D85" s="95"/>
      <c r="E85" s="95"/>
      <c r="F85" s="95"/>
      <c r="G85" s="95"/>
      <c r="H85" s="95"/>
      <c r="I85" s="96"/>
      <c r="J85" s="97"/>
      <c r="K85" s="309">
        <v>0.05</v>
      </c>
      <c r="L85" s="859">
        <f>N78*K85</f>
        <v>77.444164208857373</v>
      </c>
      <c r="M85" s="860"/>
      <c r="N85" s="54"/>
    </row>
    <row r="86" spans="1:14" ht="15.75" thickBot="1">
      <c r="B86" s="823" t="s">
        <v>953</v>
      </c>
      <c r="C86" s="824"/>
      <c r="D86" s="824"/>
      <c r="E86" s="824"/>
      <c r="F86" s="824"/>
      <c r="G86" s="824"/>
      <c r="H86" s="824"/>
      <c r="I86" s="824"/>
      <c r="J86" s="824"/>
      <c r="K86" s="824"/>
      <c r="L86" s="824"/>
      <c r="M86" s="825"/>
      <c r="N86" s="55">
        <f>L83+L84+L85</f>
        <v>464.66498525314427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2013.5482694302916</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4"/>
      <c r="H25" s="904"/>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1001" t="s">
        <v>942</v>
      </c>
      <c r="C27" s="1002"/>
      <c r="D27" s="1002"/>
      <c r="E27" s="1002"/>
      <c r="F27" s="1002"/>
      <c r="G27" s="1002"/>
      <c r="H27" s="1002"/>
      <c r="I27" s="1002"/>
      <c r="J27" s="1002"/>
      <c r="K27" s="1002"/>
      <c r="L27" s="1002"/>
      <c r="M27" s="1002"/>
      <c r="N27" s="1003"/>
    </row>
    <row r="28" spans="1:14" ht="15.75" thickBot="1">
      <c r="B28" s="36"/>
      <c r="C28" s="37"/>
      <c r="D28" s="37"/>
      <c r="E28" s="37"/>
      <c r="F28" s="37"/>
      <c r="G28" s="37"/>
      <c r="H28" s="37"/>
      <c r="I28" s="37"/>
      <c r="J28" s="37"/>
      <c r="K28" s="37"/>
      <c r="L28" s="37"/>
      <c r="M28" s="37"/>
      <c r="N28" s="38"/>
    </row>
    <row r="29" spans="1:14" ht="26.25" thickBot="1">
      <c r="B29" s="74" t="s">
        <v>943</v>
      </c>
      <c r="C29" s="999" t="s">
        <v>944</v>
      </c>
      <c r="D29" s="1000"/>
      <c r="E29" s="1000"/>
      <c r="F29" s="1000"/>
      <c r="G29" s="1000"/>
      <c r="H29" s="1000"/>
      <c r="I29" s="1000"/>
      <c r="J29" s="75"/>
      <c r="K29" s="346" t="s">
        <v>2215</v>
      </c>
      <c r="L29" s="1004" t="s">
        <v>945</v>
      </c>
      <c r="M29" s="100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110" t="s">
        <v>1168</v>
      </c>
      <c r="C31" s="460" t="s">
        <v>2194</v>
      </c>
      <c r="D31" s="461"/>
      <c r="E31" s="461"/>
      <c r="F31" s="461"/>
      <c r="G31" s="461"/>
      <c r="H31" s="461"/>
      <c r="I31" s="461"/>
      <c r="J31" s="461"/>
      <c r="K31" s="463"/>
      <c r="L31" s="462" t="s">
        <v>1999</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373</v>
      </c>
      <c r="B36" s="836" t="str">
        <f>VLOOKUP(A36,EQUIPOS!A6:D154,3,FALSE)</f>
        <v>Volqueta 6 m3</v>
      </c>
      <c r="C36" s="837"/>
      <c r="D36" s="837"/>
      <c r="E36" s="837"/>
      <c r="F36" s="837"/>
      <c r="G36" s="837"/>
      <c r="H36" s="838"/>
      <c r="I36" s="271"/>
      <c r="J36" s="272"/>
      <c r="K36" s="273">
        <f>VLOOKUP(A36,EQUIPOS!A6:D161,4,FALSE)</f>
        <v>102226.29675569171</v>
      </c>
      <c r="L36" s="274"/>
      <c r="M36" s="287">
        <v>66</v>
      </c>
      <c r="N36" s="276">
        <f>K36/M36</f>
        <v>1548.8832841771473</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102">
        <f>SUM(N36:N42)</f>
        <v>1548.8832841771473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995"/>
      <c r="M64" s="996"/>
      <c r="N64" s="489"/>
    </row>
    <row r="65" spans="2:15" ht="15.75" thickBot="1">
      <c r="B65" s="823" t="s">
        <v>953</v>
      </c>
      <c r="C65" s="824"/>
      <c r="D65" s="824"/>
      <c r="E65" s="824"/>
      <c r="F65" s="824"/>
      <c r="G65" s="824"/>
      <c r="H65" s="824"/>
      <c r="I65" s="824"/>
      <c r="J65" s="824"/>
      <c r="K65" s="824"/>
      <c r="L65" s="824"/>
      <c r="M65" s="825"/>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91"/>
      <c r="C75" s="992"/>
      <c r="D75" s="992"/>
      <c r="E75" s="992"/>
      <c r="F75" s="992"/>
      <c r="G75" s="992"/>
      <c r="H75" s="992"/>
      <c r="I75" s="172"/>
      <c r="J75" s="172"/>
      <c r="K75" s="172"/>
      <c r="L75" s="993"/>
      <c r="M75" s="994"/>
      <c r="N75" s="48"/>
    </row>
    <row r="76" spans="2:15" ht="15.75" thickBot="1">
      <c r="B76" s="823" t="s">
        <v>953</v>
      </c>
      <c r="C76" s="824"/>
      <c r="D76" s="824"/>
      <c r="E76" s="824"/>
      <c r="F76" s="824"/>
      <c r="G76" s="824"/>
      <c r="H76" s="824"/>
      <c r="I76" s="824"/>
      <c r="J76" s="824"/>
      <c r="K76" s="824"/>
      <c r="L76" s="824"/>
      <c r="M76" s="825"/>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1548.8832841771473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309.77665683542949</v>
      </c>
      <c r="M83" s="858"/>
      <c r="N83" s="54"/>
    </row>
    <row r="84" spans="1:14">
      <c r="B84" s="92" t="s">
        <v>973</v>
      </c>
      <c r="C84" s="93"/>
      <c r="D84" s="93"/>
      <c r="E84" s="93"/>
      <c r="F84" s="93"/>
      <c r="G84" s="93"/>
      <c r="H84" s="93"/>
      <c r="I84" s="90"/>
      <c r="J84" s="91"/>
      <c r="K84" s="308">
        <v>0.05</v>
      </c>
      <c r="L84" s="857">
        <f>N78*K84</f>
        <v>77.444164208857373</v>
      </c>
      <c r="M84" s="858"/>
      <c r="N84" s="54"/>
    </row>
    <row r="85" spans="1:14" ht="15.75" thickBot="1">
      <c r="B85" s="94" t="s">
        <v>974</v>
      </c>
      <c r="C85" s="95"/>
      <c r="D85" s="95"/>
      <c r="E85" s="95"/>
      <c r="F85" s="95"/>
      <c r="G85" s="95"/>
      <c r="H85" s="95"/>
      <c r="I85" s="96"/>
      <c r="J85" s="97"/>
      <c r="K85" s="309">
        <v>0.05</v>
      </c>
      <c r="L85" s="859">
        <f>N78*K85</f>
        <v>77.444164208857373</v>
      </c>
      <c r="M85" s="860"/>
      <c r="N85" s="54"/>
    </row>
    <row r="86" spans="1:14" ht="15.75" thickBot="1">
      <c r="B86" s="823" t="s">
        <v>953</v>
      </c>
      <c r="C86" s="824"/>
      <c r="D86" s="824"/>
      <c r="E86" s="824"/>
      <c r="F86" s="824"/>
      <c r="G86" s="824"/>
      <c r="H86" s="824"/>
      <c r="I86" s="824"/>
      <c r="J86" s="824"/>
      <c r="K86" s="824"/>
      <c r="L86" s="824"/>
      <c r="M86" s="825"/>
      <c r="N86" s="55">
        <f>L83+L84+L85</f>
        <v>464.66498525314427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2013.5482694302916</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2021-04-06T21:34:12Z</dcterms:modified>
</cp:coreProperties>
</file>