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
    </mc:Choice>
  </mc:AlternateContent>
  <xr:revisionPtr revIDLastSave="0" documentId="13_ncr:1_{543F1D90-FB15-48D8-844A-CE67AD1EB21E}"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Lst>
</workbook>
</file>

<file path=xl/calcChain.xml><?xml version="1.0" encoding="utf-8"?>
<calcChain xmlns="http://schemas.openxmlformats.org/spreadsheetml/2006/main">
  <c r="D67" i="2" l="1"/>
  <c r="D64" i="2"/>
  <c r="D37" i="2" s="1"/>
  <c r="D51" i="2"/>
  <c r="D52" i="2" s="1"/>
  <c r="D47" i="2"/>
  <c r="D46" i="2"/>
  <c r="D45" i="2"/>
  <c r="D36" i="2"/>
  <c r="D29" i="2"/>
  <c r="D9" i="2"/>
  <c r="D38" i="2" l="1"/>
  <c r="D32" i="2"/>
  <c r="D33" i="2"/>
  <c r="D39" i="2"/>
  <c r="D34" i="2"/>
  <c r="D31" i="2"/>
  <c r="D35" i="2"/>
  <c r="M70" i="374"/>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L58" i="283"/>
  <c r="K58" i="283"/>
  <c r="B58" i="283"/>
  <c r="B61" i="270"/>
  <c r="K66" i="268"/>
  <c r="B66" i="268"/>
  <c r="B65" i="268"/>
  <c r="L69" i="252"/>
  <c r="L68" i="252"/>
  <c r="K69" i="252"/>
  <c r="B69" i="252"/>
  <c r="B68" i="252"/>
  <c r="L65" i="248"/>
  <c r="L64" i="248"/>
  <c r="K65" i="248"/>
  <c r="B65" i="248"/>
  <c r="B64" i="248"/>
  <c r="B63" i="249"/>
  <c r="K63" i="249"/>
  <c r="L63" i="249"/>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N77" i="354" s="1"/>
  <c r="N41" i="354" s="1"/>
  <c r="N43"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N71" i="345" s="1"/>
  <c r="N77" i="345" s="1"/>
  <c r="N41" i="345" s="1"/>
  <c r="N43" i="345" s="1"/>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I72" i="335" s="1"/>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N71" i="330" s="1"/>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N71" i="317" s="1"/>
  <c r="B71" i="317"/>
  <c r="K60" i="317"/>
  <c r="B60" i="317"/>
  <c r="M51" i="317"/>
  <c r="N51" i="317" s="1"/>
  <c r="J51" i="317"/>
  <c r="B51" i="317"/>
  <c r="M50" i="317"/>
  <c r="N50" i="317" s="1"/>
  <c r="J50" i="317"/>
  <c r="B50" i="317"/>
  <c r="M49" i="317"/>
  <c r="N49" i="317" s="1"/>
  <c r="J49" i="317"/>
  <c r="B49" i="317"/>
  <c r="M48" i="317"/>
  <c r="N48" i="317" s="1"/>
  <c r="J48" i="317"/>
  <c r="B48" i="317"/>
  <c r="K72" i="316"/>
  <c r="N72" i="316" s="1"/>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N71" i="313" s="1"/>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N70" i="310" s="1"/>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B76" i="248"/>
  <c r="K74" i="248"/>
  <c r="I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B76" i="244"/>
  <c r="K75" i="244"/>
  <c r="N75" i="244" s="1"/>
  <c r="B75" i="244"/>
  <c r="L64" i="244"/>
  <c r="N64" i="244" s="1"/>
  <c r="N70" i="244" s="1"/>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N54"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N55"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N55" i="228" s="1"/>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L83"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N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I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N59"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N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N53"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N53"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N53"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N53"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5" i="126" s="1"/>
  <c r="J48" i="126"/>
  <c r="B48" i="126"/>
  <c r="M48" i="125"/>
  <c r="N48" i="125" s="1"/>
  <c r="N54" i="125" s="1"/>
  <c r="N78" i="125" s="1"/>
  <c r="L85" i="125" s="1"/>
  <c r="J48" i="125"/>
  <c r="B48" i="125"/>
  <c r="M48" i="123"/>
  <c r="N48" i="123" s="1"/>
  <c r="N54" i="123" s="1"/>
  <c r="N78" i="123" s="1"/>
  <c r="L85" i="123" s="1"/>
  <c r="J48" i="123"/>
  <c r="B48" i="123"/>
  <c r="M48" i="124"/>
  <c r="N48" i="124" s="1"/>
  <c r="N54" i="124" s="1"/>
  <c r="N78" i="124" s="1"/>
  <c r="J48" i="124"/>
  <c r="B48" i="124"/>
  <c r="M48" i="122"/>
  <c r="N48" i="122" s="1"/>
  <c r="N54" i="122" s="1"/>
  <c r="N78" i="122" s="1"/>
  <c r="L85" i="122" s="1"/>
  <c r="J48" i="122"/>
  <c r="B48" i="122"/>
  <c r="M48" i="121"/>
  <c r="N48" i="121" s="1"/>
  <c r="N54" i="121" s="1"/>
  <c r="J48" i="121"/>
  <c r="B48" i="121"/>
  <c r="M48" i="120"/>
  <c r="N48" i="120" s="1"/>
  <c r="N54" i="120" s="1"/>
  <c r="N78" i="120" s="1"/>
  <c r="L84" i="120" s="1"/>
  <c r="J48" i="120"/>
  <c r="B48" i="120"/>
  <c r="M48" i="119"/>
  <c r="N48" i="119" s="1"/>
  <c r="N54" i="119" s="1"/>
  <c r="N78" i="119" s="1"/>
  <c r="L85"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4" i="115" s="1"/>
  <c r="J48" i="115"/>
  <c r="B48" i="115"/>
  <c r="M48" i="116"/>
  <c r="N48" i="116" s="1"/>
  <c r="N54" i="116" s="1"/>
  <c r="N78" i="116" s="1"/>
  <c r="J48" i="116"/>
  <c r="B48" i="116"/>
  <c r="M48" i="114"/>
  <c r="N48" i="114" s="1"/>
  <c r="N54" i="114" s="1"/>
  <c r="N78" i="114" s="1"/>
  <c r="L84" i="114" s="1"/>
  <c r="J48" i="114"/>
  <c r="B48" i="114"/>
  <c r="M48" i="113"/>
  <c r="N48" i="113" s="1"/>
  <c r="N54" i="113" s="1"/>
  <c r="N78" i="113" s="1"/>
  <c r="L84" i="113" s="1"/>
  <c r="J48" i="113"/>
  <c r="B48" i="113"/>
  <c r="M48" i="112"/>
  <c r="N48" i="112" s="1"/>
  <c r="N54" i="112" s="1"/>
  <c r="N78" i="112" s="1"/>
  <c r="L84" i="112" s="1"/>
  <c r="J48" i="112"/>
  <c r="B48" i="112"/>
  <c r="M48" i="111"/>
  <c r="N48" i="111" s="1"/>
  <c r="N54" i="111" s="1"/>
  <c r="N78" i="111" s="1"/>
  <c r="L84" i="111" s="1"/>
  <c r="J48" i="111"/>
  <c r="B48" i="111"/>
  <c r="M48" i="110"/>
  <c r="N48" i="110" s="1"/>
  <c r="N54" i="110" s="1"/>
  <c r="J48" i="110"/>
  <c r="B48" i="110"/>
  <c r="M48" i="109"/>
  <c r="N48" i="109" s="1"/>
  <c r="N54" i="109" s="1"/>
  <c r="N78" i="109" s="1"/>
  <c r="L83"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3"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I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N54"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I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I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I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I71" i="54" s="1"/>
  <c r="B71" i="54"/>
  <c r="K70" i="54"/>
  <c r="I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I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I70"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I70"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I70"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I70" i="26" s="1"/>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I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I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c r="N65" i="7" s="1"/>
  <c r="H59" i="7"/>
  <c r="B59" i="7"/>
  <c r="K38" i="7"/>
  <c r="N38" i="7" s="1"/>
  <c r="B38" i="7"/>
  <c r="K37" i="7"/>
  <c r="N37" i="7" s="1"/>
  <c r="B37" i="7"/>
  <c r="K36" i="7"/>
  <c r="N36" i="7" s="1"/>
  <c r="B36" i="7"/>
  <c r="N43" i="238"/>
  <c r="L84" i="11"/>
  <c r="L57" i="227"/>
  <c r="N57" i="227" s="1"/>
  <c r="N62" i="227" s="1"/>
  <c r="L61" i="150"/>
  <c r="N61" i="150" s="1"/>
  <c r="L64" i="188"/>
  <c r="N64" i="188" s="1"/>
  <c r="L58" i="75"/>
  <c r="N58" i="75" s="1"/>
  <c r="N64" i="75" s="1"/>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7" i="257"/>
  <c r="N41" i="257" s="1"/>
  <c r="N43" i="257" s="1"/>
  <c r="N77" i="322"/>
  <c r="N79" i="322" s="1"/>
  <c r="L86" i="322" s="1"/>
  <c r="N77" i="263"/>
  <c r="N41" i="263" s="1"/>
  <c r="N78" i="274"/>
  <c r="N41" i="274" s="1"/>
  <c r="N75" i="301"/>
  <c r="N41" i="301" s="1"/>
  <c r="N43" i="301" s="1"/>
  <c r="N76" i="138"/>
  <c r="N41" i="138" s="1"/>
  <c r="N76" i="142"/>
  <c r="N41" i="142" s="1"/>
  <c r="I70" i="53"/>
  <c r="I75" i="157"/>
  <c r="I76" i="157"/>
  <c r="N60" i="261"/>
  <c r="N66" i="261" s="1"/>
  <c r="N37" i="137"/>
  <c r="I69" i="138"/>
  <c r="I70" i="138"/>
  <c r="I71" i="235"/>
  <c r="I75" i="282"/>
  <c r="I77" i="282"/>
  <c r="I78" i="282"/>
  <c r="I72" i="250"/>
  <c r="I71" i="258"/>
  <c r="I72" i="258"/>
  <c r="I69" i="298"/>
  <c r="I70" i="298"/>
  <c r="I71" i="306"/>
  <c r="I71" i="308"/>
  <c r="I72" i="308"/>
  <c r="I71" i="334"/>
  <c r="I70" i="68"/>
  <c r="I69" i="209"/>
  <c r="I70" i="209"/>
  <c r="I69" i="142"/>
  <c r="I69" i="146"/>
  <c r="I74" i="160"/>
  <c r="I76" i="160"/>
  <c r="N75" i="174"/>
  <c r="N76" i="174"/>
  <c r="I74" i="189"/>
  <c r="I76" i="189"/>
  <c r="I67" i="228"/>
  <c r="I67" i="229"/>
  <c r="I71" i="241"/>
  <c r="I71" i="262"/>
  <c r="I72" i="262"/>
  <c r="I71" i="265"/>
  <c r="I72" i="265"/>
  <c r="I72" i="271"/>
  <c r="I73" i="271"/>
  <c r="I71" i="339"/>
  <c r="I71" i="340"/>
  <c r="I71" i="343"/>
  <c r="I71" i="347"/>
  <c r="I72" i="347"/>
  <c r="I70" i="64"/>
  <c r="I71" i="88"/>
  <c r="I69" i="141"/>
  <c r="I77" i="165"/>
  <c r="I79" i="165"/>
  <c r="I75" i="171"/>
  <c r="I76" i="171"/>
  <c r="I77" i="171"/>
  <c r="I74" i="179"/>
  <c r="I75" i="179"/>
  <c r="I76" i="179"/>
  <c r="I75" i="177"/>
  <c r="N76" i="214"/>
  <c r="N42" i="214" s="1"/>
  <c r="I71" i="214"/>
  <c r="I68" i="227"/>
  <c r="I71" i="237"/>
  <c r="N74" i="247"/>
  <c r="I74" i="247"/>
  <c r="N73" i="248"/>
  <c r="I73" i="248"/>
  <c r="N74" i="248"/>
  <c r="N76" i="248"/>
  <c r="I76" i="248"/>
  <c r="I71" i="261"/>
  <c r="I71" i="263"/>
  <c r="I72" i="263"/>
  <c r="I75" i="266"/>
  <c r="I76" i="266"/>
  <c r="I75" i="280"/>
  <c r="I77" i="280"/>
  <c r="I78" i="280"/>
  <c r="I69" i="289"/>
  <c r="I70" i="289"/>
  <c r="I69" i="291"/>
  <c r="I70" i="291"/>
  <c r="I72" i="294"/>
  <c r="I71" i="296"/>
  <c r="I72" i="296"/>
  <c r="I69" i="309"/>
  <c r="I70" i="309"/>
  <c r="I71" i="322"/>
  <c r="I72" i="322"/>
  <c r="I71" i="328"/>
  <c r="I72" i="328"/>
  <c r="I71" i="337"/>
  <c r="I72" i="337"/>
  <c r="I71" i="371"/>
  <c r="I71" i="342"/>
  <c r="I72" i="342"/>
  <c r="I71" i="356"/>
  <c r="I72" i="356"/>
  <c r="I71" i="360"/>
  <c r="N73" i="48"/>
  <c r="I71" i="69"/>
  <c r="I70" i="86"/>
  <c r="I70" i="90"/>
  <c r="I71" i="96"/>
  <c r="I70" i="106"/>
  <c r="I71" i="106"/>
  <c r="I70" i="148"/>
  <c r="I75" i="154"/>
  <c r="I76" i="154"/>
  <c r="N81" i="157"/>
  <c r="N47" i="157" s="1"/>
  <c r="I77" i="157"/>
  <c r="N75" i="182"/>
  <c r="I75" i="182"/>
  <c r="I77" i="182"/>
  <c r="I74" i="164"/>
  <c r="I75" i="164"/>
  <c r="I76" i="164"/>
  <c r="I75" i="188"/>
  <c r="N76" i="212"/>
  <c r="N42" i="212" s="1"/>
  <c r="I70" i="216"/>
  <c r="I78" i="220"/>
  <c r="N55" i="233"/>
  <c r="I71" i="233"/>
  <c r="I72" i="233"/>
  <c r="I70" i="234"/>
  <c r="I71" i="234"/>
  <c r="I71" i="236"/>
  <c r="I71" i="240"/>
  <c r="I70" i="243"/>
  <c r="I72" i="243"/>
  <c r="N69" i="246"/>
  <c r="I79" i="252"/>
  <c r="I80" i="252"/>
  <c r="I82" i="252"/>
  <c r="I71" i="259"/>
  <c r="I72" i="259"/>
  <c r="I85" i="260"/>
  <c r="I75" i="267"/>
  <c r="I72" i="273"/>
  <c r="I73" i="273"/>
  <c r="I72" i="274"/>
  <c r="I73" i="274"/>
  <c r="I72" i="275"/>
  <c r="I72" i="277"/>
  <c r="N61" i="281"/>
  <c r="N67" i="281" s="1"/>
  <c r="N80" i="281" s="1"/>
  <c r="I70" i="284"/>
  <c r="N69" i="285"/>
  <c r="I69" i="285"/>
  <c r="N70" i="285"/>
  <c r="I70" i="285"/>
  <c r="N70" i="287"/>
  <c r="I70" i="287"/>
  <c r="N43" i="261"/>
  <c r="I69" i="293"/>
  <c r="I70" i="293"/>
  <c r="I69" i="297"/>
  <c r="I70" i="297"/>
  <c r="I69" i="299"/>
  <c r="I69" i="301"/>
  <c r="I70" i="301"/>
  <c r="N53" i="302"/>
  <c r="I69" i="302"/>
  <c r="I69" i="303"/>
  <c r="I69" i="305"/>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72" i="150"/>
  <c r="I72" i="150"/>
  <c r="N74" i="150"/>
  <c r="N76" i="155"/>
  <c r="I76" i="155"/>
  <c r="N75" i="162"/>
  <c r="I75" i="162"/>
  <c r="N76" i="162"/>
  <c r="I76" i="162"/>
  <c r="N77" i="162"/>
  <c r="I77" i="162"/>
  <c r="N75" i="172"/>
  <c r="I75" i="172"/>
  <c r="N76" i="172"/>
  <c r="I76" i="172"/>
  <c r="I71" i="55"/>
  <c r="I70" i="83"/>
  <c r="I71" i="83"/>
  <c r="I71" i="85"/>
  <c r="I70" i="92"/>
  <c r="I71" i="92"/>
  <c r="I71" i="94"/>
  <c r="I71" i="95"/>
  <c r="I71" i="101"/>
  <c r="I70" i="129"/>
  <c r="I70" i="128"/>
  <c r="I70" i="130"/>
  <c r="I70" i="132"/>
  <c r="I69" i="133"/>
  <c r="I69" i="135"/>
  <c r="I69" i="140"/>
  <c r="N75" i="158"/>
  <c r="I75" i="158"/>
  <c r="N76" i="158"/>
  <c r="I76" i="158"/>
  <c r="N77" i="158"/>
  <c r="I77" i="158"/>
  <c r="N75" i="168"/>
  <c r="I75" i="168"/>
  <c r="I76" i="168"/>
  <c r="N77" i="168"/>
  <c r="I76" i="176"/>
  <c r="I77" i="176"/>
  <c r="I75" i="178"/>
  <c r="I76" i="178"/>
  <c r="I77" i="178"/>
  <c r="I74" i="180"/>
  <c r="I76" i="180"/>
  <c r="I74" i="181"/>
  <c r="I75" i="181"/>
  <c r="I76" i="181"/>
  <c r="I75" i="183"/>
  <c r="I76" i="183"/>
  <c r="I74" i="184"/>
  <c r="I75" i="184"/>
  <c r="I76" i="184"/>
  <c r="I75" i="185"/>
  <c r="I76" i="185"/>
  <c r="I77" i="185"/>
  <c r="I75" i="186"/>
  <c r="I76" i="186"/>
  <c r="I75" i="187"/>
  <c r="I76" i="187"/>
  <c r="I70" i="192"/>
  <c r="I70" i="231"/>
  <c r="I71" i="231"/>
  <c r="I72" i="232"/>
  <c r="N54" i="234"/>
  <c r="N59" i="242"/>
  <c r="N65" i="242" s="1"/>
  <c r="I70" i="242"/>
  <c r="I71" i="242"/>
  <c r="I77" i="245"/>
  <c r="I80" i="245"/>
  <c r="I71" i="213"/>
  <c r="I71" i="215"/>
  <c r="I75" i="217"/>
  <c r="N80" i="218"/>
  <c r="N46" i="218" s="1"/>
  <c r="N48" i="218" s="1"/>
  <c r="N82" i="218" s="1"/>
  <c r="I75" i="218"/>
  <c r="I75" i="219"/>
  <c r="I77" i="207"/>
  <c r="I78" i="221"/>
  <c r="I66" i="228"/>
  <c r="I71" i="254"/>
  <c r="I71" i="256"/>
  <c r="I72" i="256"/>
  <c r="I73" i="256"/>
  <c r="I71" i="257"/>
  <c r="I72" i="257"/>
  <c r="N80" i="277"/>
  <c r="L85" i="277" s="1"/>
  <c r="N71" i="307"/>
  <c r="I71" i="307"/>
  <c r="N72" i="307"/>
  <c r="I72" i="307"/>
  <c r="N71" i="314"/>
  <c r="I71" i="314"/>
  <c r="N72" i="314"/>
  <c r="I72" i="314"/>
  <c r="N71" i="316"/>
  <c r="I71" i="316"/>
  <c r="I72" i="316"/>
  <c r="N71" i="318"/>
  <c r="I71" i="318"/>
  <c r="N72" i="318"/>
  <c r="I72" i="318"/>
  <c r="N71" i="335"/>
  <c r="I71" i="335"/>
  <c r="N72" i="335"/>
  <c r="N71" i="336"/>
  <c r="N77" i="336" s="1"/>
  <c r="N41" i="336" s="1"/>
  <c r="N43" i="336" s="1"/>
  <c r="I71" i="336"/>
  <c r="N71" i="344"/>
  <c r="I71" i="344"/>
  <c r="N72" i="344"/>
  <c r="I72" i="344"/>
  <c r="N71" i="351"/>
  <c r="N77" i="351" s="1"/>
  <c r="N41" i="351" s="1"/>
  <c r="N43" i="351" s="1"/>
  <c r="I71" i="351"/>
  <c r="N72" i="351"/>
  <c r="I72" i="351"/>
  <c r="N71" i="353"/>
  <c r="I71" i="353"/>
  <c r="N72" i="353"/>
  <c r="I72" i="353"/>
  <c r="N71" i="357"/>
  <c r="I71" i="357"/>
  <c r="N72" i="357"/>
  <c r="I72" i="357"/>
  <c r="I70" i="367"/>
  <c r="I72" i="264"/>
  <c r="I75" i="268"/>
  <c r="I72" i="270"/>
  <c r="I73" i="270"/>
  <c r="I72" i="272"/>
  <c r="N56" i="275"/>
  <c r="I77" i="279"/>
  <c r="I78" i="279"/>
  <c r="I80" i="279"/>
  <c r="I69" i="283"/>
  <c r="I70" i="286"/>
  <c r="I70" i="290"/>
  <c r="I69" i="292"/>
  <c r="I71" i="295"/>
  <c r="I72" i="295"/>
  <c r="N69" i="300"/>
  <c r="I69" i="300"/>
  <c r="N70" i="300"/>
  <c r="I70" i="300"/>
  <c r="N69" i="304"/>
  <c r="N75" i="304" s="1"/>
  <c r="N41" i="304" s="1"/>
  <c r="N43" i="304" s="1"/>
  <c r="N77" i="304" s="1"/>
  <c r="L84" i="304" s="1"/>
  <c r="I69" i="304"/>
  <c r="N69" i="310"/>
  <c r="I69" i="310"/>
  <c r="N71" i="311"/>
  <c r="I71" i="311"/>
  <c r="N72" i="311"/>
  <c r="I72" i="311"/>
  <c r="N72" i="313"/>
  <c r="I72" i="313"/>
  <c r="N71" i="315"/>
  <c r="I71" i="315"/>
  <c r="I72" i="315"/>
  <c r="N72" i="317"/>
  <c r="I72" i="317"/>
  <c r="N71" i="319"/>
  <c r="I71" i="319"/>
  <c r="N71" i="320"/>
  <c r="I71" i="320"/>
  <c r="N72" i="320"/>
  <c r="I72" i="320"/>
  <c r="N79" i="327"/>
  <c r="N43" i="329"/>
  <c r="I71" i="330"/>
  <c r="N72" i="330"/>
  <c r="I72" i="330"/>
  <c r="N71" i="331"/>
  <c r="I71" i="331"/>
  <c r="N72" i="331"/>
  <c r="I72" i="331"/>
  <c r="N79" i="339"/>
  <c r="N55" i="313"/>
  <c r="N55" i="317"/>
  <c r="N55" i="333"/>
  <c r="N55" i="335"/>
  <c r="N71" i="350"/>
  <c r="I71" i="350"/>
  <c r="N72" i="350"/>
  <c r="I72" i="350"/>
  <c r="N71" i="352"/>
  <c r="I71" i="352"/>
  <c r="N72" i="352"/>
  <c r="I72" i="352"/>
  <c r="N71" i="355"/>
  <c r="I71" i="355"/>
  <c r="N72" i="355"/>
  <c r="I72" i="355"/>
  <c r="I71" i="359"/>
  <c r="N72" i="359"/>
  <c r="I72" i="359"/>
  <c r="N71" i="366"/>
  <c r="N77" i="366" s="1"/>
  <c r="N41" i="366" s="1"/>
  <c r="N43" i="366" s="1"/>
  <c r="I71" i="366"/>
  <c r="L83" i="370"/>
  <c r="L85" i="370"/>
  <c r="L85" i="11"/>
  <c r="L59" i="17"/>
  <c r="N59" i="17" s="1"/>
  <c r="N65" i="17" s="1"/>
  <c r="L59" i="19"/>
  <c r="N59" i="19" s="1"/>
  <c r="N65" i="19" s="1"/>
  <c r="L83" i="11"/>
  <c r="L84" i="369"/>
  <c r="L83" i="369"/>
  <c r="L85" i="369"/>
  <c r="N58" i="248"/>
  <c r="N55" i="254"/>
  <c r="N64" i="249"/>
  <c r="I73" i="249"/>
  <c r="I76" i="249"/>
  <c r="I83" i="246"/>
  <c r="I84" i="246"/>
  <c r="N59" i="185"/>
  <c r="N59" i="187"/>
  <c r="N55" i="331"/>
  <c r="N55" i="345"/>
  <c r="N55" i="346"/>
  <c r="N55" i="348"/>
  <c r="N55" i="366"/>
  <c r="N78" i="225"/>
  <c r="L84" i="225" s="1"/>
  <c r="N78" i="224"/>
  <c r="L83" i="224" s="1"/>
  <c r="N62" i="220"/>
  <c r="I74" i="218"/>
  <c r="I74" i="217"/>
  <c r="I70" i="215"/>
  <c r="I70" i="214"/>
  <c r="I70" i="212"/>
  <c r="N59" i="245"/>
  <c r="N55" i="264"/>
  <c r="N59" i="280"/>
  <c r="N53" i="283"/>
  <c r="N55" i="360"/>
  <c r="I71" i="193"/>
  <c r="I72" i="193"/>
  <c r="N75" i="192"/>
  <c r="N41" i="192" s="1"/>
  <c r="I69" i="192"/>
  <c r="I69" i="191"/>
  <c r="I69" i="190"/>
  <c r="N78" i="121"/>
  <c r="L83" i="121" s="1"/>
  <c r="N58" i="184"/>
  <c r="N59" i="157"/>
  <c r="N58" i="188"/>
  <c r="N53" i="192"/>
  <c r="N55" i="257"/>
  <c r="N55" i="259"/>
  <c r="N55" i="347"/>
  <c r="N55" i="365"/>
  <c r="N53" i="291"/>
  <c r="N53" i="301"/>
  <c r="N55" i="328"/>
  <c r="N55" i="330"/>
  <c r="N55" i="342"/>
  <c r="N55" i="344"/>
  <c r="N55" i="359"/>
  <c r="L85" i="120"/>
  <c r="L83" i="122"/>
  <c r="L84" i="122"/>
  <c r="L84" i="126"/>
  <c r="N59" i="176"/>
  <c r="N58" i="180"/>
  <c r="N55" i="237"/>
  <c r="N53" i="290"/>
  <c r="N53" i="292"/>
  <c r="N55" i="295"/>
  <c r="N53" i="310"/>
  <c r="N55" i="312"/>
  <c r="N55" i="316"/>
  <c r="N55" i="354"/>
  <c r="L84" i="118"/>
  <c r="L83" i="118"/>
  <c r="L85" i="117"/>
  <c r="L85" i="113"/>
  <c r="N78" i="110"/>
  <c r="L84" i="110" s="1"/>
  <c r="L84" i="104"/>
  <c r="L85" i="77"/>
  <c r="I70" i="12"/>
  <c r="L59" i="108"/>
  <c r="L59" i="107"/>
  <c r="L59" i="106"/>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L59" i="95"/>
  <c r="L59" i="94"/>
  <c r="N59" i="94" s="1"/>
  <c r="N65" i="94" s="1"/>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L64" i="168"/>
  <c r="N64" i="168" s="1"/>
  <c r="L63" i="164"/>
  <c r="N63" i="164" s="1"/>
  <c r="L64" i="158"/>
  <c r="N64" i="158" s="1"/>
  <c r="L64" i="155"/>
  <c r="N64" i="155" s="1"/>
  <c r="L66" i="165"/>
  <c r="N66" i="165" s="1"/>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N69" i="179" s="1"/>
  <c r="L64" i="172"/>
  <c r="N64" i="172" s="1"/>
  <c r="L67" i="165"/>
  <c r="N67" i="165" s="1"/>
  <c r="L58" i="143"/>
  <c r="N58" i="143" s="1"/>
  <c r="N64" i="143" s="1"/>
  <c r="L58" i="147"/>
  <c r="N58" i="147" s="1"/>
  <c r="N64" i="147" s="1"/>
  <c r="L59" i="90"/>
  <c r="N59" i="90" s="1"/>
  <c r="N65" i="90" s="1"/>
  <c r="L59" i="88"/>
  <c r="N59" i="88" s="1"/>
  <c r="N65" i="88" s="1"/>
  <c r="L59" i="86"/>
  <c r="N59" i="86" s="1"/>
  <c r="N65" i="86" s="1"/>
  <c r="L59" i="84"/>
  <c r="N59" i="84" s="1"/>
  <c r="N65" i="84" s="1"/>
  <c r="L59" i="82"/>
  <c r="L59" i="80"/>
  <c r="N59" i="80" s="1"/>
  <c r="N65" i="80" s="1"/>
  <c r="L59" i="89"/>
  <c r="N59" i="89" s="1"/>
  <c r="N65" i="89" s="1"/>
  <c r="L59" i="85"/>
  <c r="N59" i="85" s="1"/>
  <c r="N65" i="85" s="1"/>
  <c r="L59" i="81"/>
  <c r="N59" i="81" s="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N58" i="140" s="1"/>
  <c r="N64" i="140" s="1"/>
  <c r="N55" i="332" l="1"/>
  <c r="L83" i="117"/>
  <c r="I69" i="145"/>
  <c r="I70" i="75"/>
  <c r="N70" i="60"/>
  <c r="N59" i="95"/>
  <c r="N65" i="95" s="1"/>
  <c r="L84" i="109"/>
  <c r="N59" i="99"/>
  <c r="N65" i="99" s="1"/>
  <c r="I69" i="137"/>
  <c r="I71" i="103"/>
  <c r="N73" i="150"/>
  <c r="I69" i="143"/>
  <c r="N59" i="31"/>
  <c r="N65" i="31" s="1"/>
  <c r="I70" i="139"/>
  <c r="N59" i="106"/>
  <c r="N65" i="106" s="1"/>
  <c r="L83" i="126"/>
  <c r="N86" i="126" s="1"/>
  <c r="N88" i="126" s="1"/>
  <c r="D116" i="5" s="1"/>
  <c r="I74" i="183"/>
  <c r="I69" i="136"/>
  <c r="I70" i="58"/>
  <c r="I74" i="188"/>
  <c r="I70" i="96"/>
  <c r="I69" i="147"/>
  <c r="N59" i="182"/>
  <c r="N58" i="183"/>
  <c r="N59" i="186"/>
  <c r="N59" i="108"/>
  <c r="N65" i="108" s="1"/>
  <c r="N58" i="164"/>
  <c r="N61" i="165"/>
  <c r="N59" i="168"/>
  <c r="N59" i="170"/>
  <c r="N58" i="172"/>
  <c r="N58" i="174"/>
  <c r="N59" i="171"/>
  <c r="N59" i="178"/>
  <c r="N58" i="179"/>
  <c r="N58" i="177"/>
  <c r="N55" i="238"/>
  <c r="N79" i="238" s="1"/>
  <c r="L84" i="238" s="1"/>
  <c r="L83" i="114"/>
  <c r="L85" i="114"/>
  <c r="N43" i="142"/>
  <c r="L83" i="120"/>
  <c r="N58" i="160"/>
  <c r="N65" i="249"/>
  <c r="N61" i="273"/>
  <c r="N67" i="273" s="1"/>
  <c r="N69" i="252"/>
  <c r="I70" i="71"/>
  <c r="N59" i="107"/>
  <c r="N65" i="107" s="1"/>
  <c r="I70" i="101"/>
  <c r="N72" i="48"/>
  <c r="N78" i="48" s="1"/>
  <c r="N42" i="48" s="1"/>
  <c r="N43" i="48" s="1"/>
  <c r="N43" i="235"/>
  <c r="N58" i="286"/>
  <c r="N59" i="60"/>
  <c r="N65" i="60" s="1"/>
  <c r="N59" i="26"/>
  <c r="N65" i="26" s="1"/>
  <c r="L85" i="112"/>
  <c r="N86" i="112" s="1"/>
  <c r="N88" i="112" s="1"/>
  <c r="D102" i="5" s="1"/>
  <c r="I77" i="155"/>
  <c r="I71" i="90"/>
  <c r="N59" i="82"/>
  <c r="N65" i="82" s="1"/>
  <c r="N67" i="150"/>
  <c r="N64" i="154"/>
  <c r="L83" i="112"/>
  <c r="N77" i="353"/>
  <c r="N41" i="353" s="1"/>
  <c r="N43" i="353" s="1"/>
  <c r="N79" i="353" s="1"/>
  <c r="N77" i="344"/>
  <c r="N41" i="344" s="1"/>
  <c r="N43" i="344" s="1"/>
  <c r="N79" i="344" s="1"/>
  <c r="L86" i="344" s="1"/>
  <c r="I70" i="100"/>
  <c r="I70" i="145"/>
  <c r="N63" i="248"/>
  <c r="I71" i="97"/>
  <c r="N53" i="135"/>
  <c r="N56" i="150"/>
  <c r="N59" i="154"/>
  <c r="N59" i="155"/>
  <c r="N55" i="235"/>
  <c r="N55" i="251"/>
  <c r="N55" i="311"/>
  <c r="N55" i="314"/>
  <c r="I70" i="95"/>
  <c r="I71" i="56"/>
  <c r="N59" i="20"/>
  <c r="N65" i="20" s="1"/>
  <c r="N53" i="299"/>
  <c r="N77" i="303"/>
  <c r="I74" i="50"/>
  <c r="N70" i="34"/>
  <c r="N76" i="34" s="1"/>
  <c r="N42" i="34" s="1"/>
  <c r="N43" i="34" s="1"/>
  <c r="N75" i="292"/>
  <c r="N41" i="292" s="1"/>
  <c r="N43" i="292" s="1"/>
  <c r="I70" i="36"/>
  <c r="N75" i="284"/>
  <c r="N41" i="284" s="1"/>
  <c r="I71" i="15"/>
  <c r="I70" i="33"/>
  <c r="I70" i="63"/>
  <c r="I70" i="55"/>
  <c r="I70" i="32"/>
  <c r="N76" i="15"/>
  <c r="N42" i="15" s="1"/>
  <c r="N80" i="219"/>
  <c r="N46" i="219" s="1"/>
  <c r="N48" i="219" s="1"/>
  <c r="N82" i="219" s="1"/>
  <c r="L89" i="219" s="1"/>
  <c r="N59" i="29"/>
  <c r="N65" i="29" s="1"/>
  <c r="N77" i="352"/>
  <c r="N41" i="352" s="1"/>
  <c r="N43" i="352" s="1"/>
  <c r="N79" i="352" s="1"/>
  <c r="L85" i="352" s="1"/>
  <c r="I70" i="45"/>
  <c r="I70" i="27"/>
  <c r="N70" i="66"/>
  <c r="I71" i="71"/>
  <c r="N59" i="12"/>
  <c r="N65" i="12" s="1"/>
  <c r="N59" i="22"/>
  <c r="N65" i="22" s="1"/>
  <c r="N54" i="82"/>
  <c r="N76" i="148"/>
  <c r="N41" i="148" s="1"/>
  <c r="N43" i="148" s="1"/>
  <c r="N76" i="147"/>
  <c r="N41" i="147" s="1"/>
  <c r="N43" i="147" s="1"/>
  <c r="N78" i="147" s="1"/>
  <c r="L83" i="147" s="1"/>
  <c r="N76" i="213"/>
  <c r="N42" i="213" s="1"/>
  <c r="N76" i="215"/>
  <c r="N42" i="215" s="1"/>
  <c r="N77" i="250"/>
  <c r="N41" i="250" s="1"/>
  <c r="N43" i="250" s="1"/>
  <c r="N79" i="250" s="1"/>
  <c r="L84" i="250" s="1"/>
  <c r="N77" i="253"/>
  <c r="N79" i="253" s="1"/>
  <c r="L85" i="253" s="1"/>
  <c r="N77" i="258"/>
  <c r="N41" i="258" s="1"/>
  <c r="N43" i="258" s="1"/>
  <c r="N77" i="265"/>
  <c r="N41" i="265" s="1"/>
  <c r="N43" i="265" s="1"/>
  <c r="N61" i="272"/>
  <c r="N67" i="272" s="1"/>
  <c r="N56" i="273"/>
  <c r="N53" i="297"/>
  <c r="N53" i="298"/>
  <c r="N75" i="298"/>
  <c r="N41" i="298" s="1"/>
  <c r="N43" i="298" s="1"/>
  <c r="N77" i="315"/>
  <c r="N41" i="315" s="1"/>
  <c r="N43" i="315" s="1"/>
  <c r="N77" i="319"/>
  <c r="N41" i="319" s="1"/>
  <c r="N43" i="319" s="1"/>
  <c r="N63" i="249"/>
  <c r="N77" i="331"/>
  <c r="N41" i="331" s="1"/>
  <c r="N43" i="331" s="1"/>
  <c r="N79" i="331" s="1"/>
  <c r="N77" i="311"/>
  <c r="N41" i="311" s="1"/>
  <c r="N43" i="311" s="1"/>
  <c r="I70" i="87"/>
  <c r="I71" i="79"/>
  <c r="I71" i="86"/>
  <c r="I71" i="60"/>
  <c r="I70" i="82"/>
  <c r="N78" i="70"/>
  <c r="N54" i="79"/>
  <c r="N53" i="209"/>
  <c r="N59" i="162"/>
  <c r="N58" i="181"/>
  <c r="N56" i="270"/>
  <c r="N56" i="272"/>
  <c r="N55" i="296"/>
  <c r="N77" i="296"/>
  <c r="N41" i="296" s="1"/>
  <c r="N43" i="296" s="1"/>
  <c r="N75" i="297"/>
  <c r="N41" i="297" s="1"/>
  <c r="N43" i="297" s="1"/>
  <c r="N43" i="237"/>
  <c r="N79" i="237" s="1"/>
  <c r="L85" i="237" s="1"/>
  <c r="N64" i="248"/>
  <c r="L84" i="116"/>
  <c r="L85" i="116"/>
  <c r="N59" i="267"/>
  <c r="N55" i="364"/>
  <c r="N54" i="105"/>
  <c r="N53" i="136"/>
  <c r="N53" i="137"/>
  <c r="N53" i="139"/>
  <c r="N53" i="142"/>
  <c r="N54" i="148"/>
  <c r="N53" i="147"/>
  <c r="N53" i="146"/>
  <c r="N53" i="144"/>
  <c r="N58" i="249"/>
  <c r="N55" i="256"/>
  <c r="N55" i="258"/>
  <c r="N55" i="265"/>
  <c r="N79" i="265" s="1"/>
  <c r="L86" i="265" s="1"/>
  <c r="N55" i="329"/>
  <c r="N79" i="329" s="1"/>
  <c r="L86" i="329" s="1"/>
  <c r="N55" i="334"/>
  <c r="N55" i="337"/>
  <c r="N55" i="357"/>
  <c r="N54" i="87"/>
  <c r="N55" i="262"/>
  <c r="N55" i="315"/>
  <c r="N55" i="318"/>
  <c r="N55" i="319"/>
  <c r="N79" i="319" s="1"/>
  <c r="L86" i="319" s="1"/>
  <c r="N79" i="371"/>
  <c r="L84" i="371" s="1"/>
  <c r="N54" i="106"/>
  <c r="N54" i="84"/>
  <c r="N54" i="97"/>
  <c r="N54" i="243"/>
  <c r="N53" i="285"/>
  <c r="N53" i="293"/>
  <c r="N55" i="294"/>
  <c r="N54" i="68"/>
  <c r="N53" i="78"/>
  <c r="N77" i="78" s="1"/>
  <c r="L82" i="78" s="1"/>
  <c r="N54" i="90"/>
  <c r="N59" i="282"/>
  <c r="N53" i="284"/>
  <c r="N53" i="286"/>
  <c r="N61" i="207"/>
  <c r="N43" i="208"/>
  <c r="N78" i="208" s="1"/>
  <c r="L85" i="208" s="1"/>
  <c r="N78" i="275"/>
  <c r="N41" i="275" s="1"/>
  <c r="N43" i="275" s="1"/>
  <c r="I80" i="246"/>
  <c r="I79" i="245"/>
  <c r="I70" i="88"/>
  <c r="N76" i="216"/>
  <c r="N42" i="216" s="1"/>
  <c r="N44" i="216" s="1"/>
  <c r="I69" i="290"/>
  <c r="N77" i="314"/>
  <c r="N41" i="314" s="1"/>
  <c r="N43" i="314" s="1"/>
  <c r="N79" i="314" s="1"/>
  <c r="L85" i="314" s="1"/>
  <c r="I71" i="57"/>
  <c r="I71" i="333"/>
  <c r="I71" i="346"/>
  <c r="I72" i="319"/>
  <c r="I70" i="310"/>
  <c r="N77" i="318"/>
  <c r="N41" i="318" s="1"/>
  <c r="N43" i="318" s="1"/>
  <c r="N79" i="318" s="1"/>
  <c r="L86" i="318" s="1"/>
  <c r="I74" i="219"/>
  <c r="I70" i="105"/>
  <c r="I70" i="57"/>
  <c r="I70" i="39"/>
  <c r="I70" i="299"/>
  <c r="I73" i="275"/>
  <c r="I71" i="148"/>
  <c r="I70" i="143"/>
  <c r="I71" i="68"/>
  <c r="N43" i="132"/>
  <c r="N78" i="132" s="1"/>
  <c r="L83" i="132" s="1"/>
  <c r="N81" i="155"/>
  <c r="N47" i="155" s="1"/>
  <c r="N49" i="155" s="1"/>
  <c r="N80" i="217"/>
  <c r="N46" i="217" s="1"/>
  <c r="N77" i="312"/>
  <c r="N41" i="312" s="1"/>
  <c r="N43" i="312" s="1"/>
  <c r="N77" i="313"/>
  <c r="N41" i="313" s="1"/>
  <c r="N43" i="313" s="1"/>
  <c r="N77" i="317"/>
  <c r="N41" i="317" s="1"/>
  <c r="N43" i="317" s="1"/>
  <c r="N79" i="317" s="1"/>
  <c r="L86" i="317" s="1"/>
  <c r="N77" i="332"/>
  <c r="N41" i="332" s="1"/>
  <c r="N43" i="332" s="1"/>
  <c r="N79" i="332" s="1"/>
  <c r="I86" i="260"/>
  <c r="I74" i="249"/>
  <c r="I70" i="283"/>
  <c r="I70" i="61"/>
  <c r="I70" i="37"/>
  <c r="I71" i="312"/>
  <c r="I70" i="16"/>
  <c r="I71" i="294"/>
  <c r="I75" i="244"/>
  <c r="I71" i="67"/>
  <c r="N70" i="14"/>
  <c r="N76" i="14" s="1"/>
  <c r="N42" i="14" s="1"/>
  <c r="N43" i="14" s="1"/>
  <c r="N78" i="14" s="1"/>
  <c r="N70" i="17"/>
  <c r="N43" i="31"/>
  <c r="N76" i="97"/>
  <c r="N41" i="97" s="1"/>
  <c r="N43" i="97" s="1"/>
  <c r="N76" i="103"/>
  <c r="N41" i="103" s="1"/>
  <c r="N43" i="103" s="1"/>
  <c r="N78" i="103" s="1"/>
  <c r="L85" i="103" s="1"/>
  <c r="N76" i="209"/>
  <c r="N41" i="209" s="1"/>
  <c r="N77" i="328"/>
  <c r="N41" i="328" s="1"/>
  <c r="N43" i="328" s="1"/>
  <c r="N79" i="328" s="1"/>
  <c r="I70" i="134"/>
  <c r="N75" i="285"/>
  <c r="N41" i="285" s="1"/>
  <c r="N43" i="285" s="1"/>
  <c r="I71" i="243"/>
  <c r="I77" i="154"/>
  <c r="I70" i="149"/>
  <c r="I70" i="147"/>
  <c r="N76" i="139"/>
  <c r="N41" i="139" s="1"/>
  <c r="N43" i="139" s="1"/>
  <c r="N77" i="259"/>
  <c r="N41" i="259" s="1"/>
  <c r="N43" i="259" s="1"/>
  <c r="N79" i="259" s="1"/>
  <c r="N75" i="287"/>
  <c r="N41" i="287" s="1"/>
  <c r="N43" i="287" s="1"/>
  <c r="N76" i="134"/>
  <c r="N41" i="134" s="1"/>
  <c r="N43" i="134" s="1"/>
  <c r="N78" i="134" s="1"/>
  <c r="L85" i="134" s="1"/>
  <c r="I70" i="142"/>
  <c r="I71" i="100"/>
  <c r="I69" i="74"/>
  <c r="I70" i="141"/>
  <c r="I75" i="189"/>
  <c r="N75" i="309"/>
  <c r="N41" i="309" s="1"/>
  <c r="N43" i="309" s="1"/>
  <c r="N77" i="359"/>
  <c r="N41" i="359" s="1"/>
  <c r="N43" i="359" s="1"/>
  <c r="N79" i="359" s="1"/>
  <c r="L86" i="359" s="1"/>
  <c r="N71" i="12"/>
  <c r="N76" i="12" s="1"/>
  <c r="N42" i="12" s="1"/>
  <c r="N43" i="12" s="1"/>
  <c r="N78" i="12" s="1"/>
  <c r="I70" i="79"/>
  <c r="I70" i="108"/>
  <c r="N79" i="360"/>
  <c r="L85" i="360" s="1"/>
  <c r="I71" i="89"/>
  <c r="I67" i="227"/>
  <c r="N79" i="241"/>
  <c r="L84" i="241" s="1"/>
  <c r="I77" i="221"/>
  <c r="I71" i="87"/>
  <c r="I69" i="72"/>
  <c r="I71" i="212"/>
  <c r="I70" i="144"/>
  <c r="N70" i="26"/>
  <c r="N76" i="26" s="1"/>
  <c r="N42" i="26" s="1"/>
  <c r="N43" i="26" s="1"/>
  <c r="N78" i="26" s="1"/>
  <c r="N81" i="268"/>
  <c r="N41" i="268" s="1"/>
  <c r="N43" i="268" s="1"/>
  <c r="N43" i="236"/>
  <c r="N79" i="236" s="1"/>
  <c r="L84" i="236" s="1"/>
  <c r="N43" i="130"/>
  <c r="N78" i="130" s="1"/>
  <c r="L84" i="130" s="1"/>
  <c r="N43" i="131"/>
  <c r="N78" i="131" s="1"/>
  <c r="N50" i="228"/>
  <c r="N54" i="231"/>
  <c r="N56" i="232"/>
  <c r="N59" i="244"/>
  <c r="N58" i="247"/>
  <c r="N63" i="252"/>
  <c r="N69" i="260"/>
  <c r="N55" i="263"/>
  <c r="N59" i="266"/>
  <c r="N59" i="268"/>
  <c r="N56" i="271"/>
  <c r="N61" i="279"/>
  <c r="N54" i="85"/>
  <c r="N54" i="80"/>
  <c r="N54" i="89"/>
  <c r="N53" i="143"/>
  <c r="N53" i="287"/>
  <c r="N59" i="24"/>
  <c r="N65" i="24" s="1"/>
  <c r="N69" i="177"/>
  <c r="N58" i="285"/>
  <c r="N64" i="285" s="1"/>
  <c r="N70" i="170"/>
  <c r="N69" i="181"/>
  <c r="N74" i="246"/>
  <c r="N68" i="252"/>
  <c r="N69" i="184"/>
  <c r="N59" i="33"/>
  <c r="N65" i="33" s="1"/>
  <c r="L85" i="111"/>
  <c r="N54" i="81"/>
  <c r="L83" i="111"/>
  <c r="L84" i="119"/>
  <c r="L83" i="119"/>
  <c r="N79" i="340"/>
  <c r="L84" i="340" s="1"/>
  <c r="N54" i="91"/>
  <c r="N78" i="367"/>
  <c r="L85" i="367" s="1"/>
  <c r="N43" i="127"/>
  <c r="N77" i="127" s="1"/>
  <c r="L83" i="127" s="1"/>
  <c r="N44" i="215"/>
  <c r="N78" i="215" s="1"/>
  <c r="N43" i="39"/>
  <c r="N43" i="284"/>
  <c r="N43" i="192"/>
  <c r="N43" i="138"/>
  <c r="N86" i="11"/>
  <c r="N88" i="11" s="1"/>
  <c r="D319" i="5" s="1"/>
  <c r="I72" i="312"/>
  <c r="N77" i="264"/>
  <c r="N41" i="264" s="1"/>
  <c r="N81" i="282"/>
  <c r="N44" i="282" s="1"/>
  <c r="N46" i="282" s="1"/>
  <c r="I71" i="345"/>
  <c r="I70" i="292"/>
  <c r="I72" i="254"/>
  <c r="I69" i="134"/>
  <c r="N74" i="172"/>
  <c r="N80" i="172" s="1"/>
  <c r="N46" i="172" s="1"/>
  <c r="N48" i="172" s="1"/>
  <c r="I72" i="333"/>
  <c r="I76" i="282"/>
  <c r="I71" i="264"/>
  <c r="I70" i="133"/>
  <c r="I71" i="59"/>
  <c r="I70" i="44"/>
  <c r="I70" i="23"/>
  <c r="I70" i="65"/>
  <c r="I72" i="334"/>
  <c r="N79" i="50"/>
  <c r="N42" i="50" s="1"/>
  <c r="N43" i="50" s="1"/>
  <c r="N76" i="60"/>
  <c r="N42" i="60" s="1"/>
  <c r="N43" i="60" s="1"/>
  <c r="N78" i="60" s="1"/>
  <c r="L84" i="60" s="1"/>
  <c r="N76" i="67"/>
  <c r="N41" i="67" s="1"/>
  <c r="N76" i="88"/>
  <c r="N41" i="88" s="1"/>
  <c r="N43" i="88" s="1"/>
  <c r="N76" i="100"/>
  <c r="N41" i="100" s="1"/>
  <c r="N43" i="100" s="1"/>
  <c r="N78" i="100" s="1"/>
  <c r="L84" i="100" s="1"/>
  <c r="N43" i="129"/>
  <c r="N78" i="129" s="1"/>
  <c r="L83" i="129" s="1"/>
  <c r="N76" i="149"/>
  <c r="N41" i="149" s="1"/>
  <c r="N43" i="149" s="1"/>
  <c r="N78" i="149" s="1"/>
  <c r="N72" i="228"/>
  <c r="N38" i="228" s="1"/>
  <c r="N40" i="228" s="1"/>
  <c r="N77" i="356"/>
  <c r="N41" i="356" s="1"/>
  <c r="N43" i="356" s="1"/>
  <c r="I70" i="103"/>
  <c r="N77" i="247"/>
  <c r="N43" i="247" s="1"/>
  <c r="N45" i="247" s="1"/>
  <c r="N76" i="140"/>
  <c r="N41" i="140" s="1"/>
  <c r="N43" i="140" s="1"/>
  <c r="N78" i="140" s="1"/>
  <c r="L83" i="140" s="1"/>
  <c r="N86" i="252"/>
  <c r="N45" i="252" s="1"/>
  <c r="N47" i="252" s="1"/>
  <c r="N79" i="345"/>
  <c r="L84" i="345" s="1"/>
  <c r="I73" i="232"/>
  <c r="I69" i="139"/>
  <c r="I70" i="40"/>
  <c r="I69" i="284"/>
  <c r="N70" i="69"/>
  <c r="N76" i="69" s="1"/>
  <c r="N41" i="69" s="1"/>
  <c r="N43" i="69" s="1"/>
  <c r="N78" i="69" s="1"/>
  <c r="L85" i="69" s="1"/>
  <c r="I76" i="280"/>
  <c r="I75" i="180"/>
  <c r="I70" i="52"/>
  <c r="N80" i="174"/>
  <c r="N46" i="174" s="1"/>
  <c r="N48" i="174" s="1"/>
  <c r="N81" i="182"/>
  <c r="N47" i="182" s="1"/>
  <c r="N49" i="182" s="1"/>
  <c r="N80" i="189"/>
  <c r="N46" i="189" s="1"/>
  <c r="N78" i="271"/>
  <c r="N41" i="271" s="1"/>
  <c r="N43" i="271" s="1"/>
  <c r="N80" i="271" s="1"/>
  <c r="L86" i="271" s="1"/>
  <c r="N78" i="273"/>
  <c r="N41" i="273" s="1"/>
  <c r="N43" i="273" s="1"/>
  <c r="I77" i="186"/>
  <c r="I72" i="253"/>
  <c r="I71" i="84"/>
  <c r="I73" i="247"/>
  <c r="I70" i="15"/>
  <c r="I79" i="279"/>
  <c r="N81" i="158"/>
  <c r="N47" i="158" s="1"/>
  <c r="N49" i="158" s="1"/>
  <c r="I75" i="155"/>
  <c r="I69" i="287"/>
  <c r="I75" i="170"/>
  <c r="I71" i="250"/>
  <c r="I70" i="38"/>
  <c r="N79" i="354"/>
  <c r="L85" i="354" s="1"/>
  <c r="I71" i="317"/>
  <c r="I71" i="313"/>
  <c r="I76" i="268"/>
  <c r="I72" i="242"/>
  <c r="I70" i="136"/>
  <c r="I70" i="94"/>
  <c r="I70" i="85"/>
  <c r="I71" i="63"/>
  <c r="I70" i="56"/>
  <c r="I70" i="302"/>
  <c r="I76" i="267"/>
  <c r="N81" i="248"/>
  <c r="N43" i="248" s="1"/>
  <c r="N45" i="248" s="1"/>
  <c r="I71" i="239"/>
  <c r="I70" i="19"/>
  <c r="N76" i="71"/>
  <c r="N41" i="71" s="1"/>
  <c r="N43" i="71" s="1"/>
  <c r="N76" i="83"/>
  <c r="N41" i="83" s="1"/>
  <c r="N43" i="83" s="1"/>
  <c r="N76" i="86"/>
  <c r="N41" i="86" s="1"/>
  <c r="N43" i="86" s="1"/>
  <c r="N76" i="105"/>
  <c r="N41" i="105" s="1"/>
  <c r="N43" i="105" s="1"/>
  <c r="N78" i="105" s="1"/>
  <c r="L85" i="105" s="1"/>
  <c r="N77" i="193"/>
  <c r="N43" i="193" s="1"/>
  <c r="N83" i="207"/>
  <c r="N46" i="207" s="1"/>
  <c r="N48" i="207" s="1"/>
  <c r="I69" i="286"/>
  <c r="I78" i="207"/>
  <c r="I74" i="177"/>
  <c r="I78" i="165"/>
  <c r="I68" i="229"/>
  <c r="I74" i="174"/>
  <c r="N71" i="81"/>
  <c r="N76" i="81" s="1"/>
  <c r="N41" i="81" s="1"/>
  <c r="N43" i="81" s="1"/>
  <c r="N76" i="243"/>
  <c r="N40" i="243" s="1"/>
  <c r="N42" i="243" s="1"/>
  <c r="I73" i="272"/>
  <c r="N77" i="357"/>
  <c r="N41" i="357" s="1"/>
  <c r="N43" i="357" s="1"/>
  <c r="I77" i="187"/>
  <c r="I71" i="105"/>
  <c r="I70" i="99"/>
  <c r="I71" i="91"/>
  <c r="I76" i="188"/>
  <c r="I70" i="107"/>
  <c r="N70" i="54"/>
  <c r="I75" i="160"/>
  <c r="N81" i="249"/>
  <c r="N43" i="249" s="1"/>
  <c r="N45" i="249" s="1"/>
  <c r="N83" i="245"/>
  <c r="N45" i="245" s="1"/>
  <c r="N47" i="245" s="1"/>
  <c r="I70" i="135"/>
  <c r="I71" i="80"/>
  <c r="I71" i="82"/>
  <c r="N43" i="47"/>
  <c r="N78" i="47" s="1"/>
  <c r="L85" i="47" s="1"/>
  <c r="N81" i="266"/>
  <c r="N41" i="266" s="1"/>
  <c r="N43" i="266" s="1"/>
  <c r="I71" i="238"/>
  <c r="I76" i="182"/>
  <c r="I69" i="149"/>
  <c r="I70" i="47"/>
  <c r="N79" i="240"/>
  <c r="L84" i="240" s="1"/>
  <c r="I70" i="213"/>
  <c r="I76" i="245"/>
  <c r="N81" i="168"/>
  <c r="N47" i="168" s="1"/>
  <c r="I71" i="102"/>
  <c r="I70" i="72"/>
  <c r="I73" i="50"/>
  <c r="I71" i="14"/>
  <c r="N77" i="150"/>
  <c r="N46" i="150" s="1"/>
  <c r="N48" i="150" s="1"/>
  <c r="N79" i="150" s="1"/>
  <c r="L84" i="150" s="1"/>
  <c r="I71" i="216"/>
  <c r="I76" i="170"/>
  <c r="I70" i="80"/>
  <c r="I70" i="49"/>
  <c r="I70" i="21"/>
  <c r="N76" i="18"/>
  <c r="N42" i="18" s="1"/>
  <c r="N43" i="18" s="1"/>
  <c r="N78" i="18" s="1"/>
  <c r="N76" i="20"/>
  <c r="N42" i="20" s="1"/>
  <c r="N43" i="20" s="1"/>
  <c r="N76" i="99"/>
  <c r="N41" i="99" s="1"/>
  <c r="N43" i="99" s="1"/>
  <c r="N83" i="165"/>
  <c r="N49" i="165" s="1"/>
  <c r="N51" i="165" s="1"/>
  <c r="N79" i="239"/>
  <c r="L85" i="239" s="1"/>
  <c r="I75" i="176"/>
  <c r="I70" i="140"/>
  <c r="L82" i="304"/>
  <c r="I81" i="246"/>
  <c r="N77" i="335"/>
  <c r="N41" i="335" s="1"/>
  <c r="N43" i="335" s="1"/>
  <c r="N79" i="335" s="1"/>
  <c r="L86" i="335" s="1"/>
  <c r="N77" i="316"/>
  <c r="N41" i="316" s="1"/>
  <c r="N43" i="316" s="1"/>
  <c r="N79" i="316" s="1"/>
  <c r="N77" i="307"/>
  <c r="N41" i="307" s="1"/>
  <c r="N43" i="307" s="1"/>
  <c r="N79" i="307" s="1"/>
  <c r="I70" i="208"/>
  <c r="I70" i="102"/>
  <c r="I70" i="97"/>
  <c r="I70" i="91"/>
  <c r="I70" i="59"/>
  <c r="I70" i="35"/>
  <c r="I69" i="144"/>
  <c r="I71" i="108"/>
  <c r="N71" i="54"/>
  <c r="N76" i="54" s="1"/>
  <c r="I69" i="75"/>
  <c r="I71" i="98"/>
  <c r="I71" i="53"/>
  <c r="N76" i="55"/>
  <c r="N78" i="55" s="1"/>
  <c r="N76" i="141"/>
  <c r="N41" i="141" s="1"/>
  <c r="N43" i="141" s="1"/>
  <c r="N43" i="191"/>
  <c r="N77" i="191" s="1"/>
  <c r="N77" i="308"/>
  <c r="N41" i="308" s="1"/>
  <c r="N43" i="308" s="1"/>
  <c r="N79" i="308" s="1"/>
  <c r="L84" i="308" s="1"/>
  <c r="I70" i="137"/>
  <c r="I70" i="127"/>
  <c r="I70" i="89"/>
  <c r="I70" i="81"/>
  <c r="I71" i="26"/>
  <c r="N81" i="162"/>
  <c r="N47" i="162" s="1"/>
  <c r="N49" i="162" s="1"/>
  <c r="I71" i="17"/>
  <c r="I70" i="28"/>
  <c r="I70" i="7"/>
  <c r="I70" i="42"/>
  <c r="N70" i="29"/>
  <c r="N76" i="29" s="1"/>
  <c r="N42" i="29" s="1"/>
  <c r="N43" i="29" s="1"/>
  <c r="N78" i="29" s="1"/>
  <c r="N43" i="44"/>
  <c r="N76" i="53"/>
  <c r="N76" i="108"/>
  <c r="N41" i="108" s="1"/>
  <c r="N43" i="108" s="1"/>
  <c r="N78" i="108" s="1"/>
  <c r="L84" i="108" s="1"/>
  <c r="N77" i="320"/>
  <c r="N79" i="320" s="1"/>
  <c r="L85" i="320" s="1"/>
  <c r="N75" i="310"/>
  <c r="N41" i="310" s="1"/>
  <c r="N43" i="310" s="1"/>
  <c r="N77" i="310" s="1"/>
  <c r="L82" i="310" s="1"/>
  <c r="N75" i="300"/>
  <c r="N41" i="300" s="1"/>
  <c r="N43" i="300" s="1"/>
  <c r="N77" i="300" s="1"/>
  <c r="L84" i="300" s="1"/>
  <c r="I71" i="64"/>
  <c r="N75" i="75"/>
  <c r="N41" i="75" s="1"/>
  <c r="N43" i="75" s="1"/>
  <c r="N70" i="98"/>
  <c r="N76" i="98" s="1"/>
  <c r="N41" i="98" s="1"/>
  <c r="N43" i="98" s="1"/>
  <c r="N77" i="256"/>
  <c r="N41" i="256" s="1"/>
  <c r="N43" i="256" s="1"/>
  <c r="N79" i="256" s="1"/>
  <c r="N75" i="283"/>
  <c r="N41" i="283" s="1"/>
  <c r="N43" i="283" s="1"/>
  <c r="N79" i="346"/>
  <c r="L85" i="346" s="1"/>
  <c r="I71" i="20"/>
  <c r="N77" i="355"/>
  <c r="N41" i="355" s="1"/>
  <c r="N43" i="355" s="1"/>
  <c r="N77" i="350"/>
  <c r="N41" i="350" s="1"/>
  <c r="N43" i="350" s="1"/>
  <c r="N79" i="350" s="1"/>
  <c r="L85" i="350" s="1"/>
  <c r="N77" i="330"/>
  <c r="N41" i="330" s="1"/>
  <c r="N43" i="330" s="1"/>
  <c r="N79" i="330" s="1"/>
  <c r="L86" i="330" s="1"/>
  <c r="I70" i="131"/>
  <c r="I71" i="99"/>
  <c r="I70" i="74"/>
  <c r="I71" i="61"/>
  <c r="I71" i="18"/>
  <c r="I79" i="220"/>
  <c r="N76" i="21"/>
  <c r="N42" i="21" s="1"/>
  <c r="N71" i="25"/>
  <c r="N76" i="25" s="1"/>
  <c r="N42" i="25" s="1"/>
  <c r="N43" i="25" s="1"/>
  <c r="N75" i="291"/>
  <c r="N41" i="291" s="1"/>
  <c r="N43" i="291" s="1"/>
  <c r="N77" i="291" s="1"/>
  <c r="N43" i="41"/>
  <c r="N76" i="87"/>
  <c r="N41" i="87" s="1"/>
  <c r="N43" i="87" s="1"/>
  <c r="N76" i="89"/>
  <c r="N41" i="89" s="1"/>
  <c r="N43" i="89" s="1"/>
  <c r="N78" i="89" s="1"/>
  <c r="L85" i="89" s="1"/>
  <c r="L84" i="28"/>
  <c r="L85" i="28"/>
  <c r="L83" i="28"/>
  <c r="N43" i="38"/>
  <c r="N43" i="16"/>
  <c r="N78" i="16" s="1"/>
  <c r="L84" i="16" s="1"/>
  <c r="N43" i="30"/>
  <c r="N76" i="136"/>
  <c r="N41" i="136" s="1"/>
  <c r="N43" i="136" s="1"/>
  <c r="I70" i="31"/>
  <c r="I70" i="43"/>
  <c r="I70" i="41"/>
  <c r="N55" i="50"/>
  <c r="N43" i="54"/>
  <c r="N70" i="146"/>
  <c r="I70" i="146"/>
  <c r="N76" i="242"/>
  <c r="N40" i="242" s="1"/>
  <c r="N42" i="242" s="1"/>
  <c r="N78" i="242" s="1"/>
  <c r="L84" i="242" s="1"/>
  <c r="L86" i="371"/>
  <c r="I70" i="20"/>
  <c r="N70" i="171"/>
  <c r="I70" i="30"/>
  <c r="N59" i="21"/>
  <c r="N65" i="21" s="1"/>
  <c r="N71" i="24"/>
  <c r="N76" i="24" s="1"/>
  <c r="N42" i="24" s="1"/>
  <c r="N43" i="24" s="1"/>
  <c r="N78" i="24" s="1"/>
  <c r="I71" i="24"/>
  <c r="N76" i="63"/>
  <c r="N41" i="63" s="1"/>
  <c r="N43" i="63" s="1"/>
  <c r="N78" i="63" s="1"/>
  <c r="L84" i="63" s="1"/>
  <c r="N76" i="64"/>
  <c r="N41" i="64" s="1"/>
  <c r="N43" i="64" s="1"/>
  <c r="N78" i="64" s="1"/>
  <c r="I70" i="18"/>
  <c r="N71" i="66"/>
  <c r="N76" i="66" s="1"/>
  <c r="N41" i="66" s="1"/>
  <c r="N43" i="66" s="1"/>
  <c r="N78" i="66" s="1"/>
  <c r="I70" i="67"/>
  <c r="I70" i="25"/>
  <c r="I70" i="51"/>
  <c r="N59" i="9"/>
  <c r="N65" i="9" s="1"/>
  <c r="N71" i="58"/>
  <c r="N76" i="58" s="1"/>
  <c r="N42" i="58" s="1"/>
  <c r="N43" i="58" s="1"/>
  <c r="N78" i="58" s="1"/>
  <c r="N76" i="57"/>
  <c r="N41" i="57" s="1"/>
  <c r="N43" i="57" s="1"/>
  <c r="N78" i="57" s="1"/>
  <c r="N75" i="74"/>
  <c r="N41" i="74" s="1"/>
  <c r="N43" i="74" s="1"/>
  <c r="N77" i="74" s="1"/>
  <c r="L84" i="74" s="1"/>
  <c r="N54" i="99"/>
  <c r="I71" i="21"/>
  <c r="I71" i="19"/>
  <c r="N76" i="19"/>
  <c r="N42" i="19" s="1"/>
  <c r="N43" i="19" s="1"/>
  <c r="N78" i="19" s="1"/>
  <c r="L84" i="19" s="1"/>
  <c r="N43" i="37"/>
  <c r="N56" i="48"/>
  <c r="N76" i="59"/>
  <c r="N42" i="59" s="1"/>
  <c r="N54" i="71"/>
  <c r="N81" i="178"/>
  <c r="N47" i="178" s="1"/>
  <c r="N49" i="178" s="1"/>
  <c r="N76" i="177"/>
  <c r="N80" i="177" s="1"/>
  <c r="N46" i="177" s="1"/>
  <c r="N48" i="177" s="1"/>
  <c r="N82" i="177" s="1"/>
  <c r="I76" i="177"/>
  <c r="N76" i="244"/>
  <c r="I76" i="244"/>
  <c r="N86" i="120"/>
  <c r="N88" i="120" s="1"/>
  <c r="D110" i="5" s="1"/>
  <c r="I70" i="22"/>
  <c r="I70" i="24"/>
  <c r="N70" i="9"/>
  <c r="N76" i="9" s="1"/>
  <c r="N42" i="9" s="1"/>
  <c r="N43" i="9" s="1"/>
  <c r="N70" i="46"/>
  <c r="N76" i="46" s="1"/>
  <c r="N42" i="46" s="1"/>
  <c r="N43" i="46" s="1"/>
  <c r="N78" i="46" s="1"/>
  <c r="N71" i="65"/>
  <c r="N76" i="65" s="1"/>
  <c r="N41" i="65" s="1"/>
  <c r="N43" i="65" s="1"/>
  <c r="N78" i="65" s="1"/>
  <c r="I71" i="65"/>
  <c r="N77" i="170"/>
  <c r="N81" i="170" s="1"/>
  <c r="N47" i="170" s="1"/>
  <c r="N49" i="170" s="1"/>
  <c r="I77" i="170"/>
  <c r="N63" i="246"/>
  <c r="N59" i="30"/>
  <c r="N65" i="30" s="1"/>
  <c r="N70" i="157"/>
  <c r="N79" i="366"/>
  <c r="L85" i="366" s="1"/>
  <c r="N76" i="61"/>
  <c r="N42" i="61" s="1"/>
  <c r="N76" i="80"/>
  <c r="N41" i="80" s="1"/>
  <c r="N43" i="80" s="1"/>
  <c r="N70" i="84"/>
  <c r="N76" i="84" s="1"/>
  <c r="N41" i="84" s="1"/>
  <c r="N43" i="84" s="1"/>
  <c r="N78" i="84" s="1"/>
  <c r="I70" i="84"/>
  <c r="N54" i="98"/>
  <c r="N76" i="102"/>
  <c r="N41" i="102" s="1"/>
  <c r="N43" i="102" s="1"/>
  <c r="N78" i="102" s="1"/>
  <c r="L85" i="102" s="1"/>
  <c r="N70" i="154"/>
  <c r="N76" i="90"/>
  <c r="N41" i="90" s="1"/>
  <c r="N43" i="90" s="1"/>
  <c r="N78" i="90" s="1"/>
  <c r="L83" i="90" s="1"/>
  <c r="N71" i="107"/>
  <c r="N76" i="107" s="1"/>
  <c r="N41" i="107" s="1"/>
  <c r="N43" i="107" s="1"/>
  <c r="N78" i="107" s="1"/>
  <c r="I71" i="107"/>
  <c r="N77" i="262"/>
  <c r="N41" i="262" s="1"/>
  <c r="N43" i="262" s="1"/>
  <c r="N43" i="36"/>
  <c r="N43" i="43"/>
  <c r="N76" i="79"/>
  <c r="N41" i="79" s="1"/>
  <c r="N43" i="128"/>
  <c r="N78" i="128" s="1"/>
  <c r="L84" i="128" s="1"/>
  <c r="N75" i="133"/>
  <c r="N41" i="133" s="1"/>
  <c r="N43" i="133" s="1"/>
  <c r="N77" i="133" s="1"/>
  <c r="L84" i="133" s="1"/>
  <c r="N76" i="143"/>
  <c r="N41" i="143" s="1"/>
  <c r="N43" i="143" s="1"/>
  <c r="N81" i="171"/>
  <c r="N47" i="171" s="1"/>
  <c r="N49" i="171" s="1"/>
  <c r="N72" i="227"/>
  <c r="N41" i="227" s="1"/>
  <c r="N43" i="227" s="1"/>
  <c r="N74" i="227" s="1"/>
  <c r="N76" i="234"/>
  <c r="N40" i="234" s="1"/>
  <c r="N42" i="234" s="1"/>
  <c r="N78" i="234" s="1"/>
  <c r="L83" i="234" s="1"/>
  <c r="N59" i="243"/>
  <c r="N65" i="243" s="1"/>
  <c r="N77" i="323"/>
  <c r="N79" i="323" s="1"/>
  <c r="L86" i="323" s="1"/>
  <c r="N77" i="348"/>
  <c r="N41" i="348" s="1"/>
  <c r="N43" i="348" s="1"/>
  <c r="N79" i="348" s="1"/>
  <c r="N77" i="365"/>
  <c r="N41" i="365" s="1"/>
  <c r="N43" i="365" s="1"/>
  <c r="N79" i="365" s="1"/>
  <c r="N58" i="287"/>
  <c r="N64" i="287" s="1"/>
  <c r="N76" i="96"/>
  <c r="N41" i="96" s="1"/>
  <c r="N43" i="96" s="1"/>
  <c r="N78" i="96" s="1"/>
  <c r="L85" i="96" s="1"/>
  <c r="N53" i="138"/>
  <c r="N80" i="184"/>
  <c r="N46" i="184" s="1"/>
  <c r="N48" i="184" s="1"/>
  <c r="N80" i="188"/>
  <c r="N46" i="188" s="1"/>
  <c r="N48" i="188" s="1"/>
  <c r="N81" i="187"/>
  <c r="N47" i="187" s="1"/>
  <c r="N49" i="187" s="1"/>
  <c r="N77" i="233"/>
  <c r="N41" i="233" s="1"/>
  <c r="N43" i="233" s="1"/>
  <c r="N79" i="233" s="1"/>
  <c r="N77" i="254"/>
  <c r="N41" i="254" s="1"/>
  <c r="N43" i="254" s="1"/>
  <c r="N81" i="267"/>
  <c r="N41" i="267" s="1"/>
  <c r="N43" i="267" s="1"/>
  <c r="N43" i="274"/>
  <c r="N77" i="295"/>
  <c r="N41" i="295" s="1"/>
  <c r="N43" i="295" s="1"/>
  <c r="N91" i="260"/>
  <c r="N47" i="260" s="1"/>
  <c r="N49" i="260" s="1"/>
  <c r="N79" i="343"/>
  <c r="L84" i="343" s="1"/>
  <c r="N77" i="347"/>
  <c r="N41" i="347" s="1"/>
  <c r="N43" i="347" s="1"/>
  <c r="N79" i="347" s="1"/>
  <c r="L85" i="347" s="1"/>
  <c r="N58" i="283"/>
  <c r="N64" i="283" s="1"/>
  <c r="N76" i="145"/>
  <c r="N41" i="145" s="1"/>
  <c r="N43" i="145" s="1"/>
  <c r="N76" i="231"/>
  <c r="N40" i="231" s="1"/>
  <c r="N42" i="231" s="1"/>
  <c r="N65" i="245"/>
  <c r="N70" i="245" s="1"/>
  <c r="N81" i="280"/>
  <c r="N44" i="280" s="1"/>
  <c r="N46" i="280" s="1"/>
  <c r="N83" i="280" s="1"/>
  <c r="L89" i="280" s="1"/>
  <c r="N75" i="290"/>
  <c r="N41" i="290" s="1"/>
  <c r="N43" i="290" s="1"/>
  <c r="N77" i="290" s="1"/>
  <c r="N77" i="362"/>
  <c r="N41" i="362" s="1"/>
  <c r="N43" i="362" s="1"/>
  <c r="N77" i="364"/>
  <c r="N41" i="364" s="1"/>
  <c r="N43" i="364" s="1"/>
  <c r="N79" i="364" s="1"/>
  <c r="N58" i="284"/>
  <c r="N64" i="284" s="1"/>
  <c r="N76" i="101"/>
  <c r="N41" i="101" s="1"/>
  <c r="N43" i="101" s="1"/>
  <c r="N78" i="101" s="1"/>
  <c r="L84" i="101" s="1"/>
  <c r="N76" i="106"/>
  <c r="N41" i="106" s="1"/>
  <c r="N43" i="106" s="1"/>
  <c r="N43" i="209"/>
  <c r="N78" i="209" s="1"/>
  <c r="L85" i="209" s="1"/>
  <c r="N76" i="144"/>
  <c r="N41" i="144" s="1"/>
  <c r="N43" i="144" s="1"/>
  <c r="N78" i="144" s="1"/>
  <c r="L85" i="144" s="1"/>
  <c r="N81" i="154"/>
  <c r="N47" i="154" s="1"/>
  <c r="N49" i="154" s="1"/>
  <c r="N80" i="179"/>
  <c r="N46" i="179" s="1"/>
  <c r="N48" i="179" s="1"/>
  <c r="N82" i="179" s="1"/>
  <c r="L88" i="179" s="1"/>
  <c r="N75" i="286"/>
  <c r="N41" i="286" s="1"/>
  <c r="N43" i="286" s="1"/>
  <c r="N55" i="336"/>
  <c r="N79" i="336" s="1"/>
  <c r="L84" i="336" s="1"/>
  <c r="N59" i="25"/>
  <c r="N65" i="25" s="1"/>
  <c r="N77" i="334"/>
  <c r="N41" i="334" s="1"/>
  <c r="N43" i="334" s="1"/>
  <c r="N79" i="334" s="1"/>
  <c r="N72" i="276"/>
  <c r="N78" i="276" s="1"/>
  <c r="N41" i="276" s="1"/>
  <c r="N43" i="276" s="1"/>
  <c r="N80" i="276" s="1"/>
  <c r="L86" i="276" s="1"/>
  <c r="N77" i="244"/>
  <c r="N78" i="270"/>
  <c r="N41" i="270" s="1"/>
  <c r="N43" i="270" s="1"/>
  <c r="N65" i="248"/>
  <c r="N80" i="181"/>
  <c r="N46" i="181" s="1"/>
  <c r="N48" i="181" s="1"/>
  <c r="N81" i="186"/>
  <c r="N47" i="186" s="1"/>
  <c r="N49" i="186" s="1"/>
  <c r="N84" i="220"/>
  <c r="N46" i="220" s="1"/>
  <c r="N48" i="220" s="1"/>
  <c r="N86" i="220" s="1"/>
  <c r="N83" i="221"/>
  <c r="N46" i="221" s="1"/>
  <c r="N48" i="221" s="1"/>
  <c r="N45" i="193"/>
  <c r="N79" i="193" s="1"/>
  <c r="L85" i="193" s="1"/>
  <c r="N69" i="189"/>
  <c r="N77" i="305"/>
  <c r="L83" i="305" s="1"/>
  <c r="N70" i="168"/>
  <c r="N70" i="268"/>
  <c r="N69" i="160"/>
  <c r="N70" i="186"/>
  <c r="N64" i="286"/>
  <c r="N66" i="294"/>
  <c r="N70" i="158"/>
  <c r="N69" i="188"/>
  <c r="N68" i="249"/>
  <c r="N70" i="176"/>
  <c r="N70" i="155"/>
  <c r="N70" i="162"/>
  <c r="N69" i="172"/>
  <c r="N70" i="267"/>
  <c r="N70" i="182"/>
  <c r="N53" i="145"/>
  <c r="N55" i="362"/>
  <c r="L83" i="225"/>
  <c r="L85" i="104"/>
  <c r="N86" i="104" s="1"/>
  <c r="N88" i="104" s="1"/>
  <c r="D94" i="5" s="1"/>
  <c r="L83" i="113"/>
  <c r="N86" i="113" s="1"/>
  <c r="N88" i="113" s="1"/>
  <c r="D103" i="5" s="1"/>
  <c r="L84" i="322"/>
  <c r="L85" i="224"/>
  <c r="L85" i="109"/>
  <c r="N86" i="109" s="1"/>
  <c r="N88" i="109" s="1"/>
  <c r="D99" i="5" s="1"/>
  <c r="N53" i="141"/>
  <c r="N54" i="34"/>
  <c r="L85" i="345"/>
  <c r="L85" i="73"/>
  <c r="L83" i="73"/>
  <c r="L84" i="73"/>
  <c r="N56" i="274"/>
  <c r="N78" i="216"/>
  <c r="L85" i="216" s="1"/>
  <c r="L84" i="125"/>
  <c r="N54" i="38"/>
  <c r="N54" i="43"/>
  <c r="N78" i="43" s="1"/>
  <c r="L83" i="43" s="1"/>
  <c r="N54" i="45"/>
  <c r="N61" i="221"/>
  <c r="N79" i="351"/>
  <c r="L84" i="351" s="1"/>
  <c r="N53" i="309"/>
  <c r="N55" i="355"/>
  <c r="N79" i="355" s="1"/>
  <c r="N55" i="363"/>
  <c r="L84" i="124"/>
  <c r="L85" i="124"/>
  <c r="L83" i="124"/>
  <c r="N55" i="356"/>
  <c r="N86" i="118"/>
  <c r="N88" i="118" s="1"/>
  <c r="D108" i="5" s="1"/>
  <c r="L85" i="115"/>
  <c r="L83" i="125"/>
  <c r="L83" i="115"/>
  <c r="N54" i="37"/>
  <c r="N54" i="35"/>
  <c r="N53" i="325"/>
  <c r="N86" i="117"/>
  <c r="N88" i="117" s="1"/>
  <c r="D107" i="5" s="1"/>
  <c r="L83" i="116"/>
  <c r="L85" i="110"/>
  <c r="L85" i="322"/>
  <c r="L84" i="224"/>
  <c r="N86" i="224" s="1"/>
  <c r="N88" i="224" s="1"/>
  <c r="D185" i="5" s="1"/>
  <c r="N86" i="114"/>
  <c r="N88" i="114" s="1"/>
  <c r="D104" i="5" s="1"/>
  <c r="N86" i="122"/>
  <c r="N88" i="122" s="1"/>
  <c r="D112" i="5" s="1"/>
  <c r="N54" i="44"/>
  <c r="N54" i="83"/>
  <c r="N43" i="79"/>
  <c r="N77" i="192"/>
  <c r="L84" i="192" s="1"/>
  <c r="N43" i="190"/>
  <c r="N77" i="190" s="1"/>
  <c r="L83" i="190" s="1"/>
  <c r="N80" i="273"/>
  <c r="L87" i="273" s="1"/>
  <c r="N86" i="370"/>
  <c r="N88" i="370" s="1"/>
  <c r="D320" i="5" s="1"/>
  <c r="N48" i="217"/>
  <c r="N82" i="217" s="1"/>
  <c r="L87" i="217" s="1"/>
  <c r="N43" i="35"/>
  <c r="N43" i="264"/>
  <c r="N79" i="264" s="1"/>
  <c r="N79" i="251"/>
  <c r="L85" i="251" s="1"/>
  <c r="N44" i="212"/>
  <c r="N78" i="212" s="1"/>
  <c r="N49" i="157"/>
  <c r="N83" i="157" s="1"/>
  <c r="L90" i="157" s="1"/>
  <c r="N48" i="189"/>
  <c r="N82" i="189" s="1"/>
  <c r="N43" i="263"/>
  <c r="N49" i="168"/>
  <c r="N44" i="214"/>
  <c r="N78" i="214" s="1"/>
  <c r="N44" i="213"/>
  <c r="N78" i="213" s="1"/>
  <c r="N43" i="53"/>
  <c r="N43" i="59"/>
  <c r="N78" i="59" s="1"/>
  <c r="L85" i="59" s="1"/>
  <c r="L87" i="281"/>
  <c r="L85" i="281"/>
  <c r="L86" i="281"/>
  <c r="N69" i="183"/>
  <c r="N79" i="261"/>
  <c r="N64" i="297"/>
  <c r="N69" i="180"/>
  <c r="N77" i="301"/>
  <c r="L82" i="301" s="1"/>
  <c r="N70" i="185"/>
  <c r="N61" i="228"/>
  <c r="N69" i="164"/>
  <c r="N69" i="174"/>
  <c r="N70" i="266"/>
  <c r="N70" i="187"/>
  <c r="L84" i="76"/>
  <c r="L85" i="76"/>
  <c r="L83" i="76"/>
  <c r="N54" i="39"/>
  <c r="L86" i="277"/>
  <c r="N79" i="254"/>
  <c r="L85" i="254" s="1"/>
  <c r="N54" i="88"/>
  <c r="L84" i="121"/>
  <c r="N79" i="357"/>
  <c r="L86" i="357" s="1"/>
  <c r="L83" i="304"/>
  <c r="L87" i="277"/>
  <c r="N77" i="292"/>
  <c r="L84" i="292" s="1"/>
  <c r="L84" i="226"/>
  <c r="N54" i="40"/>
  <c r="L83" i="110"/>
  <c r="L85" i="225"/>
  <c r="L85" i="371"/>
  <c r="L85" i="226"/>
  <c r="N80" i="275"/>
  <c r="L87" i="275" s="1"/>
  <c r="N86" i="369"/>
  <c r="N88" i="369" s="1"/>
  <c r="D318" i="5" s="1"/>
  <c r="N78" i="142"/>
  <c r="L83" i="142" s="1"/>
  <c r="N43" i="15"/>
  <c r="N78" i="15" s="1"/>
  <c r="N43" i="42"/>
  <c r="N43" i="67"/>
  <c r="N78" i="67" s="1"/>
  <c r="L83" i="67" s="1"/>
  <c r="N43" i="52"/>
  <c r="N78" i="52" s="1"/>
  <c r="N43" i="40"/>
  <c r="N43" i="45"/>
  <c r="N70" i="178"/>
  <c r="N72" i="165"/>
  <c r="N79" i="312"/>
  <c r="N79" i="313"/>
  <c r="L86" i="313" s="1"/>
  <c r="N79" i="257"/>
  <c r="N79" i="295"/>
  <c r="N79" i="235"/>
  <c r="N78" i="32"/>
  <c r="L84" i="32" s="1"/>
  <c r="L85" i="70"/>
  <c r="L83" i="70"/>
  <c r="L84" i="70"/>
  <c r="L84" i="347"/>
  <c r="L83" i="78"/>
  <c r="L83" i="123"/>
  <c r="L84" i="123"/>
  <c r="L84" i="360"/>
  <c r="L86" i="360"/>
  <c r="L85" i="339"/>
  <c r="L86" i="339"/>
  <c r="L84" i="339"/>
  <c r="L85" i="327"/>
  <c r="L86" i="327"/>
  <c r="L83" i="303"/>
  <c r="L84" i="303"/>
  <c r="L83" i="367"/>
  <c r="L84" i="367"/>
  <c r="L83" i="77"/>
  <c r="L84" i="77"/>
  <c r="N54" i="86"/>
  <c r="L86" i="241"/>
  <c r="L82" i="303"/>
  <c r="L85" i="121"/>
  <c r="N54" i="36"/>
  <c r="N54" i="41"/>
  <c r="N53" i="75"/>
  <c r="N54" i="42"/>
  <c r="N79" i="315"/>
  <c r="L84" i="315" s="1"/>
  <c r="N43" i="7"/>
  <c r="N78" i="7" s="1"/>
  <c r="L83" i="7" s="1"/>
  <c r="L88" i="218"/>
  <c r="L89" i="218"/>
  <c r="N43" i="61"/>
  <c r="N78" i="61" s="1"/>
  <c r="N43" i="21"/>
  <c r="N78" i="21" s="1"/>
  <c r="L83" i="21" s="1"/>
  <c r="N43" i="23"/>
  <c r="N78" i="23" s="1"/>
  <c r="N43" i="33"/>
  <c r="N43" i="51"/>
  <c r="N78" i="51" s="1"/>
  <c r="N43" i="22"/>
  <c r="N78" i="22" s="1"/>
  <c r="N43" i="49"/>
  <c r="N78" i="49" s="1"/>
  <c r="N43" i="27"/>
  <c r="N78" i="27" s="1"/>
  <c r="N43" i="306"/>
  <c r="N79" i="306" s="1"/>
  <c r="L82" i="300"/>
  <c r="L83" i="300"/>
  <c r="L86" i="350"/>
  <c r="L87" i="218"/>
  <c r="N76" i="135"/>
  <c r="N41" i="135" s="1"/>
  <c r="N43" i="135" s="1"/>
  <c r="N78" i="135" s="1"/>
  <c r="N76" i="146"/>
  <c r="N41" i="146" s="1"/>
  <c r="N43" i="146" s="1"/>
  <c r="N80" i="160"/>
  <c r="N46" i="160" s="1"/>
  <c r="N48" i="160" s="1"/>
  <c r="L84" i="327"/>
  <c r="N76" i="17"/>
  <c r="N42" i="17" s="1"/>
  <c r="N43" i="17" s="1"/>
  <c r="N78" i="17" s="1"/>
  <c r="N76" i="68"/>
  <c r="N41" i="68" s="1"/>
  <c r="N43" i="68" s="1"/>
  <c r="N78" i="68" s="1"/>
  <c r="N75" i="72"/>
  <c r="N41" i="72" s="1"/>
  <c r="N43" i="72" s="1"/>
  <c r="N77" i="72" s="1"/>
  <c r="N76" i="82"/>
  <c r="N41" i="82" s="1"/>
  <c r="N43" i="82" s="1"/>
  <c r="N76" i="85"/>
  <c r="N41" i="85" s="1"/>
  <c r="N43" i="85" s="1"/>
  <c r="N76" i="56"/>
  <c r="N42" i="56" s="1"/>
  <c r="N43" i="56" s="1"/>
  <c r="N78" i="56" s="1"/>
  <c r="N76" i="91"/>
  <c r="N41" i="91" s="1"/>
  <c r="N43" i="91" s="1"/>
  <c r="N78" i="91" s="1"/>
  <c r="N76" i="92"/>
  <c r="N41" i="92" s="1"/>
  <c r="N43" i="92" s="1"/>
  <c r="N78" i="92" s="1"/>
  <c r="N76" i="94"/>
  <c r="N41" i="94" s="1"/>
  <c r="N43" i="94" s="1"/>
  <c r="N78" i="94" s="1"/>
  <c r="N76" i="95"/>
  <c r="N41" i="95" s="1"/>
  <c r="N43" i="95" s="1"/>
  <c r="N76" i="137"/>
  <c r="N41" i="137" s="1"/>
  <c r="N43" i="137" s="1"/>
  <c r="N80" i="164"/>
  <c r="N46" i="164" s="1"/>
  <c r="N48" i="164" s="1"/>
  <c r="N80" i="180"/>
  <c r="N46" i="180" s="1"/>
  <c r="N48" i="180" s="1"/>
  <c r="N81" i="185"/>
  <c r="N47" i="185" s="1"/>
  <c r="N49" i="185" s="1"/>
  <c r="N73" i="229"/>
  <c r="N40" i="229" s="1"/>
  <c r="N42" i="229" s="1"/>
  <c r="N75" i="229" s="1"/>
  <c r="N78" i="232"/>
  <c r="N41" i="232" s="1"/>
  <c r="N43" i="232" s="1"/>
  <c r="N80" i="232" s="1"/>
  <c r="N78" i="272"/>
  <c r="N41" i="272" s="1"/>
  <c r="N43" i="272" s="1"/>
  <c r="N83" i="279"/>
  <c r="N46" i="279" s="1"/>
  <c r="N48" i="279" s="1"/>
  <c r="N81" i="176"/>
  <c r="N47" i="176" s="1"/>
  <c r="N49" i="176" s="1"/>
  <c r="N80" i="183"/>
  <c r="N46" i="183" s="1"/>
  <c r="N48" i="183" s="1"/>
  <c r="N87" i="246"/>
  <c r="N45" i="246" s="1"/>
  <c r="N47" i="246" s="1"/>
  <c r="N75" i="293"/>
  <c r="N41" i="293" s="1"/>
  <c r="N43" i="293" s="1"/>
  <c r="N77" i="293" s="1"/>
  <c r="N75" i="325"/>
  <c r="N41" i="325" s="1"/>
  <c r="N43" i="325" s="1"/>
  <c r="N77" i="337"/>
  <c r="N41" i="337" s="1"/>
  <c r="N43" i="337" s="1"/>
  <c r="N77" i="342"/>
  <c r="N41" i="342" s="1"/>
  <c r="N43" i="342" s="1"/>
  <c r="N79" i="342" s="1"/>
  <c r="N77" i="363"/>
  <c r="N41" i="363" s="1"/>
  <c r="N43" i="363" s="1"/>
  <c r="N75" i="289"/>
  <c r="N41" i="289" s="1"/>
  <c r="N43" i="289" s="1"/>
  <c r="N77" i="289" s="1"/>
  <c r="N77" i="294"/>
  <c r="N41" i="294" s="1"/>
  <c r="N43" i="294" s="1"/>
  <c r="N75" i="299"/>
  <c r="N41" i="299" s="1"/>
  <c r="N43" i="299" s="1"/>
  <c r="N75" i="302"/>
  <c r="N41" i="302" s="1"/>
  <c r="N43" i="302" s="1"/>
  <c r="N77" i="302" s="1"/>
  <c r="N77" i="321"/>
  <c r="N79" i="321" s="1"/>
  <c r="N77" i="333"/>
  <c r="N41" i="333" s="1"/>
  <c r="N43" i="333" s="1"/>
  <c r="N79" i="333" s="1"/>
  <c r="L85" i="353" l="1"/>
  <c r="L84" i="353"/>
  <c r="N83" i="282"/>
  <c r="L90" i="282" s="1"/>
  <c r="N77" i="299"/>
  <c r="N78" i="85"/>
  <c r="N83" i="158"/>
  <c r="L90" i="158" s="1"/>
  <c r="N79" i="262"/>
  <c r="L85" i="262" s="1"/>
  <c r="N83" i="170"/>
  <c r="L90" i="170" s="1"/>
  <c r="N78" i="136"/>
  <c r="N78" i="87"/>
  <c r="L85" i="87" s="1"/>
  <c r="N78" i="20"/>
  <c r="N86" i="111"/>
  <c r="N88" i="111" s="1"/>
  <c r="D101" i="5" s="1"/>
  <c r="N85" i="279"/>
  <c r="L84" i="132"/>
  <c r="N86" i="132" s="1"/>
  <c r="N88" i="132" s="1"/>
  <c r="D123" i="5" s="1"/>
  <c r="N78" i="95"/>
  <c r="N80" i="272"/>
  <c r="L86" i="272" s="1"/>
  <c r="L84" i="352"/>
  <c r="L85" i="132"/>
  <c r="N78" i="31"/>
  <c r="L85" i="31" s="1"/>
  <c r="N78" i="137"/>
  <c r="N78" i="36"/>
  <c r="N78" i="79"/>
  <c r="L84" i="79" s="1"/>
  <c r="N85" i="207"/>
  <c r="L90" i="207" s="1"/>
  <c r="N78" i="81"/>
  <c r="L85" i="81" s="1"/>
  <c r="N79" i="247"/>
  <c r="N74" i="252"/>
  <c r="N77" i="298"/>
  <c r="L84" i="298" s="1"/>
  <c r="N78" i="86"/>
  <c r="N79" i="311"/>
  <c r="L86" i="311" s="1"/>
  <c r="L84" i="216"/>
  <c r="N86" i="216" s="1"/>
  <c r="N88" i="216" s="1"/>
  <c r="D178" i="5" s="1"/>
  <c r="N78" i="97"/>
  <c r="N78" i="148"/>
  <c r="L83" i="148" s="1"/>
  <c r="N81" i="50"/>
  <c r="N86" i="116"/>
  <c r="N88" i="116" s="1"/>
  <c r="D105" i="5" s="1"/>
  <c r="N77" i="286"/>
  <c r="L82" i="286" s="1"/>
  <c r="N78" i="83"/>
  <c r="L83" i="83" s="1"/>
  <c r="N83" i="182"/>
  <c r="L89" i="182" s="1"/>
  <c r="N78" i="82"/>
  <c r="L84" i="82" s="1"/>
  <c r="N79" i="362"/>
  <c r="L86" i="362" s="1"/>
  <c r="N83" i="249"/>
  <c r="L90" i="249" s="1"/>
  <c r="N79" i="363"/>
  <c r="N80" i="270"/>
  <c r="L87" i="270" s="1"/>
  <c r="N78" i="138"/>
  <c r="L85" i="138" s="1"/>
  <c r="N89" i="246"/>
  <c r="L95" i="246" s="1"/>
  <c r="N93" i="260"/>
  <c r="L98" i="260" s="1"/>
  <c r="N78" i="30"/>
  <c r="L83" i="30" s="1"/>
  <c r="N79" i="258"/>
  <c r="L84" i="258" s="1"/>
  <c r="L86" i="320"/>
  <c r="L84" i="357"/>
  <c r="L84" i="346"/>
  <c r="L85" i="331"/>
  <c r="L84" i="331"/>
  <c r="N78" i="42"/>
  <c r="L85" i="42" s="1"/>
  <c r="L86" i="346"/>
  <c r="N85" i="304"/>
  <c r="N87" i="304" s="1"/>
  <c r="D260" i="5" s="1"/>
  <c r="N78" i="39"/>
  <c r="L84" i="39" s="1"/>
  <c r="N79" i="296"/>
  <c r="L86" i="296" s="1"/>
  <c r="L86" i="352"/>
  <c r="L86" i="343"/>
  <c r="N78" i="44"/>
  <c r="L84" i="44" s="1"/>
  <c r="L85" i="32"/>
  <c r="L82" i="305"/>
  <c r="L86" i="340"/>
  <c r="N79" i="356"/>
  <c r="L85" i="356" s="1"/>
  <c r="N85" i="245"/>
  <c r="L92" i="245" s="1"/>
  <c r="L83" i="131"/>
  <c r="L84" i="131"/>
  <c r="L85" i="328"/>
  <c r="L86" i="328"/>
  <c r="L84" i="328"/>
  <c r="N79" i="337"/>
  <c r="L85" i="337" s="1"/>
  <c r="N82" i="180"/>
  <c r="L87" i="180" s="1"/>
  <c r="N78" i="146"/>
  <c r="L84" i="350"/>
  <c r="L85" i="343"/>
  <c r="N87" i="343" s="1"/>
  <c r="N89" i="343" s="1"/>
  <c r="D296" i="5" s="1"/>
  <c r="L85" i="241"/>
  <c r="N87" i="241" s="1"/>
  <c r="N89" i="241" s="1"/>
  <c r="D201" i="5" s="1"/>
  <c r="L84" i="78"/>
  <c r="N85" i="78" s="1"/>
  <c r="N87" i="78" s="1"/>
  <c r="D69" i="5" s="1"/>
  <c r="N77" i="285"/>
  <c r="L82" i="285" s="1"/>
  <c r="N78" i="34"/>
  <c r="L83" i="34" s="1"/>
  <c r="N86" i="110"/>
  <c r="N88" i="110" s="1"/>
  <c r="D100" i="5" s="1"/>
  <c r="L86" i="354"/>
  <c r="N74" i="228"/>
  <c r="L81" i="228" s="1"/>
  <c r="N77" i="297"/>
  <c r="L83" i="297" s="1"/>
  <c r="N78" i="139"/>
  <c r="L84" i="139" s="1"/>
  <c r="N78" i="80"/>
  <c r="L85" i="80" s="1"/>
  <c r="N77" i="325"/>
  <c r="L82" i="325" s="1"/>
  <c r="N82" i="183"/>
  <c r="L88" i="183" s="1"/>
  <c r="N82" i="164"/>
  <c r="L89" i="164" s="1"/>
  <c r="L85" i="318"/>
  <c r="N78" i="33"/>
  <c r="L84" i="254"/>
  <c r="N77" i="75"/>
  <c r="L83" i="75" s="1"/>
  <c r="N78" i="45"/>
  <c r="L83" i="45" s="1"/>
  <c r="L84" i="354"/>
  <c r="N82" i="181"/>
  <c r="L87" i="181" s="1"/>
  <c r="N68" i="248"/>
  <c r="N83" i="248" s="1"/>
  <c r="L88" i="248" s="1"/>
  <c r="N78" i="106"/>
  <c r="L83" i="106" s="1"/>
  <c r="N78" i="231"/>
  <c r="L83" i="231" s="1"/>
  <c r="N83" i="162"/>
  <c r="L88" i="162" s="1"/>
  <c r="N78" i="243"/>
  <c r="L83" i="243" s="1"/>
  <c r="L84" i="359"/>
  <c r="N86" i="115"/>
  <c r="N88" i="115" s="1"/>
  <c r="D106" i="5" s="1"/>
  <c r="L85" i="359"/>
  <c r="N86" i="119"/>
  <c r="N88" i="119" s="1"/>
  <c r="D109" i="5" s="1"/>
  <c r="N80" i="274"/>
  <c r="L86" i="274" s="1"/>
  <c r="L83" i="216"/>
  <c r="N78" i="141"/>
  <c r="L85" i="141" s="1"/>
  <c r="N78" i="99"/>
  <c r="L85" i="99" s="1"/>
  <c r="N86" i="121"/>
  <c r="N88" i="121" s="1"/>
  <c r="D111" i="5" s="1"/>
  <c r="N78" i="38"/>
  <c r="L85" i="38" s="1"/>
  <c r="N78" i="9"/>
  <c r="L85" i="9" s="1"/>
  <c r="L86" i="259"/>
  <c r="L84" i="259"/>
  <c r="L84" i="323"/>
  <c r="L86" i="253"/>
  <c r="L86" i="353"/>
  <c r="N87" i="353" s="1"/>
  <c r="N89" i="353" s="1"/>
  <c r="D305" i="5" s="1"/>
  <c r="N78" i="41"/>
  <c r="L85" i="41" s="1"/>
  <c r="N83" i="268"/>
  <c r="L89" i="268" s="1"/>
  <c r="L84" i="329"/>
  <c r="L85" i="323"/>
  <c r="N87" i="323" s="1"/>
  <c r="N89" i="323" s="1"/>
  <c r="D279" i="5" s="1"/>
  <c r="N82" i="188"/>
  <c r="L89" i="188" s="1"/>
  <c r="N82" i="160"/>
  <c r="L82" i="292"/>
  <c r="N83" i="155"/>
  <c r="L88" i="155" s="1"/>
  <c r="L83" i="32"/>
  <c r="N86" i="32" s="1"/>
  <c r="N88" i="32" s="1"/>
  <c r="D24" i="5" s="1"/>
  <c r="N82" i="172"/>
  <c r="L89" i="172" s="1"/>
  <c r="N78" i="25"/>
  <c r="L83" i="25" s="1"/>
  <c r="L86" i="331"/>
  <c r="L85" i="131"/>
  <c r="L84" i="190"/>
  <c r="L82" i="190"/>
  <c r="L84" i="307"/>
  <c r="L86" i="307"/>
  <c r="L85" i="307"/>
  <c r="L85" i="329"/>
  <c r="N87" i="329" s="1"/>
  <c r="N89" i="329" s="1"/>
  <c r="D283" i="5" s="1"/>
  <c r="L84" i="253"/>
  <c r="N78" i="35"/>
  <c r="L84" i="35" s="1"/>
  <c r="N77" i="309"/>
  <c r="L83" i="309" s="1"/>
  <c r="N77" i="287"/>
  <c r="L84" i="287" s="1"/>
  <c r="N78" i="143"/>
  <c r="L83" i="143" s="1"/>
  <c r="N79" i="263"/>
  <c r="L86" i="263" s="1"/>
  <c r="L86" i="258"/>
  <c r="L85" i="308"/>
  <c r="N83" i="266"/>
  <c r="L90" i="266" s="1"/>
  <c r="L86" i="254"/>
  <c r="L86" i="308"/>
  <c r="L88" i="217"/>
  <c r="L85" i="362"/>
  <c r="L85" i="351"/>
  <c r="N87" i="351" s="1"/>
  <c r="N89" i="351" s="1"/>
  <c r="D303" i="5" s="1"/>
  <c r="L86" i="351"/>
  <c r="L83" i="292"/>
  <c r="L86" i="366"/>
  <c r="L84" i="366"/>
  <c r="N78" i="98"/>
  <c r="L83" i="98" s="1"/>
  <c r="L83" i="103"/>
  <c r="N86" i="124"/>
  <c r="N88" i="124" s="1"/>
  <c r="D113" i="5" s="1"/>
  <c r="N78" i="145"/>
  <c r="L84" i="145" s="1"/>
  <c r="L84" i="318"/>
  <c r="L85" i="273"/>
  <c r="L89" i="217"/>
  <c r="N83" i="185"/>
  <c r="L88" i="185" s="1"/>
  <c r="N83" i="154"/>
  <c r="L88" i="154" s="1"/>
  <c r="L84" i="251"/>
  <c r="N88" i="252"/>
  <c r="L93" i="252" s="1"/>
  <c r="N77" i="284"/>
  <c r="L84" i="284" s="1"/>
  <c r="L84" i="239"/>
  <c r="N82" i="184"/>
  <c r="L87" i="184" s="1"/>
  <c r="N77" i="283"/>
  <c r="L82" i="283" s="1"/>
  <c r="L86" i="251"/>
  <c r="N83" i="187"/>
  <c r="L89" i="187" s="1"/>
  <c r="N83" i="176"/>
  <c r="L90" i="176" s="1"/>
  <c r="L86" i="239"/>
  <c r="N83" i="168"/>
  <c r="L88" i="168" s="1"/>
  <c r="N83" i="186"/>
  <c r="L88" i="186" s="1"/>
  <c r="L85" i="355"/>
  <c r="L84" i="355"/>
  <c r="L85" i="35"/>
  <c r="N78" i="37"/>
  <c r="L83" i="37" s="1"/>
  <c r="N78" i="88"/>
  <c r="L85" i="88" s="1"/>
  <c r="L85" i="357"/>
  <c r="N87" i="357" s="1"/>
  <c r="N89" i="357" s="1"/>
  <c r="D309" i="5" s="1"/>
  <c r="L84" i="305"/>
  <c r="L85" i="259"/>
  <c r="L83" i="301"/>
  <c r="L83" i="99"/>
  <c r="L86" i="193"/>
  <c r="L84" i="301"/>
  <c r="N86" i="76"/>
  <c r="N88" i="76" s="1"/>
  <c r="D67" i="5" s="1"/>
  <c r="N78" i="71"/>
  <c r="L85" i="71" s="1"/>
  <c r="L84" i="105"/>
  <c r="L83" i="310"/>
  <c r="L84" i="310"/>
  <c r="L84" i="69"/>
  <c r="L88" i="219"/>
  <c r="L86" i="240"/>
  <c r="N86" i="125"/>
  <c r="N88" i="125" s="1"/>
  <c r="D115" i="5" s="1"/>
  <c r="L85" i="128"/>
  <c r="N85" i="221"/>
  <c r="L90" i="221" s="1"/>
  <c r="L86" i="347"/>
  <c r="N87" i="347" s="1"/>
  <c r="N89" i="347" s="1"/>
  <c r="D300" i="5" s="1"/>
  <c r="L85" i="340"/>
  <c r="N87" i="340" s="1"/>
  <c r="N89" i="340" s="1"/>
  <c r="D294" i="5" s="1"/>
  <c r="N86" i="225"/>
  <c r="N88" i="225" s="1"/>
  <c r="D186" i="5" s="1"/>
  <c r="N80" i="48"/>
  <c r="L86" i="48" s="1"/>
  <c r="L85" i="313"/>
  <c r="L86" i="250"/>
  <c r="L86" i="345"/>
  <c r="N87" i="345" s="1"/>
  <c r="N89" i="345" s="1"/>
  <c r="D298" i="5" s="1"/>
  <c r="L85" i="130"/>
  <c r="L83" i="242"/>
  <c r="L86" i="262"/>
  <c r="L88" i="280"/>
  <c r="L84" i="362"/>
  <c r="L85" i="129"/>
  <c r="L83" i="130"/>
  <c r="L84" i="344"/>
  <c r="L83" i="9"/>
  <c r="L86" i="336"/>
  <c r="L84" i="234"/>
  <c r="L83" i="16"/>
  <c r="L85" i="344"/>
  <c r="L86" i="237"/>
  <c r="L84" i="90"/>
  <c r="L89" i="282"/>
  <c r="L85" i="16"/>
  <c r="L84" i="47"/>
  <c r="L92" i="207"/>
  <c r="L84" i="237"/>
  <c r="L84" i="129"/>
  <c r="L84" i="21"/>
  <c r="L83" i="208"/>
  <c r="L85" i="19"/>
  <c r="L87" i="219"/>
  <c r="N78" i="54"/>
  <c r="L84" i="54" s="1"/>
  <c r="L84" i="208"/>
  <c r="L85" i="258"/>
  <c r="L85" i="250"/>
  <c r="L85" i="231"/>
  <c r="L84" i="81"/>
  <c r="L93" i="220"/>
  <c r="L92" i="220"/>
  <c r="L86" i="355"/>
  <c r="L86" i="314"/>
  <c r="L83" i="105"/>
  <c r="L84" i="262"/>
  <c r="L85" i="240"/>
  <c r="L82" i="298"/>
  <c r="L83" i="63"/>
  <c r="L83" i="192"/>
  <c r="L85" i="63"/>
  <c r="N78" i="53"/>
  <c r="L82" i="192"/>
  <c r="L83" i="47"/>
  <c r="L83" i="144"/>
  <c r="L84" i="319"/>
  <c r="L84" i="144"/>
  <c r="L84" i="67"/>
  <c r="L85" i="90"/>
  <c r="L84" i="296"/>
  <c r="L85" i="296"/>
  <c r="L85" i="335"/>
  <c r="L83" i="128"/>
  <c r="L82" i="191"/>
  <c r="L84" i="191"/>
  <c r="L83" i="191"/>
  <c r="L86" i="316"/>
  <c r="L85" i="316"/>
  <c r="L84" i="316"/>
  <c r="L82" i="291"/>
  <c r="L84" i="291"/>
  <c r="L83" i="291"/>
  <c r="L84" i="290"/>
  <c r="L82" i="290"/>
  <c r="L83" i="290"/>
  <c r="L84" i="46"/>
  <c r="L83" i="46"/>
  <c r="L85" i="46"/>
  <c r="L86" i="264"/>
  <c r="L85" i="264"/>
  <c r="L84" i="106"/>
  <c r="L84" i="314"/>
  <c r="L85" i="242"/>
  <c r="L86" i="273"/>
  <c r="L84" i="265"/>
  <c r="L84" i="140"/>
  <c r="L84" i="142"/>
  <c r="L83" i="102"/>
  <c r="L83" i="134"/>
  <c r="L85" i="108"/>
  <c r="L83" i="209"/>
  <c r="L85" i="7"/>
  <c r="L85" i="67"/>
  <c r="L83" i="19"/>
  <c r="N85" i="165"/>
  <c r="L92" i="165" s="1"/>
  <c r="L83" i="108"/>
  <c r="N87" i="371"/>
  <c r="N89" i="371" s="1"/>
  <c r="D293" i="5" s="1"/>
  <c r="L87" i="271"/>
  <c r="N87" i="322"/>
  <c r="N89" i="322" s="1"/>
  <c r="D278" i="5" s="1"/>
  <c r="N79" i="244"/>
  <c r="N45" i="244" s="1"/>
  <c r="N47" i="244" s="1"/>
  <c r="N81" i="244" s="1"/>
  <c r="L87" i="244" s="1"/>
  <c r="L84" i="335"/>
  <c r="L88" i="157"/>
  <c r="L85" i="271"/>
  <c r="L84" i="193"/>
  <c r="L84" i="102"/>
  <c r="L85" i="265"/>
  <c r="L82" i="127"/>
  <c r="L85" i="60"/>
  <c r="L91" i="207"/>
  <c r="L89" i="157"/>
  <c r="L84" i="127"/>
  <c r="L84" i="320"/>
  <c r="L84" i="134"/>
  <c r="L84" i="107"/>
  <c r="L85" i="107"/>
  <c r="L83" i="107"/>
  <c r="L85" i="66"/>
  <c r="L84" i="66"/>
  <c r="L83" i="66"/>
  <c r="L91" i="221"/>
  <c r="L88" i="188"/>
  <c r="L85" i="365"/>
  <c r="L86" i="365"/>
  <c r="L84" i="365"/>
  <c r="L84" i="334"/>
  <c r="L85" i="334"/>
  <c r="L86" i="334"/>
  <c r="L85" i="348"/>
  <c r="L84" i="348"/>
  <c r="L86" i="348"/>
  <c r="L85" i="26"/>
  <c r="L83" i="26"/>
  <c r="L84" i="26"/>
  <c r="L89" i="181"/>
  <c r="L83" i="65"/>
  <c r="L84" i="65"/>
  <c r="L85" i="65"/>
  <c r="L85" i="236"/>
  <c r="N83" i="178"/>
  <c r="L88" i="178" s="1"/>
  <c r="N90" i="218"/>
  <c r="N92" i="218" s="1"/>
  <c r="D180" i="5" s="1"/>
  <c r="L83" i="59"/>
  <c r="L83" i="58"/>
  <c r="L85" i="58"/>
  <c r="L84" i="58"/>
  <c r="N83" i="171"/>
  <c r="L85" i="330"/>
  <c r="L85" i="315"/>
  <c r="L84" i="59"/>
  <c r="L85" i="147"/>
  <c r="N82" i="174"/>
  <c r="L89" i="174" s="1"/>
  <c r="N86" i="28"/>
  <c r="N88" i="28" s="1"/>
  <c r="D20" i="5" s="1"/>
  <c r="L83" i="64"/>
  <c r="L85" i="64"/>
  <c r="L84" i="64"/>
  <c r="L88" i="268"/>
  <c r="L83" i="60"/>
  <c r="L84" i="31"/>
  <c r="L85" i="150"/>
  <c r="N79" i="294"/>
  <c r="L84" i="294" s="1"/>
  <c r="L84" i="313"/>
  <c r="N83" i="267"/>
  <c r="L88" i="267" s="1"/>
  <c r="L86" i="238"/>
  <c r="L85" i="270"/>
  <c r="L86" i="150"/>
  <c r="L84" i="96"/>
  <c r="N88" i="281"/>
  <c r="N90" i="281" s="1"/>
  <c r="D238" i="5" s="1"/>
  <c r="L83" i="31"/>
  <c r="L85" i="319"/>
  <c r="L84" i="103"/>
  <c r="L91" i="245"/>
  <c r="L80" i="228"/>
  <c r="L85" i="238"/>
  <c r="L83" i="96"/>
  <c r="L90" i="280"/>
  <c r="L82" i="133"/>
  <c r="N86" i="123"/>
  <c r="N88" i="123" s="1"/>
  <c r="D114" i="5" s="1"/>
  <c r="L83" i="89"/>
  <c r="L84" i="89"/>
  <c r="N86" i="73"/>
  <c r="N88" i="73" s="1"/>
  <c r="D64" i="5" s="1"/>
  <c r="N86" i="226"/>
  <c r="N88" i="226" s="1"/>
  <c r="D187" i="5" s="1"/>
  <c r="L87" i="276"/>
  <c r="L84" i="330"/>
  <c r="L85" i="140"/>
  <c r="L85" i="101"/>
  <c r="L85" i="276"/>
  <c r="N87" i="327"/>
  <c r="N89" i="327" s="1"/>
  <c r="D281" i="5" s="1"/>
  <c r="L86" i="315"/>
  <c r="L83" i="74"/>
  <c r="L88" i="282"/>
  <c r="L83" i="101"/>
  <c r="N88" i="277"/>
  <c r="N90" i="277" s="1"/>
  <c r="D235" i="5" s="1"/>
  <c r="N85" i="300"/>
  <c r="N87" i="300" s="1"/>
  <c r="D256" i="5" s="1"/>
  <c r="L82" i="74"/>
  <c r="L89" i="189"/>
  <c r="L87" i="189"/>
  <c r="L88" i="189"/>
  <c r="L83" i="139"/>
  <c r="L85" i="57"/>
  <c r="L83" i="57"/>
  <c r="L84" i="57"/>
  <c r="N78" i="40"/>
  <c r="L83" i="40" s="1"/>
  <c r="L87" i="179"/>
  <c r="L84" i="147"/>
  <c r="L84" i="261"/>
  <c r="L86" i="261"/>
  <c r="L85" i="261"/>
  <c r="N86" i="70"/>
  <c r="N88" i="70" s="1"/>
  <c r="D61" i="5" s="1"/>
  <c r="L84" i="332"/>
  <c r="L85" i="332"/>
  <c r="L86" i="332"/>
  <c r="N87" i="354"/>
  <c r="N89" i="354" s="1"/>
  <c r="D306" i="5" s="1"/>
  <c r="L86" i="275"/>
  <c r="L84" i="317"/>
  <c r="L85" i="317"/>
  <c r="L84" i="311"/>
  <c r="L83" i="69"/>
  <c r="N86" i="69" s="1"/>
  <c r="N88" i="69" s="1"/>
  <c r="D60" i="5" s="1"/>
  <c r="L84" i="87"/>
  <c r="L90" i="245"/>
  <c r="N86" i="367"/>
  <c r="N88" i="367" s="1"/>
  <c r="D317" i="5" s="1"/>
  <c r="L85" i="234"/>
  <c r="L89" i="179"/>
  <c r="L84" i="209"/>
  <c r="L85" i="142"/>
  <c r="L83" i="298"/>
  <c r="L85" i="275"/>
  <c r="L91" i="220"/>
  <c r="L83" i="87"/>
  <c r="L83" i="133"/>
  <c r="L85" i="336"/>
  <c r="L84" i="264"/>
  <c r="L86" i="256"/>
  <c r="L85" i="256"/>
  <c r="L84" i="256"/>
  <c r="L86" i="236"/>
  <c r="L86" i="364"/>
  <c r="L85" i="364"/>
  <c r="L84" i="364"/>
  <c r="L85" i="12"/>
  <c r="L83" i="12"/>
  <c r="L84" i="12"/>
  <c r="L86" i="295"/>
  <c r="L85" i="295"/>
  <c r="L84" i="295"/>
  <c r="L84" i="29"/>
  <c r="L85" i="29"/>
  <c r="L83" i="29"/>
  <c r="L85" i="212"/>
  <c r="L84" i="212"/>
  <c r="L83" i="212"/>
  <c r="L84" i="215"/>
  <c r="L83" i="215"/>
  <c r="L85" i="215"/>
  <c r="L85" i="145"/>
  <c r="L84" i="233"/>
  <c r="L85" i="233"/>
  <c r="L86" i="233"/>
  <c r="L84" i="247"/>
  <c r="L86" i="247"/>
  <c r="L85" i="247"/>
  <c r="L84" i="148"/>
  <c r="L84" i="214"/>
  <c r="L85" i="214"/>
  <c r="L83" i="214"/>
  <c r="L83" i="84"/>
  <c r="L85" i="84"/>
  <c r="L84" i="84"/>
  <c r="L86" i="312"/>
  <c r="L85" i="312"/>
  <c r="L84" i="312"/>
  <c r="L85" i="100"/>
  <c r="L83" i="100"/>
  <c r="L86" i="257"/>
  <c r="L85" i="257"/>
  <c r="L84" i="257"/>
  <c r="L85" i="136"/>
  <c r="L84" i="136"/>
  <c r="L83" i="136"/>
  <c r="L84" i="235"/>
  <c r="L86" i="235"/>
  <c r="L85" i="235"/>
  <c r="L79" i="227"/>
  <c r="L81" i="227"/>
  <c r="L80" i="227"/>
  <c r="L89" i="177"/>
  <c r="L87" i="177"/>
  <c r="L88" i="177"/>
  <c r="L83" i="213"/>
  <c r="L84" i="213"/>
  <c r="L85" i="213"/>
  <c r="L84" i="52"/>
  <c r="L85" i="52"/>
  <c r="L83" i="52"/>
  <c r="L90" i="178"/>
  <c r="N85" i="303"/>
  <c r="N87" i="303" s="1"/>
  <c r="D259" i="5" s="1"/>
  <c r="L83" i="149"/>
  <c r="L85" i="149"/>
  <c r="L84" i="149"/>
  <c r="L84" i="309"/>
  <c r="L82" i="309"/>
  <c r="L85" i="86"/>
  <c r="L84" i="86"/>
  <c r="L83" i="86"/>
  <c r="L85" i="36"/>
  <c r="L84" i="36"/>
  <c r="L83" i="36"/>
  <c r="L85" i="43"/>
  <c r="L84" i="43"/>
  <c r="N86" i="77"/>
  <c r="N88" i="77" s="1"/>
  <c r="D68" i="5" s="1"/>
  <c r="N87" i="339"/>
  <c r="N89" i="339" s="1"/>
  <c r="D292" i="5" s="1"/>
  <c r="L83" i="39"/>
  <c r="L87" i="274"/>
  <c r="L85" i="274"/>
  <c r="L90" i="154"/>
  <c r="L83" i="42"/>
  <c r="L84" i="97"/>
  <c r="L83" i="97"/>
  <c r="L85" i="97"/>
  <c r="L84" i="75"/>
  <c r="N87" i="360"/>
  <c r="N89" i="360" s="1"/>
  <c r="D311" i="5" s="1"/>
  <c r="N87" i="320"/>
  <c r="N89" i="320" s="1"/>
  <c r="D276" i="5" s="1"/>
  <c r="L84" i="7"/>
  <c r="N87" i="350"/>
  <c r="N89" i="350" s="1"/>
  <c r="D302" i="5" s="1"/>
  <c r="L86" i="306"/>
  <c r="L85" i="306"/>
  <c r="L84" i="306"/>
  <c r="L83" i="20"/>
  <c r="L84" i="20"/>
  <c r="L85" i="20"/>
  <c r="L85" i="22"/>
  <c r="L83" i="22"/>
  <c r="L84" i="22"/>
  <c r="L85" i="23"/>
  <c r="L83" i="23"/>
  <c r="L84" i="23"/>
  <c r="L84" i="18"/>
  <c r="L83" i="18"/>
  <c r="L85" i="18"/>
  <c r="L84" i="51"/>
  <c r="L83" i="51"/>
  <c r="L85" i="51"/>
  <c r="L85" i="61"/>
  <c r="L84" i="61"/>
  <c r="L83" i="61"/>
  <c r="L85" i="21"/>
  <c r="L83" i="49"/>
  <c r="L85" i="49"/>
  <c r="L84" i="49"/>
  <c r="L87" i="50"/>
  <c r="L86" i="50"/>
  <c r="L88" i="50"/>
  <c r="L83" i="55"/>
  <c r="L85" i="55"/>
  <c r="L84" i="55"/>
  <c r="L84" i="15"/>
  <c r="L83" i="15"/>
  <c r="L85" i="15"/>
  <c r="L83" i="27"/>
  <c r="L84" i="27"/>
  <c r="L85" i="27"/>
  <c r="L84" i="33"/>
  <c r="L83" i="33"/>
  <c r="L85" i="33"/>
  <c r="L84" i="14"/>
  <c r="L85" i="14"/>
  <c r="L83" i="14"/>
  <c r="L85" i="321"/>
  <c r="L86" i="321"/>
  <c r="L84" i="321"/>
  <c r="L83" i="289"/>
  <c r="L84" i="289"/>
  <c r="L82" i="289"/>
  <c r="L87" i="232"/>
  <c r="L86" i="232"/>
  <c r="L85" i="232"/>
  <c r="L87" i="164"/>
  <c r="L88" i="164"/>
  <c r="L84" i="92"/>
  <c r="L85" i="92"/>
  <c r="L83" i="92"/>
  <c r="L83" i="68"/>
  <c r="L84" i="68"/>
  <c r="L85" i="68"/>
  <c r="L84" i="146"/>
  <c r="L85" i="146"/>
  <c r="L83" i="146"/>
  <c r="L82" i="302"/>
  <c r="L84" i="302"/>
  <c r="L83" i="302"/>
  <c r="L86" i="363"/>
  <c r="L84" i="363"/>
  <c r="L85" i="363"/>
  <c r="L84" i="293"/>
  <c r="L82" i="293"/>
  <c r="L83" i="293"/>
  <c r="L82" i="229"/>
  <c r="L81" i="229"/>
  <c r="L80" i="229"/>
  <c r="L83" i="137"/>
  <c r="L84" i="137"/>
  <c r="L85" i="137"/>
  <c r="L85" i="91"/>
  <c r="L83" i="91"/>
  <c r="L84" i="91"/>
  <c r="L83" i="85"/>
  <c r="L85" i="85"/>
  <c r="L84" i="85"/>
  <c r="L83" i="17"/>
  <c r="L85" i="17"/>
  <c r="L84" i="17"/>
  <c r="L83" i="135"/>
  <c r="L84" i="135"/>
  <c r="L85" i="135"/>
  <c r="L84" i="299"/>
  <c r="L83" i="299"/>
  <c r="L82" i="299"/>
  <c r="L85" i="342"/>
  <c r="L84" i="342"/>
  <c r="L86" i="342"/>
  <c r="L92" i="279"/>
  <c r="L90" i="279"/>
  <c r="L91" i="279"/>
  <c r="L89" i="185"/>
  <c r="L83" i="95"/>
  <c r="L85" i="95"/>
  <c r="L84" i="95"/>
  <c r="L85" i="56"/>
  <c r="L83" i="56"/>
  <c r="L84" i="56"/>
  <c r="L85" i="333"/>
  <c r="L84" i="333"/>
  <c r="L86" i="333"/>
  <c r="L86" i="337"/>
  <c r="L87" i="272"/>
  <c r="L85" i="272"/>
  <c r="L88" i="180"/>
  <c r="L85" i="94"/>
  <c r="L84" i="94"/>
  <c r="L83" i="94"/>
  <c r="L85" i="24"/>
  <c r="L83" i="24"/>
  <c r="L84" i="24"/>
  <c r="L84" i="72"/>
  <c r="L82" i="72"/>
  <c r="L83" i="72"/>
  <c r="L88" i="160"/>
  <c r="L89" i="160"/>
  <c r="L87" i="160"/>
  <c r="N87" i="352"/>
  <c r="N89" i="352" s="1"/>
  <c r="D304" i="5" s="1"/>
  <c r="N87" i="318"/>
  <c r="N89" i="318" s="1"/>
  <c r="D274" i="5" s="1"/>
  <c r="L89" i="154" l="1"/>
  <c r="L83" i="79"/>
  <c r="L85" i="311"/>
  <c r="L83" i="81"/>
  <c r="L84" i="356"/>
  <c r="N87" i="356" s="1"/>
  <c r="N89" i="356" s="1"/>
  <c r="D308" i="5" s="1"/>
  <c r="L88" i="170"/>
  <c r="N91" i="170" s="1"/>
  <c r="N93" i="170" s="1"/>
  <c r="D152" i="5" s="1"/>
  <c r="L90" i="187"/>
  <c r="L85" i="79"/>
  <c r="N86" i="79" s="1"/>
  <c r="N88" i="79" s="1"/>
  <c r="D70" i="5" s="1"/>
  <c r="L85" i="82"/>
  <c r="L89" i="170"/>
  <c r="L88" i="187"/>
  <c r="L88" i="158"/>
  <c r="L89" i="249"/>
  <c r="N87" i="313"/>
  <c r="N89" i="313" s="1"/>
  <c r="D269" i="5" s="1"/>
  <c r="L86" i="356"/>
  <c r="N87" i="253"/>
  <c r="N89" i="253" s="1"/>
  <c r="D213" i="5" s="1"/>
  <c r="L89" i="180"/>
  <c r="L84" i="325"/>
  <c r="L85" i="39"/>
  <c r="L89" i="158"/>
  <c r="L88" i="249"/>
  <c r="N91" i="249" s="1"/>
  <c r="N93" i="249" s="1"/>
  <c r="D209" i="5" s="1"/>
  <c r="L85" i="148"/>
  <c r="N86" i="148" s="1"/>
  <c r="N88" i="148" s="1"/>
  <c r="D136" i="5" s="1"/>
  <c r="N87" i="311"/>
  <c r="N89" i="311" s="1"/>
  <c r="D267" i="5" s="1"/>
  <c r="N86" i="47"/>
  <c r="N88" i="47" s="1"/>
  <c r="D39" i="5" s="1"/>
  <c r="N87" i="346"/>
  <c r="N89" i="346" s="1"/>
  <c r="D299" i="5" s="1"/>
  <c r="L82" i="297"/>
  <c r="N86" i="234"/>
  <c r="N88" i="234" s="1"/>
  <c r="D194" i="5" s="1"/>
  <c r="L83" i="286"/>
  <c r="N90" i="219"/>
  <c r="N92" i="219" s="1"/>
  <c r="D181" i="5" s="1"/>
  <c r="L84" i="286"/>
  <c r="N85" i="286" s="1"/>
  <c r="N87" i="286" s="1"/>
  <c r="D243" i="5" s="1"/>
  <c r="L84" i="138"/>
  <c r="L90" i="162"/>
  <c r="L84" i="141"/>
  <c r="L83" i="138"/>
  <c r="L82" i="75"/>
  <c r="L84" i="243"/>
  <c r="L85" i="139"/>
  <c r="L85" i="83"/>
  <c r="N86" i="83" s="1"/>
  <c r="N88" i="83" s="1"/>
  <c r="D74" i="5" s="1"/>
  <c r="N86" i="46"/>
  <c r="N88" i="46" s="1"/>
  <c r="D38" i="5" s="1"/>
  <c r="N87" i="344"/>
  <c r="N89" i="344" s="1"/>
  <c r="D297" i="5" s="1"/>
  <c r="N87" i="308"/>
  <c r="N89" i="308" s="1"/>
  <c r="D264" i="5" s="1"/>
  <c r="L94" i="246"/>
  <c r="L84" i="83"/>
  <c r="L83" i="287"/>
  <c r="L84" i="99"/>
  <c r="N86" i="99" s="1"/>
  <c r="N88" i="99" s="1"/>
  <c r="D89" i="5" s="1"/>
  <c r="L82" i="287"/>
  <c r="N85" i="287" s="1"/>
  <c r="N87" i="287" s="1"/>
  <c r="D244" i="5" s="1"/>
  <c r="N86" i="130"/>
  <c r="N88" i="130" s="1"/>
  <c r="D121" i="5" s="1"/>
  <c r="L85" i="44"/>
  <c r="L89" i="155"/>
  <c r="L90" i="155"/>
  <c r="L96" i="246"/>
  <c r="L85" i="243"/>
  <c r="L83" i="44"/>
  <c r="N87" i="307"/>
  <c r="N89" i="307" s="1"/>
  <c r="D263" i="5" s="1"/>
  <c r="N87" i="328"/>
  <c r="N89" i="328" s="1"/>
  <c r="D282" i="5" s="1"/>
  <c r="N85" i="305"/>
  <c r="N87" i="305" s="1"/>
  <c r="D261" i="5" s="1"/>
  <c r="L90" i="267"/>
  <c r="L84" i="30"/>
  <c r="L90" i="268"/>
  <c r="L88" i="182"/>
  <c r="L84" i="231"/>
  <c r="N86" i="231" s="1"/>
  <c r="N88" i="231" s="1"/>
  <c r="D191" i="5" s="1"/>
  <c r="N87" i="359"/>
  <c r="N89" i="359" s="1"/>
  <c r="D310" i="5" s="1"/>
  <c r="L83" i="82"/>
  <c r="L83" i="325"/>
  <c r="N85" i="325" s="1"/>
  <c r="N87" i="325" s="1"/>
  <c r="D280" i="5" s="1"/>
  <c r="L83" i="38"/>
  <c r="L89" i="186"/>
  <c r="L83" i="145"/>
  <c r="L90" i="182"/>
  <c r="L84" i="285"/>
  <c r="N86" i="129"/>
  <c r="N88" i="129" s="1"/>
  <c r="D118" i="5" s="1"/>
  <c r="L79" i="228"/>
  <c r="N82" i="228" s="1"/>
  <c r="N84" i="228" s="1"/>
  <c r="D189" i="5" s="1"/>
  <c r="L84" i="38"/>
  <c r="L85" i="143"/>
  <c r="L90" i="186"/>
  <c r="L87" i="172"/>
  <c r="L83" i="285"/>
  <c r="N85" i="190"/>
  <c r="N87" i="190" s="1"/>
  <c r="D170" i="5" s="1"/>
  <c r="N85" i="292"/>
  <c r="N87" i="292" s="1"/>
  <c r="D248" i="5" s="1"/>
  <c r="N87" i="254"/>
  <c r="N89" i="254" s="1"/>
  <c r="D214" i="5" s="1"/>
  <c r="N86" i="131"/>
  <c r="N88" i="131" s="1"/>
  <c r="D122" i="5" s="1"/>
  <c r="N87" i="331"/>
  <c r="N89" i="331" s="1"/>
  <c r="D285" i="5" s="1"/>
  <c r="L88" i="172"/>
  <c r="L84" i="42"/>
  <c r="L83" i="41"/>
  <c r="L83" i="80"/>
  <c r="L99" i="260"/>
  <c r="N101" i="260" s="1"/>
  <c r="N103" i="260" s="1"/>
  <c r="D219" i="5" s="1"/>
  <c r="L83" i="54"/>
  <c r="N86" i="81"/>
  <c r="N88" i="81" s="1"/>
  <c r="D72" i="5" s="1"/>
  <c r="L86" i="270"/>
  <c r="N88" i="270" s="1"/>
  <c r="N90" i="270" s="1"/>
  <c r="D228" i="5" s="1"/>
  <c r="L85" i="30"/>
  <c r="N86" i="30" s="1"/>
  <c r="N88" i="30" s="1"/>
  <c r="D22" i="5" s="1"/>
  <c r="L84" i="41"/>
  <c r="L84" i="45"/>
  <c r="L100" i="260"/>
  <c r="L85" i="263"/>
  <c r="L84" i="80"/>
  <c r="L89" i="267"/>
  <c r="N91" i="267" s="1"/>
  <c r="N93" i="267" s="1"/>
  <c r="D226" i="5" s="1"/>
  <c r="L83" i="141"/>
  <c r="N86" i="141" s="1"/>
  <c r="N88" i="141" s="1"/>
  <c r="D133" i="5" s="1"/>
  <c r="L88" i="181"/>
  <c r="N87" i="258"/>
  <c r="N89" i="258" s="1"/>
  <c r="D217" i="5" s="1"/>
  <c r="L87" i="183"/>
  <c r="L89" i="162"/>
  <c r="N91" i="162" s="1"/>
  <c r="N93" i="162" s="1"/>
  <c r="D148" i="5" s="1"/>
  <c r="L84" i="34"/>
  <c r="L89" i="248"/>
  <c r="L84" i="9"/>
  <c r="N86" i="9" s="1"/>
  <c r="N88" i="9" s="1"/>
  <c r="D4" i="5" s="1"/>
  <c r="L84" i="337"/>
  <c r="L89" i="183"/>
  <c r="L85" i="34"/>
  <c r="L84" i="297"/>
  <c r="N85" i="297" s="1"/>
  <c r="N87" i="297" s="1"/>
  <c r="D253" i="5" s="1"/>
  <c r="N86" i="16"/>
  <c r="N88" i="16" s="1"/>
  <c r="D8" i="5" s="1"/>
  <c r="N87" i="259"/>
  <c r="N89" i="259" s="1"/>
  <c r="D218" i="5" s="1"/>
  <c r="L85" i="45"/>
  <c r="L83" i="35"/>
  <c r="L89" i="168"/>
  <c r="L83" i="284"/>
  <c r="L84" i="143"/>
  <c r="L87" i="188"/>
  <c r="N90" i="188" s="1"/>
  <c r="N92" i="188" s="1"/>
  <c r="D167" i="5" s="1"/>
  <c r="N87" i="193"/>
  <c r="N89" i="193" s="1"/>
  <c r="D173" i="5" s="1"/>
  <c r="L85" i="106"/>
  <c r="L90" i="185"/>
  <c r="N85" i="298"/>
  <c r="N87" i="298" s="1"/>
  <c r="D254" i="5" s="1"/>
  <c r="L90" i="168"/>
  <c r="N85" i="310"/>
  <c r="N87" i="310" s="1"/>
  <c r="D266" i="5" s="1"/>
  <c r="L82" i="284"/>
  <c r="L85" i="54"/>
  <c r="N86" i="54" s="1"/>
  <c r="N88" i="54" s="1"/>
  <c r="D46" i="5" s="1"/>
  <c r="N86" i="128"/>
  <c r="N88" i="128" s="1"/>
  <c r="D120" i="5" s="1"/>
  <c r="L84" i="71"/>
  <c r="N86" i="142"/>
  <c r="N88" i="142" s="1"/>
  <c r="D134" i="5" s="1"/>
  <c r="L84" i="98"/>
  <c r="N85" i="127"/>
  <c r="N87" i="127" s="1"/>
  <c r="D117" i="5" s="1"/>
  <c r="N86" i="89"/>
  <c r="N88" i="89" s="1"/>
  <c r="D80" i="5" s="1"/>
  <c r="N88" i="273"/>
  <c r="N90" i="273" s="1"/>
  <c r="D231" i="5" s="1"/>
  <c r="N87" i="366"/>
  <c r="N89" i="366" s="1"/>
  <c r="D316" i="5" s="1"/>
  <c r="L84" i="25"/>
  <c r="N93" i="207"/>
  <c r="N95" i="207" s="1"/>
  <c r="D183" i="5" s="1"/>
  <c r="L88" i="184"/>
  <c r="N87" i="319"/>
  <c r="N89" i="319" s="1"/>
  <c r="D275" i="5" s="1"/>
  <c r="N87" i="330"/>
  <c r="N89" i="330" s="1"/>
  <c r="D284" i="5" s="1"/>
  <c r="N85" i="191"/>
  <c r="N87" i="191" s="1"/>
  <c r="D171" i="5" s="1"/>
  <c r="N87" i="355"/>
  <c r="N89" i="355" s="1"/>
  <c r="D307" i="5" s="1"/>
  <c r="N87" i="250"/>
  <c r="N89" i="250" s="1"/>
  <c r="D210" i="5" s="1"/>
  <c r="N90" i="217"/>
  <c r="N92" i="217" s="1"/>
  <c r="D179" i="5" s="1"/>
  <c r="L83" i="283"/>
  <c r="L85" i="98"/>
  <c r="N87" i="237"/>
  <c r="N89" i="237" s="1"/>
  <c r="D197" i="5" s="1"/>
  <c r="L84" i="283"/>
  <c r="L92" i="221"/>
  <c r="N93" i="221" s="1"/>
  <c r="N95" i="221" s="1"/>
  <c r="D184" i="5" s="1"/>
  <c r="L85" i="25"/>
  <c r="N87" i="239"/>
  <c r="N89" i="239" s="1"/>
  <c r="D199" i="5" s="1"/>
  <c r="L84" i="263"/>
  <c r="N85" i="301"/>
  <c r="N87" i="301" s="1"/>
  <c r="D257" i="5" s="1"/>
  <c r="N86" i="105"/>
  <c r="N88" i="105" s="1"/>
  <c r="D95" i="5" s="1"/>
  <c r="N87" i="314"/>
  <c r="N89" i="314" s="1"/>
  <c r="D270" i="5" s="1"/>
  <c r="L89" i="184"/>
  <c r="L89" i="178"/>
  <c r="N91" i="178" s="1"/>
  <c r="N93" i="178" s="1"/>
  <c r="D157" i="5" s="1"/>
  <c r="L90" i="165"/>
  <c r="N94" i="220"/>
  <c r="N96" i="220" s="1"/>
  <c r="D182" i="5" s="1"/>
  <c r="N90" i="189"/>
  <c r="N92" i="189" s="1"/>
  <c r="D169" i="5" s="1"/>
  <c r="N86" i="242"/>
  <c r="N88" i="242" s="1"/>
  <c r="D202" i="5" s="1"/>
  <c r="N85" i="74"/>
  <c r="N87" i="74" s="1"/>
  <c r="D65" i="5" s="1"/>
  <c r="N87" i="362"/>
  <c r="N89" i="362" s="1"/>
  <c r="D312" i="5" s="1"/>
  <c r="N86" i="208"/>
  <c r="N88" i="208" s="1"/>
  <c r="D119" i="5" s="1"/>
  <c r="N85" i="192"/>
  <c r="N87" i="192" s="1"/>
  <c r="D172" i="5" s="1"/>
  <c r="N86" i="90"/>
  <c r="N88" i="90" s="1"/>
  <c r="D81" i="5" s="1"/>
  <c r="N87" i="262"/>
  <c r="N89" i="262" s="1"/>
  <c r="D221" i="5" s="1"/>
  <c r="N86" i="35"/>
  <c r="N88" i="35" s="1"/>
  <c r="D37" i="5" s="1"/>
  <c r="N87" i="251"/>
  <c r="N89" i="251" s="1"/>
  <c r="D211" i="5" s="1"/>
  <c r="L89" i="266"/>
  <c r="L84" i="37"/>
  <c r="N86" i="26"/>
  <c r="N88" i="26" s="1"/>
  <c r="D18" i="5" s="1"/>
  <c r="N86" i="19"/>
  <c r="N88" i="19" s="1"/>
  <c r="D11" i="5" s="1"/>
  <c r="L88" i="266"/>
  <c r="N86" i="60"/>
  <c r="N88" i="60" s="1"/>
  <c r="D51" i="5" s="1"/>
  <c r="N86" i="67"/>
  <c r="N88" i="67" s="1"/>
  <c r="D58" i="5" s="1"/>
  <c r="N87" i="236"/>
  <c r="N89" i="236" s="1"/>
  <c r="D196" i="5" s="1"/>
  <c r="L90" i="248"/>
  <c r="N86" i="103"/>
  <c r="N88" i="103" s="1"/>
  <c r="D93" i="5" s="1"/>
  <c r="N86" i="106"/>
  <c r="N88" i="106" s="1"/>
  <c r="D96" i="5" s="1"/>
  <c r="L94" i="252"/>
  <c r="L85" i="37"/>
  <c r="N87" i="334"/>
  <c r="N89" i="334" s="1"/>
  <c r="D288" i="5" s="1"/>
  <c r="L95" i="252"/>
  <c r="N87" i="316"/>
  <c r="N89" i="316" s="1"/>
  <c r="D272" i="5" s="1"/>
  <c r="L84" i="88"/>
  <c r="N87" i="238"/>
  <c r="N89" i="238" s="1"/>
  <c r="D198" i="5" s="1"/>
  <c r="L88" i="176"/>
  <c r="N86" i="138"/>
  <c r="N88" i="138" s="1"/>
  <c r="D129" i="5" s="1"/>
  <c r="L89" i="176"/>
  <c r="N85" i="291"/>
  <c r="N87" i="291" s="1"/>
  <c r="D247" i="5" s="1"/>
  <c r="N85" i="133"/>
  <c r="N87" i="133" s="1"/>
  <c r="D124" i="5" s="1"/>
  <c r="L83" i="88"/>
  <c r="N88" i="276"/>
  <c r="N90" i="276" s="1"/>
  <c r="D234" i="5" s="1"/>
  <c r="N90" i="181"/>
  <c r="N92" i="181" s="1"/>
  <c r="D161" i="5" s="1"/>
  <c r="N86" i="98"/>
  <c r="N88" i="98" s="1"/>
  <c r="D88" i="5" s="1"/>
  <c r="N91" i="282"/>
  <c r="N93" i="282" s="1"/>
  <c r="D239" i="5" s="1"/>
  <c r="L85" i="48"/>
  <c r="N86" i="144"/>
  <c r="N88" i="144" s="1"/>
  <c r="D140" i="5" s="1"/>
  <c r="N86" i="63"/>
  <c r="N88" i="63" s="1"/>
  <c r="D54" i="5" s="1"/>
  <c r="N87" i="336"/>
  <c r="N89" i="336" s="1"/>
  <c r="D290" i="5" s="1"/>
  <c r="L83" i="71"/>
  <c r="N93" i="245"/>
  <c r="N95" i="245" s="1"/>
  <c r="D205" i="5" s="1"/>
  <c r="N87" i="296"/>
  <c r="N89" i="296" s="1"/>
  <c r="D252" i="5" s="1"/>
  <c r="N87" i="240"/>
  <c r="N89" i="240" s="1"/>
  <c r="D200" i="5" s="1"/>
  <c r="L87" i="48"/>
  <c r="N85" i="290"/>
  <c r="N87" i="290" s="1"/>
  <c r="D246" i="5" s="1"/>
  <c r="N87" i="315"/>
  <c r="N89" i="315" s="1"/>
  <c r="D271" i="5" s="1"/>
  <c r="N91" i="268"/>
  <c r="N93" i="268" s="1"/>
  <c r="D227" i="5" s="1"/>
  <c r="N86" i="66"/>
  <c r="N88" i="66" s="1"/>
  <c r="D57" i="5" s="1"/>
  <c r="N86" i="134"/>
  <c r="N88" i="134" s="1"/>
  <c r="D125" i="5" s="1"/>
  <c r="N87" i="264"/>
  <c r="N89" i="264" s="1"/>
  <c r="D223" i="5" s="1"/>
  <c r="L88" i="174"/>
  <c r="N91" i="280"/>
  <c r="N93" i="280" s="1"/>
  <c r="D237" i="5" s="1"/>
  <c r="N86" i="21"/>
  <c r="N88" i="21" s="1"/>
  <c r="D13" i="5" s="1"/>
  <c r="N86" i="7"/>
  <c r="N88" i="7" s="1"/>
  <c r="D3" i="5" s="1"/>
  <c r="N87" i="335"/>
  <c r="N89" i="335" s="1"/>
  <c r="D289" i="5" s="1"/>
  <c r="N88" i="271"/>
  <c r="N90" i="271" s="1"/>
  <c r="D229" i="5" s="1"/>
  <c r="N86" i="107"/>
  <c r="N88" i="107" s="1"/>
  <c r="D97" i="5" s="1"/>
  <c r="N91" i="157"/>
  <c r="N93" i="157" s="1"/>
  <c r="D145" i="5" s="1"/>
  <c r="N87" i="265"/>
  <c r="N89" i="265" s="1"/>
  <c r="D224" i="5" s="1"/>
  <c r="N86" i="140"/>
  <c r="N88" i="140" s="1"/>
  <c r="D132" i="5" s="1"/>
  <c r="L86" i="294"/>
  <c r="L91" i="165"/>
  <c r="N87" i="150"/>
  <c r="N89" i="150" s="1"/>
  <c r="D142" i="5" s="1"/>
  <c r="N86" i="59"/>
  <c r="N88" i="59" s="1"/>
  <c r="D50" i="5" s="1"/>
  <c r="N86" i="65"/>
  <c r="N88" i="65" s="1"/>
  <c r="D56" i="5" s="1"/>
  <c r="N87" i="348"/>
  <c r="N89" i="348" s="1"/>
  <c r="D301" i="5" s="1"/>
  <c r="L85" i="294"/>
  <c r="N90" i="172"/>
  <c r="N92" i="172" s="1"/>
  <c r="D153" i="5" s="1"/>
  <c r="N86" i="31"/>
  <c r="N88" i="31" s="1"/>
  <c r="D23" i="5" s="1"/>
  <c r="L84" i="53"/>
  <c r="L85" i="53"/>
  <c r="L83" i="53"/>
  <c r="L88" i="244"/>
  <c r="N91" i="182"/>
  <c r="N93" i="182" s="1"/>
  <c r="D162" i="5" s="1"/>
  <c r="N86" i="58"/>
  <c r="N88" i="58" s="1"/>
  <c r="D49" i="5" s="1"/>
  <c r="N86" i="108"/>
  <c r="N88" i="108" s="1"/>
  <c r="D98" i="5" s="1"/>
  <c r="N86" i="87"/>
  <c r="N88" i="87" s="1"/>
  <c r="N86" i="209"/>
  <c r="N88" i="209" s="1"/>
  <c r="D131" i="5" s="1"/>
  <c r="N86" i="147"/>
  <c r="N88" i="147" s="1"/>
  <c r="D137" i="5" s="1"/>
  <c r="L86" i="244"/>
  <c r="N86" i="102"/>
  <c r="N88" i="102" s="1"/>
  <c r="D92" i="5" s="1"/>
  <c r="N87" i="365"/>
  <c r="N89" i="365" s="1"/>
  <c r="D315" i="5" s="1"/>
  <c r="N86" i="101"/>
  <c r="N88" i="101" s="1"/>
  <c r="D91" i="5" s="1"/>
  <c r="L87" i="174"/>
  <c r="L84" i="40"/>
  <c r="L88" i="171"/>
  <c r="L90" i="171"/>
  <c r="L89" i="171"/>
  <c r="N86" i="64"/>
  <c r="N88" i="64" s="1"/>
  <c r="D55" i="5" s="1"/>
  <c r="N86" i="96"/>
  <c r="N88" i="96" s="1"/>
  <c r="D86" i="5" s="1"/>
  <c r="N90" i="179"/>
  <c r="N92" i="179" s="1"/>
  <c r="D158" i="5" s="1"/>
  <c r="N87" i="256"/>
  <c r="N89" i="256" s="1"/>
  <c r="D215" i="5" s="1"/>
  <c r="N87" i="317"/>
  <c r="N89" i="317" s="1"/>
  <c r="D273" i="5" s="1"/>
  <c r="N88" i="275"/>
  <c r="N90" i="275" s="1"/>
  <c r="D233" i="5" s="1"/>
  <c r="N86" i="243"/>
  <c r="N88" i="243" s="1"/>
  <c r="D203" i="5" s="1"/>
  <c r="L85" i="40"/>
  <c r="N86" i="139"/>
  <c r="N88" i="139" s="1"/>
  <c r="D130" i="5" s="1"/>
  <c r="N86" i="18"/>
  <c r="N88" i="18" s="1"/>
  <c r="D10" i="5" s="1"/>
  <c r="N86" i="213"/>
  <c r="N88" i="213" s="1"/>
  <c r="D175" i="5" s="1"/>
  <c r="N87" i="235"/>
  <c r="N89" i="235" s="1"/>
  <c r="D195" i="5" s="1"/>
  <c r="N87" i="233"/>
  <c r="N89" i="233" s="1"/>
  <c r="D193" i="5" s="1"/>
  <c r="N86" i="57"/>
  <c r="N88" i="57" s="1"/>
  <c r="D53" i="5" s="1"/>
  <c r="N87" i="261"/>
  <c r="N89" i="261" s="1"/>
  <c r="D220" i="5" s="1"/>
  <c r="N87" i="332"/>
  <c r="N89" i="332" s="1"/>
  <c r="D286" i="5" s="1"/>
  <c r="N87" i="321"/>
  <c r="N89" i="321" s="1"/>
  <c r="D277" i="5" s="1"/>
  <c r="N87" i="247"/>
  <c r="N89" i="247" s="1"/>
  <c r="D207" i="5" s="1"/>
  <c r="N86" i="212"/>
  <c r="N88" i="212" s="1"/>
  <c r="D174" i="5" s="1"/>
  <c r="N87" i="295"/>
  <c r="N89" i="295" s="1"/>
  <c r="D251" i="5" s="1"/>
  <c r="N87" i="364"/>
  <c r="N89" i="364" s="1"/>
  <c r="D314" i="5" s="1"/>
  <c r="N87" i="312"/>
  <c r="N89" i="312" s="1"/>
  <c r="D268" i="5" s="1"/>
  <c r="N86" i="94"/>
  <c r="N88" i="94" s="1"/>
  <c r="D84" i="5" s="1"/>
  <c r="N91" i="186"/>
  <c r="N93" i="186" s="1"/>
  <c r="D166" i="5" s="1"/>
  <c r="N91" i="158"/>
  <c r="N93" i="158" s="1"/>
  <c r="D146" i="5" s="1"/>
  <c r="N90" i="177"/>
  <c r="N92" i="177" s="1"/>
  <c r="N82" i="227"/>
  <c r="N84" i="227" s="1"/>
  <c r="D188" i="5" s="1"/>
  <c r="N86" i="136"/>
  <c r="N88" i="136" s="1"/>
  <c r="D127" i="5" s="1"/>
  <c r="N86" i="45"/>
  <c r="N88" i="45" s="1"/>
  <c r="D36" i="5" s="1"/>
  <c r="N83" i="229"/>
  <c r="N85" i="229" s="1"/>
  <c r="D190" i="5" s="1"/>
  <c r="N86" i="43"/>
  <c r="N88" i="43" s="1"/>
  <c r="D34" i="5" s="1"/>
  <c r="N86" i="41"/>
  <c r="N88" i="41" s="1"/>
  <c r="D32" i="5" s="1"/>
  <c r="N86" i="100"/>
  <c r="N88" i="100" s="1"/>
  <c r="D90" i="5" s="1"/>
  <c r="N86" i="12"/>
  <c r="N88" i="12" s="1"/>
  <c r="D5" i="5" s="1"/>
  <c r="N86" i="51"/>
  <c r="N88" i="51" s="1"/>
  <c r="D43" i="5" s="1"/>
  <c r="N86" i="84"/>
  <c r="N88" i="84" s="1"/>
  <c r="D75" i="5" s="1"/>
  <c r="N87" i="257"/>
  <c r="N89" i="257" s="1"/>
  <c r="D216" i="5" s="1"/>
  <c r="N86" i="214"/>
  <c r="N88" i="214" s="1"/>
  <c r="D176" i="5" s="1"/>
  <c r="N86" i="145"/>
  <c r="N88" i="145" s="1"/>
  <c r="D139" i="5" s="1"/>
  <c r="N86" i="215"/>
  <c r="N88" i="215" s="1"/>
  <c r="D177" i="5" s="1"/>
  <c r="N86" i="29"/>
  <c r="N88" i="29" s="1"/>
  <c r="D21" i="5" s="1"/>
  <c r="N91" i="154"/>
  <c r="N93" i="154" s="1"/>
  <c r="D143" i="5" s="1"/>
  <c r="N85" i="289"/>
  <c r="N87" i="289" s="1"/>
  <c r="D245" i="5" s="1"/>
  <c r="N86" i="39"/>
  <c r="N88" i="39" s="1"/>
  <c r="D30" i="5" s="1"/>
  <c r="N86" i="36"/>
  <c r="N88" i="36" s="1"/>
  <c r="D27" i="5" s="1"/>
  <c r="N85" i="309"/>
  <c r="N87" i="309" s="1"/>
  <c r="D265" i="5" s="1"/>
  <c r="N86" i="42"/>
  <c r="N88" i="42" s="1"/>
  <c r="D33" i="5" s="1"/>
  <c r="N91" i="187"/>
  <c r="N93" i="187" s="1"/>
  <c r="D168" i="5" s="1"/>
  <c r="N85" i="75"/>
  <c r="N87" i="75" s="1"/>
  <c r="D66" i="5" s="1"/>
  <c r="N86" i="97"/>
  <c r="N88" i="97" s="1"/>
  <c r="D87" i="5" s="1"/>
  <c r="N88" i="274"/>
  <c r="N90" i="274" s="1"/>
  <c r="D232" i="5" s="1"/>
  <c r="N86" i="86"/>
  <c r="N88" i="86" s="1"/>
  <c r="N86" i="38"/>
  <c r="N88" i="38" s="1"/>
  <c r="D29" i="5" s="1"/>
  <c r="N86" i="149"/>
  <c r="N88" i="149" s="1"/>
  <c r="D135" i="5" s="1"/>
  <c r="N86" i="52"/>
  <c r="N88" i="52" s="1"/>
  <c r="D44" i="5" s="1"/>
  <c r="N86" i="146"/>
  <c r="N88" i="146" s="1"/>
  <c r="D138" i="5" s="1"/>
  <c r="N88" i="232"/>
  <c r="N90" i="232" s="1"/>
  <c r="D192" i="5" s="1"/>
  <c r="N86" i="14"/>
  <c r="N88" i="14" s="1"/>
  <c r="D6" i="5" s="1"/>
  <c r="N86" i="33"/>
  <c r="N88" i="33" s="1"/>
  <c r="D25" i="5" s="1"/>
  <c r="N89" i="50"/>
  <c r="N91" i="50" s="1"/>
  <c r="D42" i="5" s="1"/>
  <c r="N86" i="49"/>
  <c r="N88" i="49" s="1"/>
  <c r="D41" i="5" s="1"/>
  <c r="N86" i="61"/>
  <c r="N88" i="61" s="1"/>
  <c r="D52" i="5" s="1"/>
  <c r="N87" i="306"/>
  <c r="N89" i="306" s="1"/>
  <c r="D262" i="5" s="1"/>
  <c r="N86" i="27"/>
  <c r="N88" i="27" s="1"/>
  <c r="D19" i="5" s="1"/>
  <c r="N86" i="15"/>
  <c r="N88" i="15" s="1"/>
  <c r="D7" i="5" s="1"/>
  <c r="N86" i="55"/>
  <c r="N88" i="55" s="1"/>
  <c r="D47" i="5" s="1"/>
  <c r="N90" i="160"/>
  <c r="N92" i="160" s="1"/>
  <c r="D147" i="5" s="1"/>
  <c r="N86" i="23"/>
  <c r="N88" i="23" s="1"/>
  <c r="D15" i="5" s="1"/>
  <c r="N86" i="22"/>
  <c r="N88" i="22" s="1"/>
  <c r="D14" i="5" s="1"/>
  <c r="N86" i="20"/>
  <c r="N88" i="20" s="1"/>
  <c r="D12" i="5" s="1"/>
  <c r="N87" i="337"/>
  <c r="N89" i="337" s="1"/>
  <c r="D291" i="5" s="1"/>
  <c r="N86" i="95"/>
  <c r="N88" i="95" s="1"/>
  <c r="D85" i="5" s="1"/>
  <c r="N91" i="185"/>
  <c r="N93" i="185" s="1"/>
  <c r="D165" i="5" s="1"/>
  <c r="N87" i="342"/>
  <c r="N89" i="342" s="1"/>
  <c r="D295" i="5" s="1"/>
  <c r="N86" i="91"/>
  <c r="N88" i="91" s="1"/>
  <c r="D82" i="5" s="1"/>
  <c r="N85" i="293"/>
  <c r="N87" i="293" s="1"/>
  <c r="D249" i="5" s="1"/>
  <c r="N86" i="92"/>
  <c r="N88" i="92" s="1"/>
  <c r="D83" i="5" s="1"/>
  <c r="N86" i="135"/>
  <c r="N88" i="135" s="1"/>
  <c r="D126" i="5" s="1"/>
  <c r="N86" i="17"/>
  <c r="N88" i="17" s="1"/>
  <c r="D9" i="5" s="1"/>
  <c r="N86" i="85"/>
  <c r="N88" i="85" s="1"/>
  <c r="D76" i="5" s="1"/>
  <c r="N86" i="137"/>
  <c r="N88" i="137" s="1"/>
  <c r="D128" i="5" s="1"/>
  <c r="N85" i="302"/>
  <c r="N87" i="302" s="1"/>
  <c r="N85" i="72"/>
  <c r="N87" i="72" s="1"/>
  <c r="D63" i="5" s="1"/>
  <c r="N86" i="24"/>
  <c r="N88" i="24" s="1"/>
  <c r="D16" i="5" s="1"/>
  <c r="N90" i="180"/>
  <c r="N92" i="180" s="1"/>
  <c r="N88" i="272"/>
  <c r="N90" i="272" s="1"/>
  <c r="D230" i="5" s="1"/>
  <c r="N87" i="333"/>
  <c r="N89" i="333" s="1"/>
  <c r="D287" i="5" s="1"/>
  <c r="N86" i="82"/>
  <c r="N88" i="82" s="1"/>
  <c r="D73" i="5" s="1"/>
  <c r="N86" i="56"/>
  <c r="N88" i="56" s="1"/>
  <c r="D48" i="5" s="1"/>
  <c r="N93" i="279"/>
  <c r="N95" i="279" s="1"/>
  <c r="D236" i="5" s="1"/>
  <c r="N97" i="246"/>
  <c r="N99" i="246" s="1"/>
  <c r="D206" i="5" s="1"/>
  <c r="N85" i="299"/>
  <c r="N87" i="299" s="1"/>
  <c r="D255" i="5" s="1"/>
  <c r="N87" i="363"/>
  <c r="N89" i="363" s="1"/>
  <c r="D313" i="5" s="1"/>
  <c r="N86" i="68"/>
  <c r="N88" i="68" s="1"/>
  <c r="D59" i="5" s="1"/>
  <c r="N90" i="164"/>
  <c r="N92" i="164" s="1"/>
  <c r="D149" i="5" s="1"/>
  <c r="N86" i="44" l="1"/>
  <c r="N88" i="44" s="1"/>
  <c r="D35" i="5" s="1"/>
  <c r="N86" i="71"/>
  <c r="N88" i="71" s="1"/>
  <c r="D62" i="5" s="1"/>
  <c r="N93" i="165"/>
  <c r="N95" i="165" s="1"/>
  <c r="D150" i="5" s="1"/>
  <c r="N91" i="155"/>
  <c r="N93" i="155" s="1"/>
  <c r="D144" i="5" s="1"/>
  <c r="D258" i="5"/>
  <c r="N86" i="143"/>
  <c r="N88" i="143" s="1"/>
  <c r="D141" i="5" s="1"/>
  <c r="N90" i="183"/>
  <c r="N92" i="183" s="1"/>
  <c r="D163" i="5" s="1"/>
  <c r="N86" i="80"/>
  <c r="N88" i="80" s="1"/>
  <c r="D71" i="5" s="1"/>
  <c r="N85" i="285"/>
  <c r="N87" i="285" s="1"/>
  <c r="D242" i="5" s="1"/>
  <c r="N85" i="284"/>
  <c r="N87" i="284" s="1"/>
  <c r="D241" i="5" s="1"/>
  <c r="N91" i="168"/>
  <c r="N93" i="168" s="1"/>
  <c r="D151" i="5" s="1"/>
  <c r="N86" i="34"/>
  <c r="N88" i="34" s="1"/>
  <c r="D26" i="5" s="1"/>
  <c r="N91" i="176"/>
  <c r="N93" i="176" s="1"/>
  <c r="D155" i="5" s="1"/>
  <c r="N87" i="263"/>
  <c r="N89" i="263" s="1"/>
  <c r="D222" i="5" s="1"/>
  <c r="N96" i="252"/>
  <c r="N98" i="252" s="1"/>
  <c r="D212" i="5" s="1"/>
  <c r="N86" i="37"/>
  <c r="N88" i="37" s="1"/>
  <c r="D28" i="5" s="1"/>
  <c r="N91" i="248"/>
  <c r="N93" i="248" s="1"/>
  <c r="D208" i="5" s="1"/>
  <c r="N86" i="25"/>
  <c r="N88" i="25" s="1"/>
  <c r="D17" i="5" s="1"/>
  <c r="N85" i="283"/>
  <c r="N87" i="283" s="1"/>
  <c r="D240" i="5" s="1"/>
  <c r="N90" i="184"/>
  <c r="N92" i="184" s="1"/>
  <c r="D164" i="5" s="1"/>
  <c r="N86" i="88"/>
  <c r="N88" i="88" s="1"/>
  <c r="D79" i="5" s="1"/>
  <c r="N91" i="266"/>
  <c r="N93" i="266" s="1"/>
  <c r="D225" i="5" s="1"/>
  <c r="N88" i="48"/>
  <c r="N90" i="48" s="1"/>
  <c r="D40" i="5" s="1"/>
  <c r="N86" i="40"/>
  <c r="N88" i="40" s="1"/>
  <c r="D31" i="5" s="1"/>
  <c r="N87" i="294"/>
  <c r="N89" i="294" s="1"/>
  <c r="D250" i="5" s="1"/>
  <c r="N90" i="174"/>
  <c r="N92" i="174" s="1"/>
  <c r="D154" i="5" s="1"/>
  <c r="N86" i="53"/>
  <c r="N88" i="53" s="1"/>
  <c r="D45" i="5" s="1"/>
  <c r="N89" i="244"/>
  <c r="N91" i="244" s="1"/>
  <c r="D204" i="5" s="1"/>
  <c r="N91" i="171"/>
  <c r="N93" i="171" s="1"/>
  <c r="D156" i="5" s="1"/>
  <c r="D77" i="5"/>
  <c r="D78" i="5"/>
  <c r="D160" i="5"/>
  <c r="D159" i="5"/>
</calcChain>
</file>

<file path=xl/sharedStrings.xml><?xml version="1.0" encoding="utf-8"?>
<sst xmlns="http://schemas.openxmlformats.org/spreadsheetml/2006/main" count="38539" uniqueCount="2344">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</sst>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164" fontId="7" fillId="25" borderId="6" xfId="11" applyFont="1" applyFill="1" applyBorder="1" applyProtection="1"/>
    <xf numFmtId="164" fontId="0" fillId="25" borderId="15" xfId="11" applyFont="1" applyFill="1" applyBorder="1" applyProtection="1">
      <protection locked="0"/>
    </xf>
    <xf numFmtId="164" fontId="3" fillId="5" borderId="4" xfId="11" applyFont="1" applyFill="1" applyBorder="1" applyProtection="1"/>
    <xf numFmtId="164" fontId="3" fillId="16" borderId="63" xfId="11" applyFont="1" applyFill="1" applyBorder="1" applyProtection="1"/>
    <xf numFmtId="0" fontId="0" fillId="29" borderId="3" xfId="2" applyFont="1" applyFill="1" applyBorder="1" applyAlignment="1" applyProtection="1">
      <alignment horizontal="center" vertical="center"/>
    </xf>
    <xf numFmtId="0" fontId="5" fillId="29" borderId="3" xfId="2" applyFont="1" applyFill="1" applyBorder="1" applyAlignment="1" applyProtection="1">
      <alignment horizontal="center" vertical="center" wrapText="1"/>
    </xf>
    <xf numFmtId="0" fontId="5" fillId="29" borderId="3" xfId="2" applyFont="1" applyFill="1" applyBorder="1" applyAlignment="1" applyProtection="1">
      <alignment wrapText="1"/>
    </xf>
    <xf numFmtId="178" fontId="5" fillId="29" borderId="3" xfId="2" applyNumberFormat="1" applyFont="1" applyFill="1" applyBorder="1" applyAlignment="1" applyProtection="1">
      <alignment horizontal="center"/>
    </xf>
    <xf numFmtId="0" fontId="0" fillId="26" borderId="3" xfId="2" applyFont="1" applyFill="1" applyBorder="1" applyProtection="1"/>
    <xf numFmtId="0" fontId="0" fillId="26" borderId="3" xfId="2" applyFont="1" applyFill="1" applyBorder="1" applyAlignment="1" applyProtection="1">
      <alignment horizontal="center" vertical="center" wrapText="1"/>
    </xf>
    <xf numFmtId="0" fontId="0" fillId="26" borderId="3" xfId="2" applyFont="1" applyFill="1" applyBorder="1" applyAlignment="1" applyProtection="1">
      <alignment wrapText="1"/>
    </xf>
    <xf numFmtId="3" fontId="5" fillId="26" borderId="3" xfId="2" applyNumberFormat="1" applyFont="1" applyFill="1" applyBorder="1" applyProtection="1"/>
    <xf numFmtId="0" fontId="5" fillId="26" borderId="3" xfId="2" applyFont="1" applyFill="1" applyBorder="1" applyProtection="1"/>
    <xf numFmtId="0" fontId="5" fillId="26" borderId="3" xfId="2" applyFont="1" applyFill="1" applyBorder="1" applyAlignment="1" applyProtection="1">
      <alignment horizontal="center" vertical="center" wrapText="1"/>
    </xf>
    <xf numFmtId="0" fontId="5" fillId="26" borderId="3" xfId="2" applyFont="1" applyFill="1" applyBorder="1" applyAlignment="1" applyProtection="1">
      <alignment wrapText="1"/>
    </xf>
    <xf numFmtId="165" fontId="5" fillId="26" borderId="3" xfId="9" applyFont="1" applyFill="1" applyBorder="1" applyProtection="1">
      <protection locked="0"/>
    </xf>
    <xf numFmtId="165" fontId="5" fillId="26" borderId="3" xfId="9" applyFont="1" applyFill="1" applyBorder="1" applyAlignment="1" applyProtection="1">
      <alignment horizontal="center" vertical="center"/>
      <protection locked="0"/>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B56" sqref="B56"/>
    </sheetView>
  </sheetViews>
  <sheetFormatPr baseColWidth="10" defaultRowHeight="15"/>
  <cols>
    <col min="3" max="3" width="11" customWidth="1"/>
    <col min="8" max="8" width="83" customWidth="1"/>
    <col min="26" max="26" width="9.7109375" customWidth="1"/>
  </cols>
  <sheetData>
    <row r="1" spans="1:38" ht="15.75" thickTop="1">
      <c r="A1" s="117"/>
      <c r="B1" s="118"/>
      <c r="C1" s="118"/>
      <c r="D1" s="118"/>
      <c r="E1" s="118"/>
      <c r="F1" s="118"/>
      <c r="G1" s="118"/>
      <c r="H1" s="119"/>
      <c r="Z1" s="221"/>
      <c r="AA1" s="221"/>
      <c r="AB1" s="221"/>
      <c r="AC1" s="221"/>
      <c r="AD1" s="221"/>
      <c r="AE1" s="221"/>
      <c r="AF1" s="221"/>
      <c r="AG1" s="221"/>
      <c r="AH1" s="221"/>
      <c r="AI1" s="221"/>
      <c r="AJ1" s="221"/>
      <c r="AK1" s="221"/>
      <c r="AL1" s="221"/>
    </row>
    <row r="2" spans="1:38">
      <c r="A2" s="120"/>
      <c r="B2" s="121"/>
      <c r="C2" s="121"/>
      <c r="D2" s="121"/>
      <c r="E2" s="121"/>
      <c r="F2" s="121"/>
      <c r="G2" s="121"/>
      <c r="H2" s="122"/>
      <c r="Z2" s="221"/>
      <c r="AA2" s="221"/>
      <c r="AB2" s="221"/>
      <c r="AC2" s="221"/>
      <c r="AD2" s="221"/>
      <c r="AE2" s="221"/>
      <c r="AF2" s="221"/>
      <c r="AG2" s="221"/>
      <c r="AH2" s="221"/>
      <c r="AI2" s="221"/>
      <c r="AJ2" s="221"/>
      <c r="AK2" s="221"/>
      <c r="AL2" s="221"/>
    </row>
    <row r="3" spans="1:38">
      <c r="A3" s="120"/>
      <c r="B3" s="121"/>
      <c r="C3" s="121"/>
      <c r="D3" s="121"/>
      <c r="E3" s="121"/>
      <c r="F3" s="121"/>
      <c r="G3" s="121"/>
      <c r="H3" s="122"/>
      <c r="Z3" s="221"/>
      <c r="AA3" s="221"/>
      <c r="AB3" s="221"/>
      <c r="AC3" s="221"/>
      <c r="AD3" s="221"/>
      <c r="AE3" s="221"/>
      <c r="AF3" s="221"/>
      <c r="AG3" s="221"/>
      <c r="AH3" s="221"/>
      <c r="AI3" s="221"/>
      <c r="AJ3" s="221"/>
      <c r="AK3" s="221"/>
      <c r="AL3" s="221"/>
    </row>
    <row r="4" spans="1:38">
      <c r="A4" s="120"/>
      <c r="B4" s="121"/>
      <c r="C4" s="121"/>
      <c r="D4" s="121"/>
      <c r="E4" s="121"/>
      <c r="F4" s="121"/>
      <c r="G4" s="121"/>
      <c r="H4" s="122"/>
      <c r="Z4" s="221"/>
      <c r="AA4" s="221"/>
      <c r="AB4" s="221"/>
      <c r="AC4" s="221"/>
      <c r="AD4" s="221"/>
      <c r="AE4" s="221"/>
      <c r="AF4" s="221"/>
      <c r="AG4" s="221"/>
      <c r="AH4" s="221"/>
      <c r="AI4" s="221"/>
      <c r="AJ4" s="221"/>
      <c r="AK4" s="221"/>
      <c r="AL4" s="221"/>
    </row>
    <row r="5" spans="1:38">
      <c r="A5" s="120"/>
      <c r="B5" s="121"/>
      <c r="C5" s="121"/>
      <c r="D5" s="121"/>
      <c r="E5" s="121"/>
      <c r="F5" s="121"/>
      <c r="G5" s="121"/>
      <c r="H5" s="122"/>
      <c r="Z5" s="221"/>
      <c r="AA5" s="221"/>
      <c r="AB5" s="221"/>
      <c r="AC5" s="221"/>
      <c r="AD5" s="221"/>
      <c r="AE5" s="221"/>
      <c r="AF5" s="221"/>
      <c r="AG5" s="221"/>
      <c r="AH5" s="221"/>
      <c r="AI5" s="221"/>
      <c r="AJ5" s="221"/>
      <c r="AK5" s="221"/>
      <c r="AL5" s="221"/>
    </row>
    <row r="6" spans="1:38">
      <c r="A6" s="120"/>
      <c r="B6" s="121"/>
      <c r="C6" s="121"/>
      <c r="D6" s="121"/>
      <c r="E6" s="121"/>
      <c r="F6" s="121"/>
      <c r="G6" s="121"/>
      <c r="H6" s="122"/>
      <c r="Z6" s="221"/>
      <c r="AA6" s="221"/>
      <c r="AB6" s="221"/>
      <c r="AC6" s="221"/>
      <c r="AD6" s="221"/>
      <c r="AE6" s="221"/>
      <c r="AF6" s="221"/>
      <c r="AG6" s="221"/>
      <c r="AH6" s="221"/>
      <c r="AI6" s="221"/>
      <c r="AJ6" s="221"/>
      <c r="AK6" s="221"/>
      <c r="AL6" s="221"/>
    </row>
    <row r="7" spans="1:38">
      <c r="A7" s="120"/>
      <c r="B7" s="121"/>
      <c r="C7" s="121"/>
      <c r="D7" s="121"/>
      <c r="E7" s="121"/>
      <c r="F7" s="121"/>
      <c r="G7" s="121"/>
      <c r="H7" s="122"/>
      <c r="Z7" s="221"/>
      <c r="AA7" s="221"/>
      <c r="AB7" s="221"/>
      <c r="AC7" s="221"/>
      <c r="AD7" s="221"/>
      <c r="AE7" s="221"/>
      <c r="AF7" s="221"/>
      <c r="AG7" s="221"/>
      <c r="AH7" s="221"/>
      <c r="AI7" s="221"/>
      <c r="AJ7" s="221"/>
      <c r="AK7" s="221"/>
      <c r="AL7" s="221"/>
    </row>
    <row r="8" spans="1:38">
      <c r="A8" s="120"/>
      <c r="B8" s="121"/>
      <c r="C8" s="121"/>
      <c r="D8" s="121"/>
      <c r="E8" s="121"/>
      <c r="F8" s="121"/>
      <c r="G8" s="121"/>
      <c r="H8" s="122"/>
      <c r="I8" s="121"/>
      <c r="J8" s="121"/>
      <c r="K8" s="121"/>
      <c r="L8" s="121"/>
      <c r="M8" s="121"/>
      <c r="N8" s="121"/>
      <c r="O8" s="121"/>
      <c r="P8" s="121"/>
      <c r="Q8" s="121"/>
      <c r="R8" s="121"/>
      <c r="S8" s="121"/>
      <c r="T8" s="121"/>
      <c r="U8" s="121"/>
      <c r="V8" s="121"/>
      <c r="W8" s="121"/>
      <c r="X8" s="121"/>
      <c r="Y8" s="121"/>
      <c r="Z8" s="220"/>
      <c r="AA8" s="221"/>
      <c r="AB8" s="221"/>
      <c r="AC8" s="221"/>
      <c r="AD8" s="221"/>
      <c r="AE8" s="221"/>
      <c r="AF8" s="221"/>
      <c r="AG8" s="221"/>
      <c r="AH8" s="221"/>
      <c r="AI8" s="221"/>
      <c r="AJ8" s="221"/>
      <c r="AK8" s="221"/>
      <c r="AL8" s="221"/>
    </row>
    <row r="9" spans="1:38">
      <c r="A9" s="120"/>
      <c r="B9" s="121"/>
      <c r="C9" s="121"/>
      <c r="D9" s="121"/>
      <c r="E9" s="121"/>
      <c r="F9" s="121"/>
      <c r="G9" s="121"/>
      <c r="H9" s="121"/>
      <c r="I9" s="121"/>
      <c r="J9" s="121"/>
      <c r="K9" s="121"/>
      <c r="L9" s="121"/>
      <c r="M9" s="121"/>
      <c r="N9" s="121"/>
      <c r="O9" s="121"/>
      <c r="P9" s="121"/>
      <c r="Q9" s="121"/>
      <c r="R9" s="121"/>
      <c r="S9" s="121"/>
      <c r="T9" s="121"/>
      <c r="U9" s="121"/>
      <c r="V9" s="121"/>
      <c r="W9" s="121"/>
      <c r="X9" s="121"/>
      <c r="Y9" s="121"/>
      <c r="Z9" s="220"/>
      <c r="AA9" s="221"/>
      <c r="AB9" s="221"/>
      <c r="AC9" s="221"/>
      <c r="AD9" s="221"/>
      <c r="AE9" s="221"/>
      <c r="AF9" s="221"/>
      <c r="AG9" s="221"/>
      <c r="AH9" s="221"/>
      <c r="AI9" s="221"/>
      <c r="AJ9" s="221"/>
      <c r="AK9" s="221"/>
      <c r="AL9" s="221"/>
    </row>
    <row r="10" spans="1:38">
      <c r="A10" s="120"/>
      <c r="B10" s="121"/>
      <c r="C10" s="121"/>
      <c r="D10" s="121"/>
      <c r="E10" s="121"/>
      <c r="F10" s="121"/>
      <c r="G10" s="121"/>
      <c r="H10" s="121"/>
      <c r="I10" s="121"/>
      <c r="J10" s="121"/>
      <c r="K10" s="121"/>
      <c r="L10" s="121"/>
      <c r="M10" s="121"/>
      <c r="N10" s="121"/>
      <c r="O10" s="121"/>
      <c r="P10" s="121"/>
      <c r="Q10" s="121"/>
      <c r="R10" s="121"/>
      <c r="S10" s="121"/>
      <c r="T10" s="121"/>
      <c r="U10" s="121"/>
      <c r="V10" s="121"/>
      <c r="W10" s="121"/>
      <c r="X10" s="121"/>
      <c r="Y10" s="121"/>
      <c r="Z10" s="220"/>
      <c r="AA10" s="221"/>
      <c r="AB10" s="221"/>
      <c r="AC10" s="221"/>
      <c r="AD10" s="221"/>
      <c r="AE10" s="221"/>
      <c r="AF10" s="221"/>
      <c r="AG10" s="221"/>
      <c r="AH10" s="221"/>
      <c r="AI10" s="221"/>
      <c r="AJ10" s="221"/>
      <c r="AK10" s="221"/>
      <c r="AL10" s="221"/>
    </row>
    <row r="11" spans="1:38">
      <c r="A11" s="120"/>
      <c r="B11" s="121"/>
      <c r="C11" s="121"/>
      <c r="D11" s="121"/>
      <c r="E11" s="121"/>
      <c r="F11" s="121"/>
      <c r="G11" s="121"/>
      <c r="H11" s="121"/>
      <c r="I11" s="121"/>
      <c r="J11" s="121"/>
      <c r="K11" s="121"/>
      <c r="L11" s="121"/>
      <c r="M11" s="121"/>
      <c r="N11" s="121"/>
      <c r="O11" s="121"/>
      <c r="P11" s="121"/>
      <c r="Q11" s="121"/>
      <c r="R11" s="121"/>
      <c r="S11" s="121"/>
      <c r="T11" s="121"/>
      <c r="U11" s="121"/>
      <c r="V11" s="121"/>
      <c r="W11" s="121"/>
      <c r="X11" s="121"/>
      <c r="Y11" s="121"/>
      <c r="Z11" s="220"/>
      <c r="AA11" s="221"/>
      <c r="AB11" s="221"/>
      <c r="AC11" s="221"/>
      <c r="AD11" s="221"/>
      <c r="AE11" s="221"/>
      <c r="AF11" s="221"/>
      <c r="AG11" s="221"/>
      <c r="AH11" s="221"/>
      <c r="AI11" s="221"/>
      <c r="AJ11" s="221"/>
      <c r="AK11" s="221"/>
      <c r="AL11" s="221"/>
    </row>
    <row r="12" spans="1:38">
      <c r="A12" s="120"/>
      <c r="B12" s="121"/>
      <c r="C12" s="121"/>
      <c r="D12" s="121"/>
      <c r="E12" s="121"/>
      <c r="F12" s="121"/>
      <c r="G12" s="121"/>
      <c r="H12" s="121"/>
      <c r="I12" s="121"/>
      <c r="J12" s="121"/>
      <c r="K12" s="121"/>
      <c r="L12" s="121"/>
      <c r="M12" s="121"/>
      <c r="N12" s="121"/>
      <c r="O12" s="121"/>
      <c r="P12" s="121"/>
      <c r="Q12" s="121"/>
      <c r="R12" s="121"/>
      <c r="S12" s="121"/>
      <c r="T12" s="121"/>
      <c r="U12" s="121"/>
      <c r="V12" s="121"/>
      <c r="W12" s="121"/>
      <c r="X12" s="121"/>
      <c r="Y12" s="121"/>
      <c r="Z12" s="220"/>
      <c r="AA12" s="221"/>
      <c r="AB12" s="221"/>
      <c r="AC12" s="221"/>
      <c r="AD12" s="221"/>
      <c r="AE12" s="221"/>
      <c r="AF12" s="221"/>
      <c r="AG12" s="221"/>
      <c r="AH12" s="221"/>
      <c r="AI12" s="221"/>
      <c r="AJ12" s="221"/>
      <c r="AK12" s="221"/>
      <c r="AL12" s="221"/>
    </row>
    <row r="13" spans="1:38">
      <c r="A13" s="120"/>
      <c r="B13" s="121"/>
      <c r="C13" s="121"/>
      <c r="D13" s="121"/>
      <c r="E13" s="121"/>
      <c r="F13" s="121"/>
      <c r="G13" s="121"/>
      <c r="H13" s="121"/>
      <c r="I13" s="121"/>
      <c r="J13" s="121"/>
      <c r="K13" s="121"/>
      <c r="L13" s="121"/>
      <c r="M13" s="121"/>
      <c r="N13" s="121"/>
      <c r="O13" s="121"/>
      <c r="P13" s="121"/>
      <c r="Q13" s="121"/>
      <c r="R13" s="121"/>
      <c r="S13" s="121"/>
      <c r="T13" s="121"/>
      <c r="U13" s="121"/>
      <c r="V13" s="121"/>
      <c r="W13" s="121"/>
      <c r="X13" s="121"/>
      <c r="Y13" s="121"/>
      <c r="Z13" s="220"/>
      <c r="AA13" s="221"/>
      <c r="AB13" s="221"/>
      <c r="AC13" s="221"/>
      <c r="AD13" s="221"/>
      <c r="AE13" s="221"/>
      <c r="AF13" s="221"/>
      <c r="AG13" s="221"/>
      <c r="AH13" s="221"/>
      <c r="AI13" s="221"/>
      <c r="AJ13" s="221"/>
      <c r="AK13" s="221"/>
      <c r="AL13" s="221"/>
    </row>
    <row r="14" spans="1:38">
      <c r="A14" s="120"/>
      <c r="B14" s="121"/>
      <c r="C14" s="121"/>
      <c r="D14" s="121"/>
      <c r="E14" s="121"/>
      <c r="F14" s="121"/>
      <c r="G14" s="121"/>
      <c r="H14" s="121"/>
      <c r="I14" s="121"/>
      <c r="J14" s="121"/>
      <c r="K14" s="121"/>
      <c r="L14" s="121"/>
      <c r="M14" s="121"/>
      <c r="N14" s="121"/>
      <c r="O14" s="121"/>
      <c r="P14" s="121"/>
      <c r="Q14" s="121"/>
      <c r="R14" s="121"/>
      <c r="S14" s="121"/>
      <c r="T14" s="121"/>
      <c r="U14" s="121"/>
      <c r="V14" s="121"/>
      <c r="W14" s="121"/>
      <c r="X14" s="121"/>
      <c r="Y14" s="121"/>
      <c r="Z14" s="220"/>
      <c r="AA14" s="221"/>
      <c r="AB14" s="221"/>
      <c r="AC14" s="221"/>
      <c r="AD14" s="221"/>
      <c r="AE14" s="221"/>
      <c r="AF14" s="221"/>
      <c r="AG14" s="221"/>
      <c r="AH14" s="221"/>
      <c r="AI14" s="221"/>
      <c r="AJ14" s="221"/>
      <c r="AK14" s="221"/>
      <c r="AL14" s="221"/>
    </row>
    <row r="15" spans="1:38">
      <c r="A15" s="120"/>
      <c r="B15" s="121"/>
      <c r="C15" s="121"/>
      <c r="D15" s="121"/>
      <c r="E15" s="121"/>
      <c r="F15" s="121"/>
      <c r="G15" s="121"/>
      <c r="H15" s="121"/>
      <c r="I15" s="121"/>
      <c r="J15" s="121"/>
      <c r="K15" s="121"/>
      <c r="L15" s="121"/>
      <c r="M15" s="121"/>
      <c r="N15" s="121"/>
      <c r="O15" s="121"/>
      <c r="P15" s="121"/>
      <c r="Q15" s="121"/>
      <c r="R15" s="121"/>
      <c r="S15" s="121"/>
      <c r="T15" s="121"/>
      <c r="U15" s="121"/>
      <c r="V15" s="121"/>
      <c r="W15" s="121"/>
      <c r="X15" s="121"/>
      <c r="Y15" s="121"/>
      <c r="Z15" s="220"/>
      <c r="AA15" s="221"/>
      <c r="AB15" s="221"/>
      <c r="AC15" s="221"/>
      <c r="AD15" s="221"/>
      <c r="AE15" s="221"/>
      <c r="AF15" s="221"/>
      <c r="AG15" s="221"/>
      <c r="AH15" s="221"/>
      <c r="AI15" s="221"/>
      <c r="AJ15" s="221"/>
      <c r="AK15" s="221"/>
      <c r="AL15" s="221"/>
    </row>
    <row r="16" spans="1:38">
      <c r="A16" s="120"/>
      <c r="B16" s="121"/>
      <c r="C16" s="121"/>
      <c r="D16" s="121"/>
      <c r="E16" s="121"/>
      <c r="F16" s="121"/>
      <c r="G16" s="121"/>
      <c r="H16" s="121"/>
      <c r="I16" s="121"/>
      <c r="J16" s="121"/>
      <c r="K16" s="121"/>
      <c r="L16" s="121"/>
      <c r="M16" s="121"/>
      <c r="N16" s="121"/>
      <c r="O16" s="121"/>
      <c r="P16" s="121"/>
      <c r="Q16" s="121"/>
      <c r="R16" s="121"/>
      <c r="S16" s="121"/>
      <c r="T16" s="121"/>
      <c r="U16" s="121"/>
      <c r="V16" s="121"/>
      <c r="W16" s="121"/>
      <c r="X16" s="121"/>
      <c r="Y16" s="121"/>
      <c r="Z16" s="220"/>
      <c r="AA16" s="221"/>
      <c r="AB16" s="221"/>
      <c r="AC16" s="221"/>
      <c r="AD16" s="221"/>
      <c r="AE16" s="221"/>
      <c r="AF16" s="221"/>
      <c r="AG16" s="221"/>
      <c r="AH16" s="221"/>
      <c r="AI16" s="221"/>
      <c r="AJ16" s="221"/>
      <c r="AK16" s="221"/>
      <c r="AL16" s="221"/>
    </row>
    <row r="17" spans="1:38">
      <c r="A17" s="120"/>
      <c r="B17" s="121"/>
      <c r="C17" s="121"/>
      <c r="D17" s="121"/>
      <c r="E17" s="121"/>
      <c r="F17" s="121"/>
      <c r="G17" s="121"/>
      <c r="H17" s="121"/>
      <c r="I17" s="121"/>
      <c r="J17" s="121"/>
      <c r="K17" s="121"/>
      <c r="L17" s="121"/>
      <c r="M17" s="121"/>
      <c r="N17" s="121"/>
      <c r="O17" s="121"/>
      <c r="P17" s="121"/>
      <c r="Q17" s="121"/>
      <c r="R17" s="121"/>
      <c r="S17" s="121"/>
      <c r="T17" s="121"/>
      <c r="U17" s="121"/>
      <c r="V17" s="121"/>
      <c r="W17" s="121"/>
      <c r="X17" s="121"/>
      <c r="Y17" s="121"/>
      <c r="Z17" s="220"/>
      <c r="AA17" s="221"/>
      <c r="AB17" s="221"/>
      <c r="AC17" s="221"/>
      <c r="AD17" s="221"/>
      <c r="AE17" s="221"/>
      <c r="AF17" s="221"/>
      <c r="AG17" s="221"/>
      <c r="AH17" s="221"/>
      <c r="AI17" s="221"/>
      <c r="AJ17" s="221"/>
      <c r="AK17" s="221"/>
      <c r="AL17" s="221"/>
    </row>
    <row r="18" spans="1:38">
      <c r="A18" s="120"/>
      <c r="B18" s="121"/>
      <c r="C18" s="121"/>
      <c r="D18" s="121"/>
      <c r="E18" s="121"/>
      <c r="F18" s="121"/>
      <c r="G18" s="121"/>
      <c r="H18" s="121"/>
      <c r="I18" s="121"/>
      <c r="J18" s="121"/>
      <c r="K18" s="121"/>
      <c r="L18" s="121"/>
      <c r="M18" s="121"/>
      <c r="N18" s="121"/>
      <c r="O18" s="121"/>
      <c r="P18" s="121"/>
      <c r="Q18" s="121"/>
      <c r="R18" s="121"/>
      <c r="S18" s="121"/>
      <c r="T18" s="121"/>
      <c r="U18" s="121"/>
      <c r="V18" s="121"/>
      <c r="W18" s="121"/>
      <c r="X18" s="121"/>
      <c r="Y18" s="121"/>
      <c r="Z18" s="220"/>
      <c r="AA18" s="221"/>
      <c r="AB18" s="221"/>
      <c r="AC18" s="221"/>
      <c r="AD18" s="221"/>
      <c r="AE18" s="221"/>
      <c r="AF18" s="221"/>
      <c r="AG18" s="221"/>
      <c r="AH18" s="221"/>
      <c r="AI18" s="221"/>
      <c r="AJ18" s="221"/>
      <c r="AK18" s="221"/>
      <c r="AL18" s="221"/>
    </row>
    <row r="19" spans="1:38">
      <c r="A19" s="121"/>
      <c r="B19" s="121"/>
      <c r="C19" s="121"/>
      <c r="D19" s="121"/>
      <c r="E19" s="121"/>
      <c r="F19" s="121"/>
      <c r="G19" s="121"/>
      <c r="H19" s="121"/>
      <c r="I19" s="121"/>
      <c r="J19" s="121"/>
      <c r="K19" s="121"/>
      <c r="L19" s="121"/>
      <c r="M19" s="121"/>
      <c r="N19" s="121"/>
      <c r="O19" s="121"/>
      <c r="P19" s="121"/>
      <c r="Q19" s="121"/>
      <c r="R19" s="121"/>
      <c r="S19" s="121"/>
      <c r="T19" s="121"/>
      <c r="U19" s="121"/>
      <c r="V19" s="121"/>
      <c r="W19" s="121"/>
      <c r="X19" s="121"/>
      <c r="Y19" s="121"/>
      <c r="Z19" s="220"/>
      <c r="AA19" s="221"/>
      <c r="AB19" s="221"/>
      <c r="AC19" s="221"/>
      <c r="AD19" s="221"/>
      <c r="AE19" s="221"/>
      <c r="AF19" s="221"/>
      <c r="AG19" s="221"/>
      <c r="AH19" s="221"/>
      <c r="AI19" s="221"/>
      <c r="AJ19" s="221"/>
      <c r="AK19" s="221"/>
      <c r="AL19" s="221"/>
    </row>
    <row r="20" spans="1:38">
      <c r="A20" s="121"/>
      <c r="B20" s="121"/>
      <c r="C20" s="121"/>
      <c r="D20" s="121"/>
      <c r="E20" s="121"/>
      <c r="F20" s="121"/>
      <c r="G20" s="121"/>
      <c r="H20" s="121"/>
      <c r="I20" s="121"/>
      <c r="J20" s="121"/>
      <c r="K20" s="121"/>
      <c r="L20" s="121"/>
      <c r="M20" s="121"/>
      <c r="N20" s="121"/>
      <c r="O20" s="121"/>
      <c r="P20" s="121"/>
      <c r="Q20" s="121"/>
      <c r="R20" s="121"/>
      <c r="S20" s="121"/>
      <c r="T20" s="121"/>
      <c r="U20" s="121"/>
      <c r="V20" s="121"/>
      <c r="W20" s="121"/>
      <c r="X20" s="121"/>
      <c r="Y20" s="121"/>
      <c r="Z20" s="220"/>
      <c r="AA20" s="221"/>
      <c r="AB20" s="221"/>
      <c r="AC20" s="221"/>
      <c r="AD20" s="221"/>
      <c r="AE20" s="221"/>
      <c r="AF20" s="221"/>
      <c r="AG20" s="221"/>
      <c r="AH20" s="221"/>
      <c r="AI20" s="221"/>
      <c r="AJ20" s="221"/>
      <c r="AK20" s="221"/>
      <c r="AL20" s="221"/>
    </row>
    <row r="21" spans="1:38">
      <c r="A21" s="121"/>
      <c r="B21" s="121"/>
      <c r="C21" s="121"/>
      <c r="D21" s="121"/>
      <c r="E21" s="121"/>
      <c r="F21" s="121"/>
      <c r="G21" s="121"/>
      <c r="H21" s="121"/>
      <c r="I21" s="121"/>
      <c r="J21" s="121"/>
      <c r="K21" s="121"/>
      <c r="L21" s="121"/>
      <c r="M21" s="121"/>
      <c r="N21" s="121"/>
      <c r="O21" s="121"/>
      <c r="P21" s="121"/>
      <c r="Q21" s="121"/>
      <c r="R21" s="121"/>
      <c r="S21" s="121"/>
      <c r="T21" s="121"/>
      <c r="U21" s="121"/>
      <c r="V21" s="121"/>
      <c r="W21" s="121"/>
      <c r="X21" s="121"/>
      <c r="Y21" s="121"/>
      <c r="Z21" s="220"/>
      <c r="AA21" s="221"/>
      <c r="AB21" s="221"/>
      <c r="AC21" s="221"/>
      <c r="AD21" s="221"/>
      <c r="AE21" s="221"/>
      <c r="AF21" s="221"/>
      <c r="AG21" s="221"/>
      <c r="AH21" s="221"/>
      <c r="AI21" s="221"/>
      <c r="AJ21" s="221"/>
      <c r="AK21" s="221"/>
      <c r="AL21" s="221"/>
    </row>
    <row r="22" spans="1:38">
      <c r="A22" s="121"/>
      <c r="B22" s="121"/>
      <c r="C22" s="121"/>
      <c r="D22" s="121"/>
      <c r="E22" s="121"/>
      <c r="F22" s="121"/>
      <c r="G22" s="121"/>
      <c r="H22" s="121"/>
      <c r="I22" s="121"/>
      <c r="J22" s="121"/>
      <c r="K22" s="121"/>
      <c r="L22" s="121"/>
      <c r="M22" s="121"/>
      <c r="N22" s="121"/>
      <c r="O22" s="121"/>
      <c r="P22" s="121"/>
      <c r="Q22" s="121"/>
      <c r="R22" s="121"/>
      <c r="S22" s="121"/>
      <c r="T22" s="121"/>
      <c r="U22" s="121"/>
      <c r="V22" s="121"/>
      <c r="W22" s="121"/>
      <c r="X22" s="121"/>
      <c r="Y22" s="121"/>
      <c r="Z22" s="220"/>
      <c r="AA22" s="221"/>
      <c r="AB22" s="221"/>
      <c r="AC22" s="221"/>
      <c r="AD22" s="221"/>
      <c r="AE22" s="221"/>
      <c r="AF22" s="221"/>
      <c r="AG22" s="221"/>
      <c r="AH22" s="221"/>
      <c r="AI22" s="221"/>
      <c r="AJ22" s="221"/>
      <c r="AK22" s="221"/>
      <c r="AL22" s="221"/>
    </row>
    <row r="23" spans="1:38">
      <c r="A23" s="121"/>
      <c r="B23" s="121"/>
      <c r="C23" s="121"/>
      <c r="D23" s="121"/>
      <c r="E23" s="121"/>
      <c r="F23" s="121"/>
      <c r="G23" s="121"/>
      <c r="H23" s="121"/>
      <c r="I23" s="121"/>
      <c r="J23" s="121"/>
      <c r="K23" s="121"/>
      <c r="L23" s="121"/>
      <c r="M23" s="121"/>
      <c r="N23" s="121"/>
      <c r="O23" s="121"/>
      <c r="P23" s="121"/>
      <c r="Q23" s="121"/>
      <c r="R23" s="121"/>
      <c r="S23" s="121"/>
      <c r="T23" s="121"/>
      <c r="U23" s="121"/>
      <c r="V23" s="121"/>
      <c r="W23" s="121"/>
      <c r="X23" s="121"/>
      <c r="Y23" s="121"/>
      <c r="Z23" s="220"/>
      <c r="AA23" s="221"/>
      <c r="AB23" s="221"/>
      <c r="AC23" s="221"/>
      <c r="AD23" s="221"/>
      <c r="AE23" s="221"/>
      <c r="AF23" s="221"/>
      <c r="AG23" s="221"/>
      <c r="AH23" s="221"/>
      <c r="AI23" s="221"/>
      <c r="AJ23" s="221"/>
      <c r="AK23" s="221"/>
      <c r="AL23" s="221"/>
    </row>
    <row r="24" spans="1:38">
      <c r="A24" s="121"/>
      <c r="B24" s="121"/>
      <c r="C24" s="121"/>
      <c r="D24" s="121"/>
      <c r="E24" s="121"/>
      <c r="F24" s="121"/>
      <c r="G24" s="121"/>
      <c r="H24" s="121"/>
      <c r="I24" s="121"/>
      <c r="J24" s="121"/>
      <c r="K24" s="121"/>
      <c r="L24" s="121"/>
      <c r="M24" s="121"/>
      <c r="N24" s="121"/>
      <c r="O24" s="121"/>
      <c r="P24" s="121"/>
      <c r="Q24" s="121"/>
      <c r="R24" s="121"/>
      <c r="S24" s="121"/>
      <c r="T24" s="121"/>
      <c r="U24" s="121"/>
      <c r="V24" s="121"/>
      <c r="W24" s="121"/>
      <c r="X24" s="121"/>
      <c r="Y24" s="121"/>
      <c r="Z24" s="220"/>
      <c r="AA24" s="221"/>
      <c r="AB24" s="221"/>
      <c r="AC24" s="221"/>
      <c r="AD24" s="221"/>
      <c r="AE24" s="221"/>
      <c r="AF24" s="221"/>
      <c r="AG24" s="221"/>
      <c r="AH24" s="221"/>
      <c r="AI24" s="221"/>
      <c r="AJ24" s="221"/>
      <c r="AK24" s="221"/>
      <c r="AL24" s="221"/>
    </row>
    <row r="25" spans="1:38">
      <c r="A25" s="121"/>
      <c r="B25" s="121"/>
      <c r="C25" s="121"/>
      <c r="D25" s="121"/>
      <c r="E25" s="121"/>
      <c r="F25" s="121"/>
      <c r="G25" s="121"/>
      <c r="H25" s="121"/>
      <c r="I25" s="121"/>
      <c r="J25" s="121"/>
      <c r="K25" s="121"/>
      <c r="L25" s="121"/>
      <c r="M25" s="121"/>
      <c r="N25" s="121"/>
      <c r="O25" s="121"/>
      <c r="P25" s="121"/>
      <c r="Q25" s="121"/>
      <c r="R25" s="121"/>
      <c r="S25" s="121"/>
      <c r="T25" s="121"/>
      <c r="U25" s="121"/>
      <c r="V25" s="121"/>
      <c r="W25" s="121"/>
      <c r="X25" s="121"/>
      <c r="Y25" s="121"/>
      <c r="Z25" s="220"/>
      <c r="AA25" s="221"/>
      <c r="AB25" s="221"/>
      <c r="AC25" s="221"/>
      <c r="AD25" s="221"/>
      <c r="AE25" s="221"/>
      <c r="AF25" s="221"/>
      <c r="AG25" s="221"/>
      <c r="AH25" s="221"/>
      <c r="AI25" s="221"/>
      <c r="AJ25" s="221"/>
      <c r="AK25" s="221"/>
      <c r="AL25" s="221"/>
    </row>
    <row r="26" spans="1:38">
      <c r="A26" s="121"/>
      <c r="B26" s="121"/>
      <c r="C26" s="121"/>
      <c r="D26" s="121"/>
      <c r="E26" s="121"/>
      <c r="F26" s="121"/>
      <c r="G26" s="121"/>
      <c r="H26" s="121"/>
      <c r="I26" s="121"/>
      <c r="J26" s="121"/>
      <c r="K26" s="121"/>
      <c r="L26" s="121"/>
      <c r="M26" s="121"/>
      <c r="N26" s="121"/>
      <c r="O26" s="121"/>
      <c r="P26" s="121"/>
      <c r="Q26" s="121"/>
      <c r="R26" s="121"/>
      <c r="S26" s="121"/>
      <c r="T26" s="121"/>
      <c r="U26" s="121"/>
      <c r="V26" s="121"/>
      <c r="W26" s="121"/>
      <c r="X26" s="121"/>
      <c r="Y26" s="121"/>
      <c r="Z26" s="220"/>
      <c r="AA26" s="221"/>
      <c r="AB26" s="221"/>
      <c r="AC26" s="221"/>
      <c r="AD26" s="221"/>
      <c r="AE26" s="221"/>
      <c r="AF26" s="221"/>
      <c r="AG26" s="221"/>
      <c r="AH26" s="221"/>
      <c r="AI26" s="221"/>
      <c r="AJ26" s="221"/>
      <c r="AK26" s="221"/>
      <c r="AL26" s="221"/>
    </row>
    <row r="27" spans="1:38">
      <c r="A27" s="121"/>
      <c r="B27" s="121"/>
      <c r="C27" s="121"/>
      <c r="D27" s="121"/>
      <c r="E27" s="121"/>
      <c r="F27" s="121"/>
      <c r="G27" s="121"/>
      <c r="H27" s="121"/>
      <c r="I27" s="121"/>
      <c r="J27" s="121"/>
      <c r="K27" s="121"/>
      <c r="L27" s="121"/>
      <c r="M27" s="121"/>
      <c r="N27" s="121"/>
      <c r="O27" s="121"/>
      <c r="P27" s="121"/>
      <c r="Q27" s="121"/>
      <c r="R27" s="121"/>
      <c r="S27" s="121"/>
      <c r="T27" s="121"/>
      <c r="U27" s="121"/>
      <c r="V27" s="121"/>
      <c r="W27" s="121"/>
      <c r="X27" s="121"/>
      <c r="Y27" s="121"/>
      <c r="Z27" s="220"/>
      <c r="AA27" s="221"/>
      <c r="AB27" s="221"/>
      <c r="AC27" s="221"/>
      <c r="AD27" s="221"/>
      <c r="AE27" s="221"/>
      <c r="AF27" s="221"/>
      <c r="AG27" s="221"/>
      <c r="AH27" s="221"/>
      <c r="AI27" s="221"/>
      <c r="AJ27" s="221"/>
      <c r="AK27" s="221"/>
      <c r="AL27" s="221"/>
    </row>
    <row r="28" spans="1:38">
      <c r="A28" s="121"/>
      <c r="B28" s="121"/>
      <c r="C28" s="121"/>
      <c r="D28" s="121"/>
      <c r="E28" s="121"/>
      <c r="F28" s="121"/>
      <c r="G28" s="121"/>
      <c r="H28" s="121"/>
      <c r="I28" s="121"/>
      <c r="J28" s="121"/>
      <c r="K28" s="121"/>
      <c r="L28" s="121"/>
      <c r="M28" s="121"/>
      <c r="N28" s="121"/>
      <c r="O28" s="121"/>
      <c r="P28" s="121"/>
      <c r="Q28" s="121"/>
      <c r="R28" s="121"/>
      <c r="S28" s="121"/>
      <c r="T28" s="121"/>
      <c r="U28" s="121"/>
      <c r="V28" s="121"/>
      <c r="W28" s="121"/>
      <c r="X28" s="121"/>
      <c r="Y28" s="121"/>
      <c r="Z28" s="220"/>
      <c r="AA28" s="221"/>
      <c r="AB28" s="221"/>
      <c r="AC28" s="221"/>
      <c r="AD28" s="221"/>
      <c r="AE28" s="221"/>
      <c r="AF28" s="221"/>
      <c r="AG28" s="221"/>
      <c r="AH28" s="221"/>
      <c r="AI28" s="221"/>
      <c r="AJ28" s="221"/>
      <c r="AK28" s="221"/>
      <c r="AL28" s="221"/>
    </row>
    <row r="29" spans="1:38">
      <c r="A29" s="121"/>
      <c r="B29" s="121"/>
      <c r="C29" s="121"/>
      <c r="D29" s="121"/>
      <c r="E29" s="121"/>
      <c r="F29" s="121"/>
      <c r="G29" s="121"/>
      <c r="H29" s="121"/>
      <c r="I29" s="121"/>
      <c r="J29" s="121"/>
      <c r="K29" s="121"/>
      <c r="L29" s="121"/>
      <c r="M29" s="121"/>
      <c r="N29" s="121"/>
      <c r="O29" s="121"/>
      <c r="P29" s="121"/>
      <c r="Q29" s="121"/>
      <c r="R29" s="121"/>
      <c r="S29" s="121"/>
      <c r="T29" s="121"/>
      <c r="U29" s="121"/>
      <c r="V29" s="121"/>
      <c r="W29" s="121"/>
      <c r="X29" s="121"/>
      <c r="Y29" s="121"/>
      <c r="Z29" s="220"/>
      <c r="AA29" s="221"/>
      <c r="AB29" s="221"/>
      <c r="AC29" s="221"/>
      <c r="AD29" s="221"/>
      <c r="AE29" s="221"/>
      <c r="AF29" s="221"/>
      <c r="AG29" s="221"/>
      <c r="AH29" s="221"/>
      <c r="AI29" s="221"/>
      <c r="AJ29" s="221"/>
      <c r="AK29" s="221"/>
      <c r="AL29" s="221"/>
    </row>
    <row r="30" spans="1:38">
      <c r="A30" s="121"/>
      <c r="B30" s="121"/>
      <c r="C30" s="121"/>
      <c r="D30" s="121"/>
      <c r="E30" s="121"/>
      <c r="F30" s="121"/>
      <c r="G30" s="121"/>
      <c r="H30" s="121"/>
      <c r="I30" s="121"/>
      <c r="J30" s="121"/>
      <c r="K30" s="121"/>
      <c r="L30" s="121"/>
      <c r="M30" s="121"/>
      <c r="N30" s="121"/>
      <c r="O30" s="121"/>
      <c r="P30" s="121"/>
      <c r="Q30" s="121"/>
      <c r="R30" s="121"/>
      <c r="S30" s="121"/>
      <c r="T30" s="121"/>
      <c r="U30" s="121"/>
      <c r="V30" s="121"/>
      <c r="W30" s="121"/>
      <c r="X30" s="121"/>
      <c r="Y30" s="121"/>
      <c r="Z30" s="220"/>
      <c r="AA30" s="221"/>
      <c r="AB30" s="221"/>
      <c r="AC30" s="221"/>
      <c r="AD30" s="221"/>
      <c r="AE30" s="221"/>
      <c r="AF30" s="221"/>
      <c r="AG30" s="221"/>
      <c r="AH30" s="221"/>
      <c r="AI30" s="221"/>
      <c r="AJ30" s="221"/>
      <c r="AK30" s="221"/>
      <c r="AL30" s="221"/>
    </row>
    <row r="31" spans="1:38">
      <c r="A31" s="121"/>
      <c r="B31" s="121"/>
      <c r="C31" s="121"/>
      <c r="D31" s="121"/>
      <c r="E31" s="121"/>
      <c r="F31" s="121"/>
      <c r="G31" s="121"/>
      <c r="H31" s="121"/>
      <c r="I31" s="121"/>
      <c r="J31" s="121"/>
      <c r="K31" s="121"/>
      <c r="L31" s="121"/>
      <c r="M31" s="121"/>
      <c r="N31" s="121"/>
      <c r="O31" s="121"/>
      <c r="P31" s="121"/>
      <c r="Q31" s="121"/>
      <c r="R31" s="121"/>
      <c r="S31" s="121"/>
      <c r="T31" s="121"/>
      <c r="U31" s="121"/>
      <c r="V31" s="121"/>
      <c r="W31" s="121"/>
      <c r="X31" s="121"/>
      <c r="Y31" s="121"/>
      <c r="Z31" s="220"/>
      <c r="AA31" s="221"/>
      <c r="AB31" s="221"/>
      <c r="AC31" s="221"/>
      <c r="AD31" s="221"/>
      <c r="AE31" s="221"/>
      <c r="AF31" s="221"/>
      <c r="AG31" s="221"/>
      <c r="AH31" s="221"/>
      <c r="AI31" s="221"/>
      <c r="AJ31" s="221"/>
      <c r="AK31" s="221"/>
      <c r="AL31" s="221"/>
    </row>
    <row r="32" spans="1:38">
      <c r="A32" s="666"/>
      <c r="B32" s="666"/>
      <c r="C32" s="666"/>
      <c r="D32" s="666"/>
      <c r="E32" s="666"/>
      <c r="F32" s="666"/>
      <c r="G32" s="666"/>
      <c r="H32" s="666"/>
      <c r="I32" s="121"/>
      <c r="J32" s="121"/>
      <c r="K32" s="121"/>
      <c r="L32" s="121"/>
      <c r="M32" s="121"/>
      <c r="N32" s="121"/>
      <c r="O32" s="121"/>
      <c r="P32" s="121"/>
      <c r="Q32" s="121"/>
      <c r="R32" s="121"/>
      <c r="S32" s="121"/>
      <c r="T32" s="121"/>
      <c r="U32" s="121"/>
      <c r="V32" s="121"/>
      <c r="W32" s="121"/>
      <c r="X32" s="121"/>
      <c r="Y32" s="121"/>
      <c r="Z32" s="220"/>
      <c r="AA32" s="221"/>
      <c r="AB32" s="221"/>
      <c r="AC32" s="221"/>
      <c r="AD32" s="221"/>
      <c r="AE32" s="221"/>
      <c r="AF32" s="221"/>
      <c r="AG32" s="221"/>
      <c r="AH32" s="221"/>
      <c r="AI32" s="221"/>
      <c r="AJ32" s="221"/>
      <c r="AK32" s="221"/>
      <c r="AL32" s="221"/>
    </row>
    <row r="33" spans="1:38">
      <c r="A33" s="666"/>
      <c r="B33" s="666"/>
      <c r="C33" s="666"/>
      <c r="D33" s="666"/>
      <c r="E33" s="666"/>
      <c r="F33" s="666"/>
      <c r="G33" s="666"/>
      <c r="H33" s="666"/>
      <c r="I33" s="121"/>
      <c r="J33" s="121"/>
      <c r="K33" s="121"/>
      <c r="L33" s="121"/>
      <c r="M33" s="121"/>
      <c r="N33" s="121"/>
      <c r="O33" s="121"/>
      <c r="P33" s="121"/>
      <c r="Q33" s="121"/>
      <c r="R33" s="121"/>
      <c r="S33" s="121"/>
      <c r="T33" s="121"/>
      <c r="U33" s="121"/>
      <c r="V33" s="121"/>
      <c r="W33" s="121"/>
      <c r="X33" s="121"/>
      <c r="Y33" s="121"/>
      <c r="Z33" s="220"/>
      <c r="AA33" s="221"/>
      <c r="AB33" s="221"/>
      <c r="AC33" s="221"/>
      <c r="AD33" s="221"/>
      <c r="AE33" s="221"/>
      <c r="AF33" s="221"/>
      <c r="AG33" s="221"/>
      <c r="AH33" s="221"/>
      <c r="AI33" s="221"/>
      <c r="AJ33" s="221"/>
      <c r="AK33" s="221"/>
      <c r="AL33" s="221"/>
    </row>
    <row r="34" spans="1:38">
      <c r="A34" s="666"/>
      <c r="B34" s="666"/>
      <c r="C34" s="666"/>
      <c r="D34" s="666"/>
      <c r="E34" s="666"/>
      <c r="F34" s="666"/>
      <c r="G34" s="666"/>
      <c r="H34" s="666"/>
      <c r="I34" s="121"/>
      <c r="J34" s="121"/>
      <c r="K34" s="121"/>
      <c r="L34" s="121"/>
      <c r="M34" s="121"/>
      <c r="N34" s="121"/>
      <c r="O34" s="121"/>
      <c r="P34" s="121"/>
      <c r="Q34" s="121"/>
      <c r="R34" s="121"/>
      <c r="S34" s="121"/>
      <c r="T34" s="121"/>
      <c r="U34" s="121"/>
      <c r="V34" s="121"/>
      <c r="W34" s="121"/>
      <c r="X34" s="121"/>
      <c r="Y34" s="121"/>
      <c r="Z34" s="220"/>
      <c r="AA34" s="221"/>
      <c r="AB34" s="221"/>
      <c r="AC34" s="221"/>
      <c r="AD34" s="221"/>
      <c r="AE34" s="221"/>
      <c r="AF34" s="221"/>
      <c r="AG34" s="221"/>
      <c r="AH34" s="221"/>
      <c r="AI34" s="221"/>
      <c r="AJ34" s="221"/>
      <c r="AK34" s="221"/>
      <c r="AL34" s="221"/>
    </row>
    <row r="35" spans="1:38">
      <c r="A35" s="666"/>
      <c r="B35" s="666"/>
      <c r="C35" s="666"/>
      <c r="D35" s="666"/>
      <c r="E35" s="666"/>
      <c r="F35" s="666"/>
      <c r="G35" s="666"/>
      <c r="H35" s="666"/>
      <c r="I35" s="121"/>
      <c r="J35" s="121"/>
      <c r="K35" s="121"/>
      <c r="L35" s="121"/>
      <c r="M35" s="121"/>
      <c r="N35" s="121"/>
      <c r="O35" s="121"/>
      <c r="P35" s="121"/>
      <c r="Q35" s="121"/>
      <c r="R35" s="121"/>
      <c r="S35" s="121"/>
      <c r="T35" s="121"/>
      <c r="U35" s="121"/>
      <c r="V35" s="121"/>
      <c r="W35" s="121"/>
      <c r="X35" s="121"/>
      <c r="Y35" s="121"/>
      <c r="Z35" s="220"/>
      <c r="AA35" s="221"/>
      <c r="AB35" s="221"/>
      <c r="AC35" s="221"/>
      <c r="AD35" s="221"/>
      <c r="AE35" s="221"/>
      <c r="AF35" s="221"/>
      <c r="AG35" s="221"/>
      <c r="AH35" s="221"/>
      <c r="AI35" s="221"/>
      <c r="AJ35" s="221"/>
      <c r="AK35" s="221"/>
      <c r="AL35" s="221"/>
    </row>
    <row r="36" spans="1:38">
      <c r="A36" s="666"/>
      <c r="B36" s="666"/>
      <c r="C36" s="666"/>
      <c r="D36" s="666"/>
      <c r="E36" s="666"/>
      <c r="F36" s="666"/>
      <c r="G36" s="666"/>
      <c r="H36" s="666"/>
      <c r="I36" s="121"/>
      <c r="J36" s="121"/>
      <c r="K36" s="121"/>
      <c r="L36" s="121"/>
      <c r="M36" s="121"/>
      <c r="N36" s="121"/>
      <c r="O36" s="121"/>
      <c r="P36" s="121"/>
      <c r="Q36" s="121"/>
      <c r="R36" s="121"/>
      <c r="S36" s="121"/>
      <c r="T36" s="121"/>
      <c r="U36" s="121"/>
      <c r="V36" s="121"/>
      <c r="W36" s="121"/>
      <c r="X36" s="121"/>
      <c r="Y36" s="121"/>
      <c r="Z36" s="220"/>
      <c r="AA36" s="221"/>
      <c r="AB36" s="221"/>
      <c r="AC36" s="221"/>
      <c r="AD36" s="221"/>
      <c r="AE36" s="221"/>
      <c r="AF36" s="221"/>
      <c r="AG36" s="221"/>
      <c r="AH36" s="221"/>
      <c r="AI36" s="221"/>
      <c r="AJ36" s="221"/>
      <c r="AK36" s="221"/>
      <c r="AL36" s="221"/>
    </row>
    <row r="37" spans="1:38">
      <c r="A37" s="666"/>
      <c r="B37" s="666"/>
      <c r="C37" s="666"/>
      <c r="D37" s="666"/>
      <c r="E37" s="666"/>
      <c r="F37" s="666"/>
      <c r="G37" s="666"/>
      <c r="H37" s="666"/>
      <c r="I37" s="121"/>
      <c r="J37" s="121"/>
      <c r="K37" s="121"/>
      <c r="L37" s="121"/>
      <c r="M37" s="121"/>
      <c r="N37" s="121"/>
      <c r="O37" s="121"/>
      <c r="P37" s="121"/>
      <c r="Q37" s="121"/>
      <c r="R37" s="121"/>
      <c r="S37" s="121"/>
      <c r="T37" s="121"/>
      <c r="U37" s="121"/>
      <c r="V37" s="121"/>
      <c r="W37" s="121"/>
      <c r="X37" s="121"/>
      <c r="Y37" s="121"/>
      <c r="Z37" s="220"/>
      <c r="AA37" s="221"/>
      <c r="AB37" s="221"/>
      <c r="AC37" s="221"/>
      <c r="AD37" s="221"/>
      <c r="AE37" s="221"/>
      <c r="AF37" s="221"/>
      <c r="AG37" s="221"/>
      <c r="AH37" s="221"/>
      <c r="AI37" s="221"/>
      <c r="AJ37" s="221"/>
      <c r="AK37" s="221"/>
      <c r="AL37" s="221"/>
    </row>
    <row r="38" spans="1:38">
      <c r="A38" s="666"/>
      <c r="B38" s="666"/>
      <c r="C38" s="666"/>
      <c r="D38" s="666"/>
      <c r="E38" s="666"/>
      <c r="F38" s="666"/>
      <c r="G38" s="666"/>
      <c r="H38" s="666"/>
      <c r="I38" s="121"/>
      <c r="J38" s="121"/>
      <c r="K38" s="121"/>
      <c r="L38" s="121"/>
      <c r="M38" s="121"/>
      <c r="N38" s="121"/>
      <c r="O38" s="121"/>
      <c r="P38" s="121"/>
      <c r="Q38" s="121"/>
      <c r="R38" s="121"/>
      <c r="S38" s="121"/>
      <c r="T38" s="121"/>
      <c r="U38" s="121"/>
      <c r="V38" s="121"/>
      <c r="W38" s="121"/>
      <c r="X38" s="121"/>
      <c r="Y38" s="121"/>
      <c r="Z38" s="220"/>
      <c r="AA38" s="221"/>
      <c r="AB38" s="221"/>
      <c r="AC38" s="221"/>
      <c r="AD38" s="221"/>
      <c r="AE38" s="221"/>
      <c r="AF38" s="221"/>
      <c r="AG38" s="221"/>
      <c r="AH38" s="221"/>
      <c r="AI38" s="221"/>
      <c r="AJ38" s="221"/>
      <c r="AK38" s="221"/>
      <c r="AL38" s="221"/>
    </row>
    <row r="39" spans="1:38">
      <c r="A39" s="120"/>
      <c r="B39" s="121"/>
      <c r="C39" s="121"/>
      <c r="D39" s="121"/>
      <c r="E39" s="121"/>
      <c r="F39" s="121"/>
      <c r="G39" s="121"/>
      <c r="H39" s="121"/>
      <c r="I39" s="121"/>
      <c r="J39" s="121"/>
      <c r="K39" s="121"/>
      <c r="L39" s="121"/>
      <c r="M39" s="121"/>
      <c r="N39" s="121"/>
      <c r="O39" s="121"/>
      <c r="P39" s="121"/>
      <c r="Q39" s="121"/>
      <c r="R39" s="121"/>
      <c r="S39" s="121"/>
      <c r="T39" s="121"/>
      <c r="U39" s="121"/>
      <c r="V39" s="121"/>
      <c r="W39" s="121"/>
      <c r="X39" s="121"/>
      <c r="Y39" s="121"/>
      <c r="Z39" s="220"/>
      <c r="AA39" s="221"/>
      <c r="AB39" s="221"/>
      <c r="AC39" s="221"/>
      <c r="AD39" s="221"/>
      <c r="AE39" s="221"/>
      <c r="AF39" s="221"/>
      <c r="AG39" s="221"/>
      <c r="AH39" s="221"/>
      <c r="AI39" s="221"/>
      <c r="AJ39" s="221"/>
      <c r="AK39" s="221"/>
      <c r="AL39" s="221"/>
    </row>
    <row r="40" spans="1:38">
      <c r="A40" s="120"/>
      <c r="B40" s="121"/>
      <c r="C40" s="121"/>
      <c r="D40" s="121"/>
      <c r="E40" s="121"/>
      <c r="F40" s="121"/>
      <c r="G40" s="121"/>
      <c r="H40" s="121"/>
      <c r="I40" s="121"/>
      <c r="J40" s="121"/>
      <c r="K40" s="121"/>
      <c r="L40" s="121"/>
      <c r="M40" s="121"/>
      <c r="N40" s="121"/>
      <c r="O40" s="121"/>
      <c r="P40" s="121"/>
      <c r="Q40" s="121"/>
      <c r="R40" s="121"/>
      <c r="S40" s="121"/>
      <c r="T40" s="121"/>
      <c r="U40" s="121"/>
      <c r="V40" s="121"/>
      <c r="W40" s="121"/>
      <c r="X40" s="121"/>
      <c r="Y40" s="121"/>
      <c r="Z40" s="220"/>
      <c r="AA40" s="221"/>
      <c r="AB40" s="221"/>
      <c r="AC40" s="221"/>
      <c r="AD40" s="221"/>
      <c r="AE40" s="221"/>
      <c r="AF40" s="221"/>
      <c r="AG40" s="221"/>
      <c r="AH40" s="221"/>
      <c r="AI40" s="221"/>
      <c r="AJ40" s="221"/>
      <c r="AK40" s="221"/>
      <c r="AL40" s="221"/>
    </row>
    <row r="41" spans="1:38">
      <c r="A41" s="120"/>
      <c r="B41" s="121"/>
      <c r="C41" s="121"/>
      <c r="D41" s="121"/>
      <c r="E41" s="121"/>
      <c r="F41" s="121"/>
      <c r="G41" s="121"/>
      <c r="H41" s="121"/>
      <c r="I41" s="121"/>
      <c r="J41" s="121"/>
      <c r="K41" s="121"/>
      <c r="L41" s="121"/>
      <c r="M41" s="121"/>
      <c r="N41" s="121"/>
      <c r="O41" s="121"/>
      <c r="P41" s="121"/>
      <c r="Q41" s="121"/>
      <c r="R41" s="121"/>
      <c r="S41" s="121"/>
      <c r="T41" s="121"/>
      <c r="U41" s="121"/>
      <c r="V41" s="121"/>
      <c r="W41" s="121"/>
      <c r="X41" s="121"/>
      <c r="Y41" s="121"/>
      <c r="Z41" s="220"/>
      <c r="AA41" s="221"/>
      <c r="AB41" s="221"/>
      <c r="AC41" s="221"/>
      <c r="AD41" s="221"/>
      <c r="AE41" s="221"/>
      <c r="AF41" s="221"/>
      <c r="AG41" s="221"/>
      <c r="AH41" s="221"/>
      <c r="AI41" s="221"/>
      <c r="AJ41" s="221"/>
      <c r="AK41" s="221"/>
      <c r="AL41" s="221"/>
    </row>
    <row r="42" spans="1:38">
      <c r="A42" s="120"/>
      <c r="B42" s="121"/>
      <c r="C42" s="121"/>
      <c r="D42" s="121"/>
      <c r="E42" s="121"/>
      <c r="F42" s="121"/>
      <c r="G42" s="121"/>
      <c r="H42" s="121"/>
      <c r="I42" s="121"/>
      <c r="J42" s="121"/>
      <c r="K42" s="121"/>
      <c r="L42" s="121"/>
      <c r="M42" s="121"/>
      <c r="N42" s="121"/>
      <c r="O42" s="121"/>
      <c r="P42" s="121"/>
      <c r="Q42" s="121"/>
      <c r="R42" s="121"/>
      <c r="S42" s="121"/>
      <c r="T42" s="121"/>
      <c r="U42" s="121"/>
      <c r="V42" s="121"/>
      <c r="W42" s="121"/>
      <c r="X42" s="121"/>
      <c r="Y42" s="121"/>
      <c r="Z42" s="220"/>
      <c r="AA42" s="221"/>
      <c r="AB42" s="221"/>
      <c r="AC42" s="221"/>
      <c r="AD42" s="221"/>
      <c r="AE42" s="221"/>
      <c r="AF42" s="221"/>
      <c r="AG42" s="221"/>
      <c r="AH42" s="221"/>
      <c r="AI42" s="221"/>
      <c r="AJ42" s="221"/>
      <c r="AK42" s="221"/>
      <c r="AL42" s="221"/>
    </row>
    <row r="43" spans="1:38">
      <c r="A43" s="120"/>
      <c r="B43" s="121"/>
      <c r="C43" s="121"/>
      <c r="D43" s="121"/>
      <c r="E43" s="121"/>
      <c r="F43" s="121"/>
      <c r="G43" s="121"/>
      <c r="H43" s="121"/>
      <c r="I43" s="121"/>
      <c r="J43" s="121"/>
      <c r="K43" s="121"/>
      <c r="L43" s="121"/>
      <c r="M43" s="121"/>
      <c r="N43" s="121"/>
      <c r="O43" s="121"/>
      <c r="P43" s="121"/>
      <c r="Q43" s="121"/>
      <c r="R43" s="121"/>
      <c r="S43" s="121"/>
      <c r="T43" s="121"/>
      <c r="U43" s="121"/>
      <c r="V43" s="121"/>
      <c r="W43" s="121"/>
      <c r="X43" s="121"/>
      <c r="Y43" s="121"/>
      <c r="Z43" s="220"/>
      <c r="AA43" s="221"/>
      <c r="AB43" s="221"/>
      <c r="AC43" s="221"/>
      <c r="AD43" s="221"/>
      <c r="AE43" s="221"/>
      <c r="AF43" s="221"/>
      <c r="AG43" s="221"/>
      <c r="AH43" s="221"/>
      <c r="AI43" s="221"/>
      <c r="AJ43" s="221"/>
      <c r="AK43" s="221"/>
      <c r="AL43" s="221"/>
    </row>
    <row r="44" spans="1:38">
      <c r="A44" s="120"/>
      <c r="B44" s="121"/>
      <c r="C44" s="121"/>
      <c r="D44" s="121"/>
      <c r="E44" s="121"/>
      <c r="F44" s="121"/>
      <c r="G44" s="121"/>
      <c r="H44" s="121"/>
      <c r="I44" s="121"/>
      <c r="J44" s="121"/>
      <c r="K44" s="121"/>
      <c r="L44" s="121"/>
      <c r="M44" s="121"/>
      <c r="N44" s="121"/>
      <c r="O44" s="121"/>
      <c r="P44" s="121"/>
      <c r="Q44" s="121"/>
      <c r="R44" s="121"/>
      <c r="S44" s="121"/>
      <c r="T44" s="121"/>
      <c r="U44" s="121"/>
      <c r="V44" s="121"/>
      <c r="W44" s="121"/>
      <c r="X44" s="121"/>
      <c r="Y44" s="121"/>
      <c r="Z44" s="220"/>
      <c r="AA44" s="221"/>
      <c r="AB44" s="221"/>
      <c r="AC44" s="221"/>
      <c r="AD44" s="221"/>
      <c r="AE44" s="221"/>
      <c r="AF44" s="221"/>
      <c r="AG44" s="221"/>
      <c r="AH44" s="221"/>
      <c r="AI44" s="221"/>
      <c r="AJ44" s="221"/>
      <c r="AK44" s="221"/>
      <c r="AL44" s="221"/>
    </row>
    <row r="45" spans="1:38">
      <c r="A45" s="120"/>
      <c r="B45" s="121"/>
      <c r="C45" s="121"/>
      <c r="D45" s="121"/>
      <c r="E45" s="121"/>
      <c r="F45" s="121"/>
      <c r="G45" s="121"/>
      <c r="H45" s="121"/>
      <c r="I45" s="121"/>
      <c r="J45" s="121"/>
      <c r="K45" s="121"/>
      <c r="L45" s="121"/>
      <c r="M45" s="121"/>
      <c r="N45" s="121"/>
      <c r="O45" s="121"/>
      <c r="P45" s="121"/>
      <c r="Q45" s="121"/>
      <c r="R45" s="121"/>
      <c r="S45" s="121"/>
      <c r="T45" s="121"/>
      <c r="U45" s="121"/>
      <c r="V45" s="121"/>
      <c r="W45" s="121"/>
      <c r="X45" s="121"/>
      <c r="Y45" s="121"/>
      <c r="Z45" s="220"/>
      <c r="AA45" s="221"/>
      <c r="AB45" s="221"/>
      <c r="AC45" s="221"/>
      <c r="AD45" s="221"/>
      <c r="AE45" s="221"/>
      <c r="AF45" s="221"/>
      <c r="AG45" s="221"/>
      <c r="AH45" s="221"/>
      <c r="AI45" s="221"/>
      <c r="AJ45" s="221"/>
      <c r="AK45" s="221"/>
      <c r="AL45" s="221"/>
    </row>
    <row r="46" spans="1:38">
      <c r="A46" s="120"/>
      <c r="B46" s="121"/>
      <c r="C46" s="121"/>
      <c r="D46" s="121"/>
      <c r="E46" s="121"/>
      <c r="F46" s="121"/>
      <c r="G46" s="121"/>
      <c r="H46" s="121"/>
      <c r="I46" s="121"/>
      <c r="J46" s="121"/>
      <c r="K46" s="121"/>
      <c r="L46" s="121"/>
      <c r="M46" s="121"/>
      <c r="N46" s="121"/>
      <c r="O46" s="121"/>
      <c r="P46" s="121"/>
      <c r="Q46" s="121"/>
      <c r="R46" s="121"/>
      <c r="S46" s="121"/>
      <c r="T46" s="121"/>
      <c r="U46" s="121"/>
      <c r="V46" s="121"/>
      <c r="W46" s="121"/>
      <c r="X46" s="121"/>
      <c r="Y46" s="121"/>
      <c r="Z46" s="220"/>
      <c r="AA46" s="221"/>
      <c r="AB46" s="221"/>
      <c r="AC46" s="221"/>
      <c r="AD46" s="221"/>
      <c r="AE46" s="221"/>
      <c r="AF46" s="221"/>
      <c r="AG46" s="221"/>
      <c r="AH46" s="221"/>
      <c r="AI46" s="221"/>
      <c r="AJ46" s="221"/>
      <c r="AK46" s="221"/>
      <c r="AL46" s="221"/>
    </row>
    <row r="47" spans="1:38" ht="15.75" thickBot="1">
      <c r="A47" s="123"/>
      <c r="B47" s="124"/>
      <c r="C47" s="124"/>
      <c r="D47" s="124"/>
      <c r="E47" s="124"/>
      <c r="F47" s="124"/>
      <c r="G47" s="124"/>
      <c r="H47" s="121"/>
      <c r="I47" s="121"/>
      <c r="J47" s="121"/>
      <c r="K47" s="121"/>
      <c r="L47" s="121"/>
      <c r="M47" s="121"/>
      <c r="N47" s="121"/>
      <c r="O47" s="121"/>
      <c r="P47" s="121"/>
      <c r="Q47" s="121"/>
      <c r="R47" s="121"/>
      <c r="S47" s="121"/>
      <c r="T47" s="121"/>
      <c r="U47" s="124"/>
      <c r="V47" s="124"/>
      <c r="W47" s="124"/>
      <c r="X47" s="124"/>
      <c r="Y47" s="124"/>
      <c r="Z47" s="220"/>
      <c r="AA47" s="221"/>
      <c r="AB47" s="221"/>
      <c r="AC47" s="221"/>
      <c r="AD47" s="221"/>
      <c r="AE47" s="221"/>
      <c r="AF47" s="221"/>
      <c r="AG47" s="221"/>
      <c r="AH47" s="221"/>
      <c r="AI47" s="221"/>
      <c r="AJ47" s="221"/>
      <c r="AK47" s="221"/>
      <c r="AL47" s="221"/>
    </row>
    <row r="48" spans="1:38" ht="15.75" thickTop="1">
      <c r="A48" s="160"/>
      <c r="B48" s="160"/>
      <c r="C48" s="160"/>
      <c r="D48" s="160"/>
      <c r="E48" s="160"/>
      <c r="F48" s="160"/>
      <c r="G48" s="160"/>
      <c r="H48" s="160"/>
      <c r="I48" s="160"/>
      <c r="J48" s="160"/>
      <c r="K48" s="121"/>
      <c r="L48" s="121"/>
      <c r="M48" s="121"/>
      <c r="N48" s="121"/>
      <c r="O48" s="121"/>
      <c r="P48" s="121"/>
      <c r="Q48" s="121"/>
      <c r="R48" s="121"/>
      <c r="S48" s="121"/>
      <c r="T48" s="121"/>
      <c r="U48" s="160"/>
      <c r="V48" s="160"/>
      <c r="W48" s="121"/>
      <c r="X48" s="121"/>
      <c r="Y48" s="160"/>
      <c r="Z48" s="220"/>
      <c r="AA48" s="221"/>
      <c r="AB48" s="221"/>
      <c r="AC48" s="221"/>
      <c r="AD48" s="221"/>
      <c r="AE48" s="221"/>
      <c r="AF48" s="221"/>
      <c r="AG48" s="221"/>
      <c r="AH48" s="221"/>
      <c r="AI48" s="221"/>
      <c r="AJ48" s="221"/>
      <c r="AK48" s="221"/>
      <c r="AL48" s="221"/>
    </row>
    <row r="49" spans="1:38">
      <c r="A49" s="160"/>
      <c r="B49" s="160"/>
      <c r="C49" s="160"/>
      <c r="D49" s="160"/>
      <c r="E49" s="160"/>
      <c r="F49" s="160"/>
      <c r="G49" s="160"/>
      <c r="H49" s="160"/>
      <c r="I49" s="160"/>
      <c r="J49" s="160"/>
      <c r="K49" s="121"/>
      <c r="L49" s="121"/>
      <c r="M49" s="121"/>
      <c r="N49" s="121"/>
      <c r="O49" s="121"/>
      <c r="P49" s="121"/>
      <c r="Q49" s="121"/>
      <c r="R49" s="121"/>
      <c r="S49" s="121"/>
      <c r="T49" s="121"/>
      <c r="U49" s="160"/>
      <c r="V49" s="160"/>
      <c r="W49" s="121"/>
      <c r="X49" s="160"/>
      <c r="Y49" s="160"/>
      <c r="Z49" s="220"/>
      <c r="AA49" s="221"/>
      <c r="AB49" s="221"/>
      <c r="AC49" s="221"/>
      <c r="AD49" s="221"/>
      <c r="AE49" s="221"/>
      <c r="AF49" s="221"/>
      <c r="AG49" s="221"/>
      <c r="AH49" s="221"/>
      <c r="AI49" s="221"/>
      <c r="AJ49" s="221"/>
      <c r="AK49" s="221"/>
      <c r="AL49" s="221"/>
    </row>
    <row r="50" spans="1:38">
      <c r="A50" s="160"/>
      <c r="B50" s="160"/>
      <c r="C50" s="160"/>
      <c r="D50" s="160"/>
      <c r="E50" s="160"/>
      <c r="F50" s="160"/>
      <c r="G50" s="160"/>
      <c r="H50" s="160"/>
      <c r="I50" s="160"/>
      <c r="J50" s="160"/>
      <c r="K50" s="121"/>
      <c r="L50" s="121"/>
      <c r="M50" s="121"/>
      <c r="N50" s="121"/>
      <c r="O50" s="121"/>
      <c r="P50" s="121"/>
      <c r="Q50" s="121"/>
      <c r="R50" s="121"/>
      <c r="S50" s="121"/>
      <c r="T50" s="121"/>
      <c r="U50" s="160"/>
      <c r="V50" s="160"/>
      <c r="W50" s="121"/>
      <c r="X50" s="160"/>
      <c r="Y50" s="160"/>
      <c r="Z50" s="220"/>
      <c r="AA50" s="221"/>
      <c r="AB50" s="221"/>
      <c r="AC50" s="221"/>
      <c r="AD50" s="221"/>
      <c r="AE50" s="221"/>
      <c r="AF50" s="221"/>
      <c r="AG50" s="221"/>
      <c r="AH50" s="221"/>
      <c r="AI50" s="221"/>
      <c r="AJ50" s="221"/>
      <c r="AK50" s="221"/>
      <c r="AL50" s="221"/>
    </row>
    <row r="51" spans="1:38">
      <c r="A51" s="160"/>
      <c r="B51" s="160"/>
      <c r="C51" s="160"/>
      <c r="D51" s="160"/>
      <c r="E51" s="160"/>
      <c r="F51" s="160"/>
      <c r="G51" s="160"/>
      <c r="H51" s="160"/>
      <c r="I51" s="160"/>
      <c r="J51" s="160"/>
      <c r="K51" s="121"/>
      <c r="L51" s="121"/>
      <c r="M51" s="121"/>
      <c r="N51" s="121"/>
      <c r="O51" s="121"/>
      <c r="P51" s="121"/>
      <c r="Q51" s="121"/>
      <c r="R51" s="121"/>
      <c r="S51" s="121"/>
      <c r="T51" s="121"/>
      <c r="U51" s="160"/>
      <c r="V51" s="160"/>
      <c r="W51" s="121"/>
      <c r="X51" s="160"/>
      <c r="Y51" s="160"/>
      <c r="Z51" s="220"/>
      <c r="AA51" s="221"/>
      <c r="AB51" s="221"/>
      <c r="AC51" s="221"/>
      <c r="AD51" s="221"/>
      <c r="AE51" s="221"/>
      <c r="AF51" s="221"/>
      <c r="AG51" s="221"/>
      <c r="AH51" s="221"/>
      <c r="AI51" s="221"/>
      <c r="AJ51" s="221"/>
      <c r="AK51" s="221"/>
      <c r="AL51" s="221"/>
    </row>
    <row r="52" spans="1:38">
      <c r="V52" s="160"/>
      <c r="W52" s="121"/>
      <c r="X52" s="160"/>
      <c r="Y52" s="160"/>
      <c r="Z52" s="220"/>
      <c r="AA52" s="221"/>
      <c r="AB52" s="221"/>
      <c r="AC52" s="221"/>
      <c r="AD52" s="221"/>
      <c r="AE52" s="221"/>
      <c r="AF52" s="221"/>
      <c r="AG52" s="221"/>
      <c r="AH52" s="221"/>
      <c r="AI52" s="221"/>
      <c r="AJ52" s="221"/>
      <c r="AK52" s="221"/>
      <c r="AL52" s="221"/>
    </row>
    <row r="53" spans="1:38">
      <c r="V53" s="160"/>
      <c r="W53" s="121"/>
      <c r="X53" s="160"/>
      <c r="Y53" s="160"/>
      <c r="Z53" s="220"/>
      <c r="AA53" s="221"/>
      <c r="AB53" s="221"/>
      <c r="AC53" s="221"/>
      <c r="AD53" s="221"/>
      <c r="AE53" s="221"/>
      <c r="AF53" s="221"/>
      <c r="AG53" s="221"/>
      <c r="AH53" s="221"/>
      <c r="AI53" s="221"/>
      <c r="AJ53" s="221"/>
      <c r="AK53" s="221"/>
      <c r="AL53" s="221"/>
    </row>
    <row r="54" spans="1:38">
      <c r="V54" s="160"/>
      <c r="W54" s="121"/>
      <c r="X54" s="160"/>
      <c r="Y54" s="160"/>
      <c r="Z54" s="220"/>
      <c r="AA54" s="221"/>
      <c r="AB54" s="221"/>
      <c r="AC54" s="221"/>
      <c r="AD54" s="221"/>
      <c r="AE54" s="221"/>
      <c r="AF54" s="221"/>
      <c r="AG54" s="221"/>
      <c r="AH54" s="221"/>
      <c r="AI54" s="221"/>
      <c r="AJ54" s="221"/>
      <c r="AK54" s="221"/>
      <c r="AL54" s="221"/>
    </row>
    <row r="55" spans="1:38">
      <c r="Z55" s="221"/>
      <c r="AA55" s="221"/>
      <c r="AB55" s="221"/>
      <c r="AC55" s="221"/>
      <c r="AD55" s="221"/>
      <c r="AE55" s="221"/>
      <c r="AF55" s="221"/>
      <c r="AG55" s="221"/>
      <c r="AH55" s="221"/>
      <c r="AI55" s="221"/>
      <c r="AJ55" s="221"/>
      <c r="AK55" s="221"/>
      <c r="AL55" s="221"/>
    </row>
    <row r="56" spans="1:38">
      <c r="Z56" s="221"/>
      <c r="AA56" s="221"/>
      <c r="AB56" s="221"/>
      <c r="AC56" s="221"/>
      <c r="AD56" s="221"/>
      <c r="AE56" s="221"/>
      <c r="AF56" s="221"/>
      <c r="AG56" s="221"/>
      <c r="AH56" s="221"/>
      <c r="AI56" s="221"/>
      <c r="AJ56" s="221"/>
      <c r="AK56" s="221"/>
      <c r="AL56" s="221"/>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6" activePane="bottomRight" state="frozen"/>
      <selection activeCell="D20" sqref="D20"/>
      <selection pane="topRight" activeCell="D20" sqref="D20"/>
      <selection pane="bottomLeft" activeCell="D20" sqref="D20"/>
      <selection pane="bottomRight" sqref="A1:D1"/>
    </sheetView>
  </sheetViews>
  <sheetFormatPr baseColWidth="10" defaultRowHeight="52.5"/>
  <cols>
    <col min="1" max="1" width="16.7109375" style="111" customWidth="1"/>
    <col min="2" max="2" width="108.28515625" style="110" customWidth="1"/>
    <col min="3" max="3" width="15.42578125" style="141" customWidth="1"/>
    <col min="4" max="4" width="24.5703125" style="181" customWidth="1"/>
    <col min="5" max="5" width="30" style="202" customWidth="1"/>
    <col min="6" max="7" width="11.42578125" customWidth="1"/>
    <col min="8" max="8" width="1.28515625" customWidth="1"/>
    <col min="10" max="10" width="34.42578125" customWidth="1"/>
  </cols>
  <sheetData>
    <row r="1" spans="1:10" ht="96" customHeight="1" thickTop="1" thickBot="1">
      <c r="A1" s="667" t="s">
        <v>1849</v>
      </c>
      <c r="B1" s="668"/>
      <c r="C1" s="668"/>
      <c r="D1" s="669"/>
    </row>
    <row r="2" spans="1:10" ht="56.25" customHeight="1" thickTop="1" thickBot="1">
      <c r="A2" s="189" t="s">
        <v>943</v>
      </c>
      <c r="B2" s="190" t="s">
        <v>1437</v>
      </c>
      <c r="C2" s="190" t="s">
        <v>982</v>
      </c>
      <c r="D2" s="219" t="s">
        <v>1847</v>
      </c>
    </row>
    <row r="3" spans="1:10" ht="54" thickTop="1" thickBot="1">
      <c r="A3" s="128" t="s">
        <v>983</v>
      </c>
      <c r="B3" s="129" t="s">
        <v>1220</v>
      </c>
      <c r="C3" s="130" t="str">
        <f>'200.1'!L31</f>
        <v>Ha</v>
      </c>
      <c r="D3" s="177">
        <f>VLOOKUP('200.1'!A88,'200.1'!A36:N107,14,FALSE)</f>
        <v>3973547.4596045921</v>
      </c>
      <c r="G3" t="s">
        <v>980</v>
      </c>
      <c r="J3" s="1"/>
    </row>
    <row r="4" spans="1:10" ht="54" thickTop="1" thickBot="1">
      <c r="A4" s="131" t="s">
        <v>985</v>
      </c>
      <c r="B4" s="132" t="s">
        <v>1169</v>
      </c>
      <c r="C4" s="130" t="s">
        <v>984</v>
      </c>
      <c r="D4" s="177">
        <f>VLOOKUP('200.2'!A88,'200.2'!A37:N108,14,FALSE)</f>
        <v>330682.33456690441</v>
      </c>
      <c r="J4" s="1"/>
    </row>
    <row r="5" spans="1:10" ht="54" thickTop="1" thickBot="1">
      <c r="A5" s="131" t="s">
        <v>986</v>
      </c>
      <c r="B5" s="132" t="s">
        <v>1170</v>
      </c>
      <c r="C5" s="133" t="s">
        <v>987</v>
      </c>
      <c r="D5" s="177">
        <f>VLOOKUP('201.1'!A88,'201.1'!A38:N109,14,FALSE)</f>
        <v>188995.66027657228</v>
      </c>
    </row>
    <row r="6" spans="1:10" ht="54" thickTop="1" thickBot="1">
      <c r="A6" s="131" t="s">
        <v>988</v>
      </c>
      <c r="B6" s="132" t="s">
        <v>1171</v>
      </c>
      <c r="C6" s="133" t="s">
        <v>987</v>
      </c>
      <c r="D6" s="177">
        <f>VLOOKUP('201.2'!A88,'201.2'!A39:N110,14,FALSE)</f>
        <v>177474.26522425591</v>
      </c>
    </row>
    <row r="7" spans="1:10" ht="70.5" customHeight="1" thickTop="1" thickBot="1">
      <c r="A7" s="131" t="s">
        <v>989</v>
      </c>
      <c r="B7" s="132" t="s">
        <v>1172</v>
      </c>
      <c r="C7" s="133" t="s">
        <v>987</v>
      </c>
      <c r="D7" s="177">
        <f>VLOOKUP('201.3'!A88,'201.3'!A40:N111,14,FALSE)</f>
        <v>46019.413276600128</v>
      </c>
    </row>
    <row r="8" spans="1:10" ht="54" thickTop="1" thickBot="1">
      <c r="A8" s="131" t="s">
        <v>990</v>
      </c>
      <c r="B8" s="132" t="s">
        <v>1173</v>
      </c>
      <c r="C8" s="133" t="s">
        <v>987</v>
      </c>
      <c r="D8" s="178">
        <f>VLOOKUP('201.4'!A88,'201.4'!A41:N112,14,FALSE)</f>
        <v>70681.318855782491</v>
      </c>
    </row>
    <row r="9" spans="1:10" ht="54" thickTop="1" thickBot="1">
      <c r="A9" s="131" t="s">
        <v>991</v>
      </c>
      <c r="B9" s="132" t="s">
        <v>1170</v>
      </c>
      <c r="C9" s="133" t="s">
        <v>1845</v>
      </c>
      <c r="D9" s="178">
        <f>VLOOKUP('201.5'!A88,'201.5'!A42:N113,14,FALSE)</f>
        <v>188995.66027657228</v>
      </c>
    </row>
    <row r="10" spans="1:10" ht="54" thickTop="1" thickBot="1">
      <c r="A10" s="131" t="s">
        <v>992</v>
      </c>
      <c r="B10" s="132" t="s">
        <v>1171</v>
      </c>
      <c r="C10" s="133" t="s">
        <v>1845</v>
      </c>
      <c r="D10" s="178">
        <f>VLOOKUP('201.6'!A88,'201.6'!A43:N114,14,FALSE)</f>
        <v>177474.26522425591</v>
      </c>
    </row>
    <row r="11" spans="1:10" ht="54" thickTop="1" thickBot="1">
      <c r="A11" s="131" t="s">
        <v>993</v>
      </c>
      <c r="B11" s="132" t="s">
        <v>1171</v>
      </c>
      <c r="C11" s="133" t="s">
        <v>387</v>
      </c>
      <c r="D11" s="178">
        <f>VLOOKUP('201.7'!A88,'201.7'!A44:N115,14,FALSE)</f>
        <v>174534.78995785335</v>
      </c>
    </row>
    <row r="12" spans="1:10" ht="54" thickTop="1" thickBot="1">
      <c r="A12" s="131" t="s">
        <v>994</v>
      </c>
      <c r="B12" s="132" t="s">
        <v>1174</v>
      </c>
      <c r="C12" s="133" t="s">
        <v>233</v>
      </c>
      <c r="D12" s="178">
        <f>VLOOKUP('201.8'!A88,'201.8'!A45:N116,14,FALSE)</f>
        <v>19348.333525350514</v>
      </c>
    </row>
    <row r="13" spans="1:10" ht="54" thickTop="1" thickBot="1">
      <c r="A13" s="131" t="s">
        <v>995</v>
      </c>
      <c r="B13" s="132" t="s">
        <v>1175</v>
      </c>
      <c r="C13" s="133" t="s">
        <v>233</v>
      </c>
      <c r="D13" s="178">
        <f>VLOOKUP('201.9'!A88,'201.9'!A46:N117,14,FALSE)</f>
        <v>19007.393257711854</v>
      </c>
    </row>
    <row r="14" spans="1:10" ht="54" thickTop="1" thickBot="1">
      <c r="A14" s="131" t="s">
        <v>996</v>
      </c>
      <c r="B14" s="132" t="s">
        <v>1176</v>
      </c>
      <c r="C14" s="133" t="s">
        <v>144</v>
      </c>
      <c r="D14" s="178">
        <f>VLOOKUP('201.10'!A88,'201.10'!A47:N118,14,FALSE)</f>
        <v>7794.5146031930963</v>
      </c>
    </row>
    <row r="15" spans="1:10" ht="54" thickTop="1" thickBot="1">
      <c r="A15" s="131" t="s">
        <v>997</v>
      </c>
      <c r="B15" s="132" t="s">
        <v>1177</v>
      </c>
      <c r="C15" s="133" t="s">
        <v>998</v>
      </c>
      <c r="D15" s="178">
        <f>VLOOKUP('201.11'!A88,'201.11'!A48:N119,14,FALSE)</f>
        <v>2520.6102022988312</v>
      </c>
    </row>
    <row r="16" spans="1:10" ht="54" thickTop="1" thickBot="1">
      <c r="A16" s="131" t="s">
        <v>999</v>
      </c>
      <c r="B16" s="132" t="s">
        <v>1178</v>
      </c>
      <c r="C16" s="133" t="s">
        <v>1845</v>
      </c>
      <c r="D16" s="178">
        <f>VLOOKUP('201.12'!A88,'201.12'!A49:N120,14,FALSE)</f>
        <v>112481.42096682344</v>
      </c>
    </row>
    <row r="17" spans="1:4" ht="64.5" thickTop="1" thickBot="1">
      <c r="A17" s="134" t="s">
        <v>1000</v>
      </c>
      <c r="B17" s="135" t="s">
        <v>1179</v>
      </c>
      <c r="C17" s="133" t="s">
        <v>1845</v>
      </c>
      <c r="D17" s="178">
        <f>VLOOKUP('201.13'!A88,'201.13'!A50:N121,14,FALSE)</f>
        <v>112979.75398203402</v>
      </c>
    </row>
    <row r="18" spans="1:4" ht="54" thickTop="1" thickBot="1">
      <c r="A18" s="131" t="s">
        <v>1001</v>
      </c>
      <c r="B18" s="132" t="s">
        <v>1180</v>
      </c>
      <c r="C18" s="133" t="s">
        <v>144</v>
      </c>
      <c r="D18" s="178">
        <f>VLOOKUP('201.14'!A88,'201.14'!A51:N122,14,FALSE)</f>
        <v>61734.395138259584</v>
      </c>
    </row>
    <row r="19" spans="1:4" ht="54" thickTop="1" thickBot="1">
      <c r="A19" s="131" t="s">
        <v>1002</v>
      </c>
      <c r="B19" s="132" t="s">
        <v>1181</v>
      </c>
      <c r="C19" s="133" t="s">
        <v>144</v>
      </c>
      <c r="D19" s="178">
        <f>VLOOKUP('201.15'!A88,'201.15'!A52:N123,14,FALSE)</f>
        <v>75913.176260931068</v>
      </c>
    </row>
    <row r="20" spans="1:4" ht="54" thickTop="1" thickBot="1">
      <c r="A20" s="131" t="s">
        <v>1003</v>
      </c>
      <c r="B20" s="132" t="s">
        <v>1182</v>
      </c>
      <c r="C20" s="133" t="s">
        <v>144</v>
      </c>
      <c r="D20" s="178">
        <f>VLOOKUP('201.16'!A88,'201.16'!A53:N124,14,FALSE)</f>
        <v>2064.1954666666666</v>
      </c>
    </row>
    <row r="21" spans="1:4" ht="54" thickTop="1" thickBot="1">
      <c r="A21" s="131" t="s">
        <v>1004</v>
      </c>
      <c r="B21" s="132" t="s">
        <v>1183</v>
      </c>
      <c r="C21" s="133" t="s">
        <v>1845</v>
      </c>
      <c r="D21" s="178">
        <f>VLOOKUP('201.17'!A88,'201.17'!A54:N125,14,FALSE)</f>
        <v>89365.272946475074</v>
      </c>
    </row>
    <row r="22" spans="1:4" ht="54" thickTop="1" thickBot="1">
      <c r="A22" s="131" t="s">
        <v>1005</v>
      </c>
      <c r="B22" s="132" t="s">
        <v>1184</v>
      </c>
      <c r="C22" s="133" t="s">
        <v>1845</v>
      </c>
      <c r="D22" s="178">
        <f>VLOOKUP('201.18'!A88,'201.18'!A55:N126,14,FALSE)</f>
        <v>89365.272946475074</v>
      </c>
    </row>
    <row r="23" spans="1:4" ht="54" thickTop="1" thickBot="1">
      <c r="A23" s="131" t="s">
        <v>1006</v>
      </c>
      <c r="B23" s="132" t="s">
        <v>1185</v>
      </c>
      <c r="C23" s="133" t="s">
        <v>144</v>
      </c>
      <c r="D23" s="178">
        <f>VLOOKUP('201.19'!A88,'201.19'!A56:N127,14,FALSE)</f>
        <v>43529.005797830912</v>
      </c>
    </row>
    <row r="24" spans="1:4" ht="54" thickTop="1" thickBot="1">
      <c r="A24" s="131" t="s">
        <v>1007</v>
      </c>
      <c r="B24" s="132" t="s">
        <v>1186</v>
      </c>
      <c r="C24" s="133" t="s">
        <v>144</v>
      </c>
      <c r="D24" s="178">
        <f>VLOOKUP('201.20'!A88,'201.20'!A57:N128,14,FALSE)</f>
        <v>11774.985042465292</v>
      </c>
    </row>
    <row r="25" spans="1:4" ht="54" thickTop="1" thickBot="1">
      <c r="A25" s="131" t="s">
        <v>1008</v>
      </c>
      <c r="B25" s="132" t="s">
        <v>1187</v>
      </c>
      <c r="C25" s="133" t="s">
        <v>144</v>
      </c>
      <c r="D25" s="178">
        <f>VLOOKUP('201.21'!A88,'201.21'!A58:N129,14,FALSE)</f>
        <v>6376.2659287902898</v>
      </c>
    </row>
    <row r="26" spans="1:4" ht="54" thickTop="1" thickBot="1">
      <c r="A26" s="131" t="s">
        <v>1425</v>
      </c>
      <c r="B26" s="132" t="s">
        <v>1413</v>
      </c>
      <c r="C26" s="133" t="s">
        <v>1845</v>
      </c>
      <c r="D26" s="178">
        <f>VLOOKUP('203.1'!A88,'203.1'!A59:N130,14,FALSE)</f>
        <v>1388904.3381183804</v>
      </c>
    </row>
    <row r="27" spans="1:4" ht="54" thickTop="1" thickBot="1">
      <c r="A27" s="131" t="s">
        <v>1426</v>
      </c>
      <c r="B27" s="132" t="s">
        <v>1417</v>
      </c>
      <c r="C27" s="133" t="s">
        <v>1845</v>
      </c>
      <c r="D27" s="178">
        <f>VLOOKUP('203.2'!A88,'203.2'!A60:N131,14,FALSE)</f>
        <v>1694271.6065335465</v>
      </c>
    </row>
    <row r="28" spans="1:4" ht="54" thickTop="1" thickBot="1">
      <c r="A28" s="131" t="s">
        <v>1427</v>
      </c>
      <c r="B28" s="132" t="s">
        <v>1418</v>
      </c>
      <c r="C28" s="133" t="s">
        <v>1845</v>
      </c>
      <c r="D28" s="178">
        <f>VLOOKUP('203.3'!A88,'203.3'!A61:N132,14,FALSE)</f>
        <v>1912391.0839729509</v>
      </c>
    </row>
    <row r="29" spans="1:4" ht="54" thickTop="1" thickBot="1">
      <c r="A29" s="131" t="s">
        <v>1428</v>
      </c>
      <c r="B29" s="132" t="s">
        <v>1419</v>
      </c>
      <c r="C29" s="133" t="s">
        <v>1845</v>
      </c>
      <c r="D29" s="178">
        <f>VLOOKUP('203.4'!A88,'203.4'!A62:N133,14,FALSE)</f>
        <v>913044.62452438078</v>
      </c>
    </row>
    <row r="30" spans="1:4" ht="54" thickTop="1" thickBot="1">
      <c r="A30" s="131" t="s">
        <v>1429</v>
      </c>
      <c r="B30" s="132" t="s">
        <v>1420</v>
      </c>
      <c r="C30" s="133" t="s">
        <v>1845</v>
      </c>
      <c r="D30" s="178">
        <f>VLOOKUP('203.5'!A88,'203.5'!A63:N134,14,FALSE)</f>
        <v>1056698.3519839835</v>
      </c>
    </row>
    <row r="31" spans="1:4" ht="54" thickTop="1" thickBot="1">
      <c r="A31" s="131" t="s">
        <v>1430</v>
      </c>
      <c r="B31" s="132" t="s">
        <v>1421</v>
      </c>
      <c r="C31" s="133" t="s">
        <v>1845</v>
      </c>
      <c r="D31" s="178">
        <f>VLOOKUP('203.6'!A88,'203.6'!A64:N135,14,FALSE)</f>
        <v>1148114.360367367</v>
      </c>
    </row>
    <row r="32" spans="1:4" ht="54" thickTop="1" thickBot="1">
      <c r="A32" s="131" t="s">
        <v>1431</v>
      </c>
      <c r="B32" s="132" t="s">
        <v>1422</v>
      </c>
      <c r="C32" s="133" t="s">
        <v>1845</v>
      </c>
      <c r="D32" s="178">
        <f>VLOOKUP('203.7'!A88,'203.7'!A65:N136,14,FALSE)</f>
        <v>248993.66068526864</v>
      </c>
    </row>
    <row r="33" spans="1:4" ht="54" thickTop="1" thickBot="1">
      <c r="A33" s="131" t="s">
        <v>1432</v>
      </c>
      <c r="B33" s="132" t="s">
        <v>1871</v>
      </c>
      <c r="C33" s="133" t="s">
        <v>1845</v>
      </c>
      <c r="D33" s="178">
        <f>VLOOKUP('203.8'!A88,'203.8'!A66:N137,14,FALSE)</f>
        <v>380880.24134365947</v>
      </c>
    </row>
    <row r="34" spans="1:4" ht="54" thickTop="1" thickBot="1">
      <c r="A34" s="131" t="s">
        <v>1433</v>
      </c>
      <c r="B34" s="132" t="s">
        <v>1424</v>
      </c>
      <c r="C34" s="133" t="s">
        <v>1845</v>
      </c>
      <c r="D34" s="178">
        <f>VLOOKUP('203.9'!A88,'203.9'!A67:N138,14,FALSE)</f>
        <v>402864.10678211914</v>
      </c>
    </row>
    <row r="35" spans="1:4" ht="54" thickTop="1" thickBot="1">
      <c r="A35" s="131" t="s">
        <v>1434</v>
      </c>
      <c r="B35" s="132" t="s">
        <v>1414</v>
      </c>
      <c r="C35" s="133" t="s">
        <v>1845</v>
      </c>
      <c r="D35" s="178">
        <f>VLOOKUP('203.10'!A88,'203.10'!A68:N139,14,FALSE)</f>
        <v>199525.81045564258</v>
      </c>
    </row>
    <row r="36" spans="1:4" ht="54" thickTop="1" thickBot="1">
      <c r="A36" s="131" t="s">
        <v>1435</v>
      </c>
      <c r="B36" s="132" t="s">
        <v>1415</v>
      </c>
      <c r="C36" s="133" t="s">
        <v>1845</v>
      </c>
      <c r="D36" s="178">
        <f>VLOOKUP('203.11'!A88,'203.11'!A69:N140,14,FALSE)</f>
        <v>290946.24636814266</v>
      </c>
    </row>
    <row r="37" spans="1:4" ht="54" thickTop="1" thickBot="1">
      <c r="A37" s="131" t="s">
        <v>1436</v>
      </c>
      <c r="B37" s="216" t="s">
        <v>1416</v>
      </c>
      <c r="C37" s="133" t="s">
        <v>1845</v>
      </c>
      <c r="D37" s="178">
        <f>VLOOKUP('203.12'!A88,'203.12'!A70:N141,14,FALSE)</f>
        <v>302366.43620630354</v>
      </c>
    </row>
    <row r="38" spans="1:4" ht="54" thickTop="1" thickBot="1">
      <c r="A38" s="131" t="s">
        <v>1009</v>
      </c>
      <c r="B38" s="132" t="s">
        <v>1188</v>
      </c>
      <c r="C38" s="133" t="s">
        <v>387</v>
      </c>
      <c r="D38" s="178">
        <f>VLOOKUP('210.1.1'!A88,'210.1.1'!A71:N142,14,FALSE)</f>
        <v>13243.939542779797</v>
      </c>
    </row>
    <row r="39" spans="1:4" ht="54" thickTop="1" thickBot="1">
      <c r="A39" s="131" t="s">
        <v>1010</v>
      </c>
      <c r="B39" s="132" t="s">
        <v>1189</v>
      </c>
      <c r="C39" s="133" t="s">
        <v>387</v>
      </c>
      <c r="D39" s="178">
        <f>VLOOKUP('210.1.2'!A88,'210.1.2'!A72:N143,14,FALSE)</f>
        <v>3758.9967391411915</v>
      </c>
    </row>
    <row r="40" spans="1:4" ht="54" thickTop="1" thickBot="1">
      <c r="A40" s="131" t="s">
        <v>1011</v>
      </c>
      <c r="B40" s="132" t="s">
        <v>1190</v>
      </c>
      <c r="C40" s="133" t="s">
        <v>387</v>
      </c>
      <c r="D40" s="178">
        <f>VLOOKUP('210.2.1'!A90,'210.2.1'!A73:N144,14,FALSE)</f>
        <v>30562.832267889578</v>
      </c>
    </row>
    <row r="41" spans="1:4" ht="54" thickTop="1" thickBot="1">
      <c r="A41" s="131" t="s">
        <v>1012</v>
      </c>
      <c r="B41" s="132" t="s">
        <v>1191</v>
      </c>
      <c r="C41" s="133" t="s">
        <v>387</v>
      </c>
      <c r="D41" s="178">
        <f>VLOOKUP('210.2.2'!A88,'210.2.2'!A74:N145,14,FALSE)</f>
        <v>13243.939542779797</v>
      </c>
    </row>
    <row r="42" spans="1:4" ht="54" thickTop="1" thickBot="1">
      <c r="A42" s="131" t="s">
        <v>1013</v>
      </c>
      <c r="B42" s="132" t="s">
        <v>1192</v>
      </c>
      <c r="C42" s="133" t="s">
        <v>387</v>
      </c>
      <c r="D42" s="178">
        <f>VLOOKUP('210.2.3'!A91,'210.2.3'!A91:N146,14,FALSE)</f>
        <v>21077.889464250973</v>
      </c>
    </row>
    <row r="43" spans="1:4" ht="54" thickTop="1" thickBot="1">
      <c r="A43" s="131" t="s">
        <v>1014</v>
      </c>
      <c r="B43" s="132" t="s">
        <v>1193</v>
      </c>
      <c r="C43" s="133" t="s">
        <v>387</v>
      </c>
      <c r="D43" s="178">
        <f>VLOOKUP('210.2.4'!A88,'210.2.4'!A88:N147,14,FALSE)</f>
        <v>3758.9967391411915</v>
      </c>
    </row>
    <row r="44" spans="1:4" ht="54" thickTop="1" thickBot="1">
      <c r="A44" s="131" t="s">
        <v>1015</v>
      </c>
      <c r="B44" s="132" t="s">
        <v>1194</v>
      </c>
      <c r="C44" s="133" t="s">
        <v>387</v>
      </c>
      <c r="D44" s="178">
        <f>VLOOKUP('211.1'!A88,'211.1'!A88:N148,14,FALSE)</f>
        <v>10216.844093608617</v>
      </c>
    </row>
    <row r="45" spans="1:4" ht="54" thickTop="1" thickBot="1">
      <c r="A45" s="131" t="s">
        <v>1016</v>
      </c>
      <c r="B45" s="132" t="s">
        <v>1195</v>
      </c>
      <c r="C45" s="133" t="s">
        <v>387</v>
      </c>
      <c r="D45" s="178">
        <f>VLOOKUP('220.1'!A88,'220.1'!A88:N149,14,FALSE)</f>
        <v>15718.645101411548</v>
      </c>
    </row>
    <row r="46" spans="1:4" ht="54" thickTop="1" thickBot="1">
      <c r="A46" s="131" t="s">
        <v>1017</v>
      </c>
      <c r="B46" s="132" t="s">
        <v>1196</v>
      </c>
      <c r="C46" s="133" t="s">
        <v>387</v>
      </c>
      <c r="D46" s="178">
        <f>VLOOKUP('221.1'!A88,'221.1'!A88:N150,14,FALSE)</f>
        <v>10677.948836452488</v>
      </c>
    </row>
    <row r="47" spans="1:4" ht="54" thickTop="1" thickBot="1">
      <c r="A47" s="131" t="s">
        <v>1018</v>
      </c>
      <c r="B47" s="132" t="s">
        <v>1197</v>
      </c>
      <c r="C47" s="133" t="s">
        <v>387</v>
      </c>
      <c r="D47" s="178">
        <f>VLOOKUP('221.2'!A88,'221.2'!A88:N151,14,FALSE)</f>
        <v>8020.0651208045047</v>
      </c>
    </row>
    <row r="48" spans="1:4" ht="64.5" thickTop="1" thickBot="1">
      <c r="A48" s="131" t="s">
        <v>1441</v>
      </c>
      <c r="B48" s="132" t="s">
        <v>1438</v>
      </c>
      <c r="C48" s="133" t="s">
        <v>233</v>
      </c>
      <c r="D48" s="178">
        <f>VLOOKUP('223.1'!A88,'223.1'!A88:N152,14,FALSE)</f>
        <v>9318.3463563868681</v>
      </c>
    </row>
    <row r="49" spans="1:4" ht="54" thickTop="1" thickBot="1">
      <c r="A49" s="131" t="s">
        <v>1442</v>
      </c>
      <c r="B49" s="132" t="s">
        <v>1439</v>
      </c>
      <c r="C49" s="133" t="s">
        <v>233</v>
      </c>
      <c r="D49" s="178">
        <f>VLOOKUP('223.2'!A88,'223.2'!A88:N153,14,FALSE)</f>
        <v>12360.75101599777</v>
      </c>
    </row>
    <row r="50" spans="1:4" ht="54" thickTop="1" thickBot="1">
      <c r="A50" s="131" t="s">
        <v>1443</v>
      </c>
      <c r="B50" s="132" t="s">
        <v>1440</v>
      </c>
      <c r="C50" s="133" t="s">
        <v>387</v>
      </c>
      <c r="D50" s="178">
        <f>VLOOKUP('223.3.1'!A88,'223.3.1'!A88:N154,14,FALSE)</f>
        <v>80775</v>
      </c>
    </row>
    <row r="51" spans="1:4" ht="64.5" thickTop="1" thickBot="1">
      <c r="A51" s="131" t="s">
        <v>1444</v>
      </c>
      <c r="B51" s="132" t="s">
        <v>1446</v>
      </c>
      <c r="C51" s="133" t="s">
        <v>387</v>
      </c>
      <c r="D51" s="178">
        <f>VLOOKUP('223.3.2'!A88,'223.3.2'!A88:N155,14,FALSE)</f>
        <v>101364.82293899017</v>
      </c>
    </row>
    <row r="52" spans="1:4" ht="54" thickTop="1" thickBot="1">
      <c r="A52" s="131" t="s">
        <v>1445</v>
      </c>
      <c r="B52" s="132" t="s">
        <v>1447</v>
      </c>
      <c r="C52" s="133" t="s">
        <v>387</v>
      </c>
      <c r="D52" s="178">
        <f>VLOOKUP('223.3.3'!A88,'223.3.3'!A88:N156,14,FALSE)</f>
        <v>105482.7018797497</v>
      </c>
    </row>
    <row r="53" spans="1:4" ht="54" thickTop="1" thickBot="1">
      <c r="A53" s="137" t="s">
        <v>1019</v>
      </c>
      <c r="B53" s="138" t="s">
        <v>1956</v>
      </c>
      <c r="C53" s="133" t="s">
        <v>233</v>
      </c>
      <c r="D53" s="178">
        <f>VLOOKUP('230.1'!A88,'230.1'!A88:N157,14,FALSE)</f>
        <v>3240.4611149495249</v>
      </c>
    </row>
    <row r="54" spans="1:4" ht="54" thickTop="1" thickBot="1">
      <c r="A54" s="137" t="s">
        <v>1020</v>
      </c>
      <c r="B54" s="138" t="s">
        <v>1198</v>
      </c>
      <c r="C54" s="133" t="s">
        <v>233</v>
      </c>
      <c r="D54" s="178">
        <f>VLOOKUP('231.1'!A88,'231.1'!A88:N159,14,FALSE)</f>
        <v>12075.278665805634</v>
      </c>
    </row>
    <row r="55" spans="1:4" ht="54" thickTop="1" thickBot="1">
      <c r="A55" s="137" t="s">
        <v>1021</v>
      </c>
      <c r="B55" s="138" t="s">
        <v>1448</v>
      </c>
      <c r="C55" s="133" t="s">
        <v>233</v>
      </c>
      <c r="D55" s="178">
        <f>VLOOKUP('232.1'!A88,'232.1'!A88:N160,14,FALSE)</f>
        <v>7543.1950438657186</v>
      </c>
    </row>
    <row r="56" spans="1:4" ht="54" thickTop="1" thickBot="1">
      <c r="A56" s="137" t="s">
        <v>1449</v>
      </c>
      <c r="B56" s="138" t="s">
        <v>1872</v>
      </c>
      <c r="C56" s="133" t="s">
        <v>233</v>
      </c>
      <c r="D56" s="178">
        <f>VLOOKUP('233.1'!A88,'233.1'!A88:N161,14,FALSE)</f>
        <v>13001.531516083771</v>
      </c>
    </row>
    <row r="57" spans="1:4" ht="54" thickTop="1" thickBot="1">
      <c r="A57" s="137" t="s">
        <v>1451</v>
      </c>
      <c r="B57" s="138" t="s">
        <v>1452</v>
      </c>
      <c r="C57" s="133" t="s">
        <v>233</v>
      </c>
      <c r="D57" s="178">
        <f>VLOOKUP('233.10'!A88,'233.10'!A88:N162,14,FALSE)</f>
        <v>30823.546856533412</v>
      </c>
    </row>
    <row r="58" spans="1:4" ht="54" thickTop="1" thickBot="1">
      <c r="A58" s="137" t="s">
        <v>1022</v>
      </c>
      <c r="B58" s="138" t="s">
        <v>1453</v>
      </c>
      <c r="C58" s="133" t="s">
        <v>233</v>
      </c>
      <c r="D58" s="178">
        <f>VLOOKUP('234.1'!A88,'234.1'!A88:N163,14,FALSE)</f>
        <v>1372.6779131355397</v>
      </c>
    </row>
    <row r="59" spans="1:4" ht="54" thickTop="1" thickBot="1">
      <c r="A59" s="137" t="s">
        <v>1456</v>
      </c>
      <c r="B59" s="138" t="s">
        <v>1457</v>
      </c>
      <c r="C59" s="133" t="s">
        <v>387</v>
      </c>
      <c r="D59" s="178">
        <f>VLOOKUP('235.1'!A88,'235.1'!A88:N164,14,FALSE)</f>
        <v>70489.802078732318</v>
      </c>
    </row>
    <row r="60" spans="1:4" ht="54" thickTop="1" thickBot="1">
      <c r="A60" s="139" t="s">
        <v>1458</v>
      </c>
      <c r="B60" s="138" t="s">
        <v>1459</v>
      </c>
      <c r="C60" s="133" t="s">
        <v>387</v>
      </c>
      <c r="D60" s="178">
        <f>VLOOKUP('235.10'!A88,'235.10'!A88:N165,14,FALSE)</f>
        <v>16773.282437389102</v>
      </c>
    </row>
    <row r="61" spans="1:4" ht="54" thickTop="1" thickBot="1">
      <c r="A61" s="139" t="s">
        <v>1460</v>
      </c>
      <c r="B61" s="138" t="s">
        <v>1461</v>
      </c>
      <c r="C61" s="133" t="s">
        <v>377</v>
      </c>
      <c r="D61" s="178">
        <f>VLOOKUP('235.11'!A88,'235.11'!A88:N166,14,FALSE)</f>
        <v>671.45649551679026</v>
      </c>
    </row>
    <row r="62" spans="1:4" ht="54" thickTop="1" thickBot="1">
      <c r="A62" s="139" t="s">
        <v>1462</v>
      </c>
      <c r="B62" s="138" t="s">
        <v>1873</v>
      </c>
      <c r="C62" s="133" t="s">
        <v>387</v>
      </c>
      <c r="D62" s="178">
        <f>VLOOKUP('236.1'!A88,'236.1'!A88:N167,14,FALSE)</f>
        <v>110675.91173334196</v>
      </c>
    </row>
    <row r="63" spans="1:4" ht="54" thickTop="1" thickBot="1">
      <c r="A63" s="139" t="s">
        <v>1465</v>
      </c>
      <c r="B63" s="138" t="s">
        <v>1874</v>
      </c>
      <c r="C63" s="133" t="s">
        <v>387</v>
      </c>
      <c r="D63" s="178">
        <f>VLOOKUP('236.10'!A87,'236.10'!A87:N168,14,FALSE)</f>
        <v>16773.282437389102</v>
      </c>
    </row>
    <row r="64" spans="1:4" ht="54" thickTop="1" thickBot="1">
      <c r="A64" s="139" t="s">
        <v>1466</v>
      </c>
      <c r="B64" s="140" t="s">
        <v>1467</v>
      </c>
      <c r="C64" s="174" t="s">
        <v>377</v>
      </c>
      <c r="D64" s="178">
        <f>VLOOKUP('236.11'!A88,'236.11'!A88:N169,14,FALSE)</f>
        <v>1173.7828661994108</v>
      </c>
    </row>
    <row r="65" spans="1:4" ht="54" thickTop="1" thickBot="1">
      <c r="A65" s="137" t="s">
        <v>1023</v>
      </c>
      <c r="B65" s="138" t="s">
        <v>1199</v>
      </c>
      <c r="C65" s="133" t="s">
        <v>233</v>
      </c>
      <c r="D65" s="178">
        <f>VLOOKUP('310.1'!A87,'310.1'!A87:N170,14,FALSE)</f>
        <v>1129.9250314770479</v>
      </c>
    </row>
    <row r="66" spans="1:4" ht="54" thickTop="1" thickBot="1">
      <c r="A66" s="137" t="s">
        <v>1024</v>
      </c>
      <c r="B66" s="138" t="s">
        <v>1200</v>
      </c>
      <c r="C66" s="133" t="s">
        <v>387</v>
      </c>
      <c r="D66" s="178">
        <f>VLOOKUP('311.1'!A87,'311.1'!A87:N171,14,FALSE)</f>
        <v>84640.476369194046</v>
      </c>
    </row>
    <row r="67" spans="1:4" ht="54" thickTop="1" thickBot="1">
      <c r="A67" s="137" t="s">
        <v>1025</v>
      </c>
      <c r="B67" s="138" t="s">
        <v>1201</v>
      </c>
      <c r="C67" s="133" t="s">
        <v>998</v>
      </c>
      <c r="D67" s="178">
        <f>VLOOKUP('312.1'!A88,'312.1'!A88:N172,14,FALSE)</f>
        <v>7487.9737706886781</v>
      </c>
    </row>
    <row r="68" spans="1:4" ht="54" thickTop="1" thickBot="1">
      <c r="A68" s="137" t="s">
        <v>1026</v>
      </c>
      <c r="B68" s="138" t="s">
        <v>1202</v>
      </c>
      <c r="C68" s="133" t="s">
        <v>998</v>
      </c>
      <c r="D68" s="178">
        <f>VLOOKUP('312.2'!A88,'312.2'!A88:N173,14,FALSE)</f>
        <v>4389.3620145248533</v>
      </c>
    </row>
    <row r="69" spans="1:4" ht="54" thickTop="1" thickBot="1">
      <c r="A69" s="137" t="s">
        <v>1027</v>
      </c>
      <c r="B69" s="138" t="s">
        <v>1203</v>
      </c>
      <c r="C69" s="133" t="s">
        <v>1464</v>
      </c>
      <c r="D69" s="178">
        <f>VLOOKUP('312.3'!A87,'312.3'!A87:N174,14,FALSE)</f>
        <v>1678.8075408759564</v>
      </c>
    </row>
    <row r="70" spans="1:4" ht="54" thickTop="1" thickBot="1">
      <c r="A70" s="137" t="s">
        <v>1028</v>
      </c>
      <c r="B70" s="138" t="s">
        <v>1204</v>
      </c>
      <c r="C70" s="133" t="s">
        <v>387</v>
      </c>
      <c r="D70" s="179">
        <f>VLOOKUP('312.4'!A88,'312.4'!A88:N175,14,FALSE)</f>
        <v>84632.714349285758</v>
      </c>
    </row>
    <row r="71" spans="1:4" ht="54" thickTop="1" thickBot="1">
      <c r="A71" s="137" t="s">
        <v>1029</v>
      </c>
      <c r="B71" s="138" t="s">
        <v>1469</v>
      </c>
      <c r="C71" s="133" t="s">
        <v>387</v>
      </c>
      <c r="D71" s="179">
        <f>VLOOKUP('320.1'!A88,'320.1'!A88:N176,14,FALSE)</f>
        <v>82258.196126291383</v>
      </c>
    </row>
    <row r="72" spans="1:4" ht="54" thickTop="1" thickBot="1">
      <c r="A72" s="137" t="s">
        <v>1030</v>
      </c>
      <c r="B72" s="138" t="s">
        <v>1470</v>
      </c>
      <c r="C72" s="133" t="s">
        <v>387</v>
      </c>
      <c r="D72" s="179">
        <f>VLOOKUP('320.2'!A88,'320.2'!A88:N177,14,FALSE)</f>
        <v>87675.900545459255</v>
      </c>
    </row>
    <row r="73" spans="1:4" ht="54" thickTop="1" thickBot="1">
      <c r="A73" s="137" t="s">
        <v>1473</v>
      </c>
      <c r="B73" s="138" t="s">
        <v>1474</v>
      </c>
      <c r="C73" s="133" t="s">
        <v>387</v>
      </c>
      <c r="D73" s="179">
        <f>VLOOKUP('320.3'!A88,'320.3'!A88:N178,14,FALSE)</f>
        <v>100523.68284062902</v>
      </c>
    </row>
    <row r="74" spans="1:4" ht="54" thickTop="1" thickBot="1">
      <c r="A74" s="137" t="s">
        <v>1475</v>
      </c>
      <c r="B74" s="138" t="s">
        <v>1476</v>
      </c>
      <c r="C74" s="133" t="s">
        <v>387</v>
      </c>
      <c r="D74" s="179">
        <f>VLOOKUP('320.4'!A88,'320.4'!A88:N179,14,FALSE)</f>
        <v>103828.6516550864</v>
      </c>
    </row>
    <row r="75" spans="1:4" ht="54" thickTop="1" thickBot="1">
      <c r="A75" s="137" t="s">
        <v>1477</v>
      </c>
      <c r="B75" s="138" t="s">
        <v>1478</v>
      </c>
      <c r="C75" s="133" t="s">
        <v>387</v>
      </c>
      <c r="D75" s="179">
        <f>VLOOKUP('320.5'!A88,'320.5'!A88:N180,14,FALSE)</f>
        <v>109246.35607425428</v>
      </c>
    </row>
    <row r="76" spans="1:4" ht="54" thickTop="1" thickBot="1">
      <c r="A76" s="137" t="s">
        <v>1479</v>
      </c>
      <c r="B76" s="138" t="s">
        <v>1480</v>
      </c>
      <c r="C76" s="133" t="s">
        <v>387</v>
      </c>
      <c r="D76" s="179">
        <f>VLOOKUP('320.6'!A88,'320.6'!A88:N181,14,FALSE)</f>
        <v>122094.13836942402</v>
      </c>
    </row>
    <row r="77" spans="1:4" ht="54" thickTop="1" thickBot="1">
      <c r="A77" s="137" t="s">
        <v>1031</v>
      </c>
      <c r="B77" s="138" t="s">
        <v>1481</v>
      </c>
      <c r="C77" s="133" t="s">
        <v>387</v>
      </c>
      <c r="D77" s="179">
        <f>VLOOKUP('330.1'!A88,'330.1'!A88:N182,14,FALSE)</f>
        <v>134784.43562774837</v>
      </c>
    </row>
    <row r="78" spans="1:4" ht="54" thickTop="1" thickBot="1">
      <c r="A78" s="139" t="s">
        <v>1032</v>
      </c>
      <c r="B78" s="138" t="s">
        <v>1482</v>
      </c>
      <c r="C78" s="133" t="s">
        <v>387</v>
      </c>
      <c r="D78" s="179">
        <f>VLOOKUP('330.2'!A88,'330.1'!A88:N183,14,FALSE)</f>
        <v>134784.43562774837</v>
      </c>
    </row>
    <row r="79" spans="1:4" ht="54" thickTop="1" thickBot="1">
      <c r="A79" s="139" t="s">
        <v>1483</v>
      </c>
      <c r="B79" s="140" t="s">
        <v>1484</v>
      </c>
      <c r="C79" s="133" t="s">
        <v>387</v>
      </c>
      <c r="D79" s="179">
        <f>VLOOKUP('330.3'!A88,'330.3'!A88:N184,14,FALSE)</f>
        <v>91581.864844294119</v>
      </c>
    </row>
    <row r="80" spans="1:4" ht="54" thickTop="1" thickBot="1">
      <c r="A80" s="139" t="s">
        <v>1485</v>
      </c>
      <c r="B80" s="140" t="s">
        <v>1486</v>
      </c>
      <c r="C80" s="133" t="s">
        <v>387</v>
      </c>
      <c r="D80" s="179">
        <f>VLOOKUP('330.4'!A88,'330.4'!A88:N185,14,FALSE)</f>
        <v>156354.8911565434</v>
      </c>
    </row>
    <row r="81" spans="1:4" ht="54" thickTop="1" thickBot="1">
      <c r="A81" s="139" t="s">
        <v>1487</v>
      </c>
      <c r="B81" s="140" t="s">
        <v>1488</v>
      </c>
      <c r="C81" s="133" t="s">
        <v>387</v>
      </c>
      <c r="D81" s="179">
        <f>VLOOKUP('330.5'!A88,'330.5'!A88:N186,14,FALSE)</f>
        <v>139224.51476298372</v>
      </c>
    </row>
    <row r="82" spans="1:4" ht="54" thickTop="1" thickBot="1">
      <c r="A82" s="139" t="s">
        <v>1489</v>
      </c>
      <c r="B82" s="140" t="s">
        <v>1490</v>
      </c>
      <c r="C82" s="133" t="s">
        <v>387</v>
      </c>
      <c r="D82" s="179">
        <f>VLOOKUP('330.6'!A88,'330.6'!A88:N187,14,FALSE)</f>
        <v>113152.32037308915</v>
      </c>
    </row>
    <row r="83" spans="1:4" ht="54" thickTop="1" thickBot="1">
      <c r="A83" s="137" t="s">
        <v>1033</v>
      </c>
      <c r="B83" s="138" t="s">
        <v>1491</v>
      </c>
      <c r="C83" s="133" t="s">
        <v>387</v>
      </c>
      <c r="D83" s="179">
        <f>VLOOKUP('340.1'!A88,'340.1'!A88:N188,14,FALSE)</f>
        <v>133397.85616424691</v>
      </c>
    </row>
    <row r="84" spans="1:4" ht="54" thickTop="1" thickBot="1">
      <c r="A84" s="137" t="s">
        <v>1034</v>
      </c>
      <c r="B84" s="138" t="s">
        <v>1492</v>
      </c>
      <c r="C84" s="133" t="s">
        <v>387</v>
      </c>
      <c r="D84" s="179">
        <f>VLOOKUP('340.2'!A88,'340.2'!A88:N190,14,FALSE)</f>
        <v>91856.922718617847</v>
      </c>
    </row>
    <row r="85" spans="1:4" ht="54" thickTop="1" thickBot="1">
      <c r="A85" s="137" t="s">
        <v>1035</v>
      </c>
      <c r="B85" s="138" t="s">
        <v>1493</v>
      </c>
      <c r="C85" s="133" t="s">
        <v>387</v>
      </c>
      <c r="D85" s="179">
        <f>VLOOKUP('340.3'!A88,'340.3'!A88:N191,14,FALSE)</f>
        <v>91856.922718617847</v>
      </c>
    </row>
    <row r="86" spans="1:4" ht="54" thickTop="1" thickBot="1">
      <c r="A86" s="137" t="s">
        <v>1494</v>
      </c>
      <c r="B86" s="138" t="s">
        <v>2021</v>
      </c>
      <c r="C86" s="133" t="s">
        <v>387</v>
      </c>
      <c r="D86" s="179">
        <f>VLOOKUP('350.1'!A88,'350.1'!A88:N192,14,FALSE)</f>
        <v>192785.35530223377</v>
      </c>
    </row>
    <row r="87" spans="1:4" ht="54" thickTop="1" thickBot="1">
      <c r="A87" s="195" t="s">
        <v>1495</v>
      </c>
      <c r="B87" s="138" t="s">
        <v>2022</v>
      </c>
      <c r="C87" s="133" t="s">
        <v>387</v>
      </c>
      <c r="D87" s="179">
        <f>VLOOKUP('350.2'!A88,'350.2'!A88:N193,14,FALSE)</f>
        <v>175654.97890867409</v>
      </c>
    </row>
    <row r="88" spans="1:4" ht="54" thickTop="1" thickBot="1">
      <c r="A88" s="139" t="s">
        <v>1496</v>
      </c>
      <c r="B88" s="140" t="s">
        <v>1497</v>
      </c>
      <c r="C88" s="133" t="s">
        <v>387</v>
      </c>
      <c r="D88" s="179">
        <f>VLOOKUP('350.3'!A88,'350.3'!A88:N194,14,FALSE)</f>
        <v>192785.35530223377</v>
      </c>
    </row>
    <row r="89" spans="1:4" ht="54" thickTop="1" thickBot="1">
      <c r="A89" s="137" t="s">
        <v>1498</v>
      </c>
      <c r="B89" s="138" t="s">
        <v>1499</v>
      </c>
      <c r="C89" s="133" t="s">
        <v>387</v>
      </c>
      <c r="D89" s="179">
        <f>VLOOKUP('350.4'!A88,'350.4'!A88:N195,14,FALSE)</f>
        <v>175654.97890867409</v>
      </c>
    </row>
    <row r="90" spans="1:4" ht="54" thickTop="1" thickBot="1">
      <c r="A90" s="139" t="s">
        <v>1500</v>
      </c>
      <c r="B90" s="140" t="s">
        <v>1501</v>
      </c>
      <c r="C90" s="133" t="s">
        <v>387</v>
      </c>
      <c r="D90" s="179">
        <f>VLOOKUP('350.10'!A88,'350.10'!A88:N196,14,FALSE)</f>
        <v>132354.27070572268</v>
      </c>
    </row>
    <row r="91" spans="1:4" ht="54" thickTop="1" thickBot="1">
      <c r="A91" s="139" t="s">
        <v>1502</v>
      </c>
      <c r="B91" s="140" t="s">
        <v>1503</v>
      </c>
      <c r="C91" s="133" t="s">
        <v>387</v>
      </c>
      <c r="D91" s="179">
        <f>VLOOKUP('350.11'!A88,'350.11'!A88:N197,14,FALSE)</f>
        <v>115223.89431216299</v>
      </c>
    </row>
    <row r="92" spans="1:4" ht="54" thickTop="1" thickBot="1">
      <c r="A92" s="139" t="s">
        <v>1504</v>
      </c>
      <c r="B92" s="140" t="s">
        <v>1505</v>
      </c>
      <c r="C92" s="133" t="s">
        <v>387</v>
      </c>
      <c r="D92" s="179">
        <f>VLOOKUP('350.12'!A88,'350.12'!A88:N198,14,FALSE)</f>
        <v>132354.27070572268</v>
      </c>
    </row>
    <row r="93" spans="1:4" ht="54" thickTop="1" thickBot="1">
      <c r="A93" s="139" t="s">
        <v>1506</v>
      </c>
      <c r="B93" s="140" t="s">
        <v>1507</v>
      </c>
      <c r="C93" s="133" t="s">
        <v>387</v>
      </c>
      <c r="D93" s="179">
        <f>VLOOKUP('350.13'!A88,'350.13'!A88:N199,14,FALSE)</f>
        <v>115223.89431216299</v>
      </c>
    </row>
    <row r="94" spans="1:4" ht="54" thickTop="1" thickBot="1">
      <c r="A94" s="137" t="s">
        <v>1508</v>
      </c>
      <c r="B94" s="138" t="s">
        <v>1509</v>
      </c>
      <c r="C94" s="133" t="s">
        <v>998</v>
      </c>
      <c r="D94" s="179">
        <f>VLOOKUP('350.14'!A88,'350.14'!A88:N200,14,FALSE)</f>
        <v>671.45649551679026</v>
      </c>
    </row>
    <row r="95" spans="1:4" ht="54" thickTop="1" thickBot="1">
      <c r="A95" s="139" t="s">
        <v>1510</v>
      </c>
      <c r="B95" s="140" t="s">
        <v>1511</v>
      </c>
      <c r="C95" s="133" t="s">
        <v>387</v>
      </c>
      <c r="D95" s="179">
        <f>VLOOKUP('351.1'!A88,'351.1'!A88:N201,14,FALSE)</f>
        <v>175654.97890867409</v>
      </c>
    </row>
    <row r="96" spans="1:4" ht="54" thickTop="1" thickBot="1">
      <c r="A96" s="139" t="s">
        <v>1512</v>
      </c>
      <c r="B96" s="140" t="s">
        <v>1513</v>
      </c>
      <c r="C96" s="133" t="s">
        <v>387</v>
      </c>
      <c r="D96" s="179">
        <f>VLOOKUP('351.2'!A88,'351.2'!A88:N202,14,FALSE)</f>
        <v>175654.97890867409</v>
      </c>
    </row>
    <row r="97" spans="1:4" ht="54" thickTop="1" thickBot="1">
      <c r="A97" s="139" t="s">
        <v>1514</v>
      </c>
      <c r="B97" s="140" t="s">
        <v>1515</v>
      </c>
      <c r="C97" s="133" t="s">
        <v>387</v>
      </c>
      <c r="D97" s="179">
        <f>VLOOKUP('351.10'!A88,'351.10'!A88:N203,14,FALSE)</f>
        <v>115223.89431216299</v>
      </c>
    </row>
    <row r="98" spans="1:4" ht="54" thickTop="1" thickBot="1">
      <c r="A98" s="139" t="s">
        <v>1516</v>
      </c>
      <c r="B98" s="140" t="s">
        <v>1517</v>
      </c>
      <c r="C98" s="133" t="s">
        <v>387</v>
      </c>
      <c r="D98" s="179">
        <f>VLOOKUP('351.11'!A88,'351.11'!A88:N204,14,FALSE)</f>
        <v>115223.89431216299</v>
      </c>
    </row>
    <row r="99" spans="1:4" ht="54" thickTop="1" thickBot="1">
      <c r="A99" s="139" t="s">
        <v>1518</v>
      </c>
      <c r="B99" s="140" t="s">
        <v>1519</v>
      </c>
      <c r="C99" s="133" t="s">
        <v>998</v>
      </c>
      <c r="D99" s="179">
        <f>VLOOKUP('351.12'!A88,'351.12'!A88:N205,14,FALSE)</f>
        <v>671.45649551679026</v>
      </c>
    </row>
    <row r="100" spans="1:4" ht="54" thickTop="1" thickBot="1">
      <c r="A100" s="139" t="s">
        <v>1522</v>
      </c>
      <c r="B100" s="140" t="s">
        <v>1520</v>
      </c>
      <c r="C100" s="133" t="s">
        <v>998</v>
      </c>
      <c r="D100" s="179">
        <f>VLOOKUP('410.1'!A88,'410.1'!A88:N206,14,FALSE)</f>
        <v>2330.7194804698975</v>
      </c>
    </row>
    <row r="101" spans="1:4" ht="54" thickTop="1" thickBot="1">
      <c r="A101" s="139" t="s">
        <v>1523</v>
      </c>
      <c r="B101" s="140" t="s">
        <v>1521</v>
      </c>
      <c r="C101" s="133" t="s">
        <v>998</v>
      </c>
      <c r="D101" s="179">
        <f>VLOOKUP('410.2'!A88,'410.2'!A88:N207,14,FALSE)</f>
        <v>1971.6404368356662</v>
      </c>
    </row>
    <row r="102" spans="1:4" ht="54" thickTop="1" thickBot="1">
      <c r="A102" s="139" t="s">
        <v>1525</v>
      </c>
      <c r="B102" s="140" t="s">
        <v>1524</v>
      </c>
      <c r="C102" s="133" t="s">
        <v>377</v>
      </c>
      <c r="D102" s="179">
        <f>VLOOKUP('410.3'!A88,'410.3'!A88:N208,14,FALSE)</f>
        <v>1961.8942192190152</v>
      </c>
    </row>
    <row r="103" spans="1:4" ht="54" thickTop="1" thickBot="1">
      <c r="A103" s="139" t="s">
        <v>1527</v>
      </c>
      <c r="B103" s="140" t="s">
        <v>1526</v>
      </c>
      <c r="C103" s="133" t="s">
        <v>1464</v>
      </c>
      <c r="D103" s="179">
        <f>VLOOKUP('411.1'!A88,'411.1'!A88:N209,14,FALSE)</f>
        <v>2263.7240990988635</v>
      </c>
    </row>
    <row r="104" spans="1:4" ht="54" thickTop="1" thickBot="1">
      <c r="A104" s="137" t="s">
        <v>1036</v>
      </c>
      <c r="B104" s="138" t="s">
        <v>1958</v>
      </c>
      <c r="C104" s="133" t="s">
        <v>1464</v>
      </c>
      <c r="D104" s="179">
        <f>VLOOKUP('411.2'!A88,'411.2'!A88:N210,14,FALSE)</f>
        <v>4325.9464576616938</v>
      </c>
    </row>
    <row r="105" spans="1:4" ht="54" thickTop="1" thickBot="1">
      <c r="A105" s="137" t="s">
        <v>1037</v>
      </c>
      <c r="B105" s="138" t="s">
        <v>2054</v>
      </c>
      <c r="C105" s="133" t="s">
        <v>1464</v>
      </c>
      <c r="D105" s="179">
        <f>VLOOKUP('411.3'!A88,'411.3'!A88:N211,14,FALSE)</f>
        <v>2347.5657323988216</v>
      </c>
    </row>
    <row r="106" spans="1:4" ht="54" thickTop="1" thickBot="1">
      <c r="A106" s="137" t="s">
        <v>1528</v>
      </c>
      <c r="B106" s="138" t="s">
        <v>2055</v>
      </c>
      <c r="C106" s="133" t="s">
        <v>1464</v>
      </c>
      <c r="D106" s="179">
        <f>VLOOKUP('411.4'!A88,'411.4'!A88:N212,14,FALSE)</f>
        <v>2263.7240990988635</v>
      </c>
    </row>
    <row r="107" spans="1:4" ht="54" thickTop="1" thickBot="1">
      <c r="A107" s="137" t="s">
        <v>1535</v>
      </c>
      <c r="B107" s="191" t="s">
        <v>1606</v>
      </c>
      <c r="C107" s="133" t="s">
        <v>998</v>
      </c>
      <c r="D107" s="179">
        <f>VLOOKUP('413.1'!A88,'413.1'!A88:N213,14,FALSE)</f>
        <v>3278.9828687227227</v>
      </c>
    </row>
    <row r="108" spans="1:4" ht="54" thickTop="1" thickBot="1">
      <c r="A108" s="137" t="s">
        <v>1537</v>
      </c>
      <c r="B108" s="138" t="s">
        <v>1607</v>
      </c>
      <c r="C108" s="133" t="s">
        <v>998</v>
      </c>
      <c r="D108" s="179">
        <f>VLOOKUP('413.2'!A88,'413.2'!A88:N214,14,FALSE)</f>
        <v>3626.0579212404718</v>
      </c>
    </row>
    <row r="109" spans="1:4" ht="54" thickTop="1" thickBot="1">
      <c r="A109" s="137" t="s">
        <v>1539</v>
      </c>
      <c r="B109" s="138" t="s">
        <v>1608</v>
      </c>
      <c r="C109" s="133" t="s">
        <v>998</v>
      </c>
      <c r="D109" s="179">
        <f>VLOOKUP('413.3'!A88,'413.3'!A88:N215,14,FALSE)</f>
        <v>3638.3041542939718</v>
      </c>
    </row>
    <row r="110" spans="1:4" ht="54" thickTop="1" thickBot="1">
      <c r="A110" s="137" t="s">
        <v>1038</v>
      </c>
      <c r="B110" s="138" t="s">
        <v>1205</v>
      </c>
      <c r="C110" s="133" t="s">
        <v>998</v>
      </c>
      <c r="D110" s="179">
        <f>VLOOKUP('414.1'!A88,'414.1'!A88:N216,14,FALSE)</f>
        <v>3014.2873846359807</v>
      </c>
    </row>
    <row r="111" spans="1:4" ht="54" thickTop="1" thickBot="1">
      <c r="A111" s="137" t="s">
        <v>1039</v>
      </c>
      <c r="B111" s="138" t="s">
        <v>1959</v>
      </c>
      <c r="C111" s="133" t="s">
        <v>998</v>
      </c>
      <c r="D111" s="179">
        <f>VLOOKUP('414.2'!A88,'414.2'!A88:N217,14,FALSE)</f>
        <v>3104.8807213326904</v>
      </c>
    </row>
    <row r="112" spans="1:4" ht="54" thickTop="1" thickBot="1">
      <c r="A112" s="137" t="s">
        <v>1040</v>
      </c>
      <c r="B112" s="138" t="s">
        <v>1960</v>
      </c>
      <c r="C112" s="133" t="s">
        <v>998</v>
      </c>
      <c r="D112" s="179">
        <f>VLOOKUP('414.3'!A88,'414.3'!A88:N218,14,FALSE)</f>
        <v>3104.8807213326904</v>
      </c>
    </row>
    <row r="113" spans="1:4" ht="54" thickTop="1" thickBot="1">
      <c r="A113" s="137" t="s">
        <v>1041</v>
      </c>
      <c r="B113" s="138" t="s">
        <v>1206</v>
      </c>
      <c r="C113" s="133" t="s">
        <v>998</v>
      </c>
      <c r="D113" s="179">
        <f>VLOOKUP('414.4'!A88,'414.4'!A88:N219,14,FALSE)</f>
        <v>3104.8807213326904</v>
      </c>
    </row>
    <row r="114" spans="1:4" ht="54" thickTop="1" thickBot="1">
      <c r="A114" s="137" t="s">
        <v>1042</v>
      </c>
      <c r="B114" s="138" t="s">
        <v>1207</v>
      </c>
      <c r="C114" s="133" t="s">
        <v>998</v>
      </c>
      <c r="D114" s="179">
        <f>VLOOKUP('414.5'!A88,'414.5'!A88:N220,14,FALSE)</f>
        <v>3183.5702735283803</v>
      </c>
    </row>
    <row r="115" spans="1:4" ht="54" thickTop="1" thickBot="1">
      <c r="A115" s="137" t="s">
        <v>1546</v>
      </c>
      <c r="B115" s="138" t="s">
        <v>2056</v>
      </c>
      <c r="C115" s="133" t="s">
        <v>998</v>
      </c>
      <c r="D115" s="179">
        <f>VLOOKUP('414.6'!A88,'414.6'!A88:N221,14,FALSE)</f>
        <v>4743.040969540476</v>
      </c>
    </row>
    <row r="116" spans="1:4" ht="54" thickTop="1" thickBot="1">
      <c r="A116" s="137" t="s">
        <v>1043</v>
      </c>
      <c r="B116" s="138" t="s">
        <v>1961</v>
      </c>
      <c r="C116" s="133" t="s">
        <v>1464</v>
      </c>
      <c r="D116" s="179">
        <f>VLOOKUP('415.1'!A88,'415.1'!A88:N222,14,FALSE)</f>
        <v>2556.1129883382123</v>
      </c>
    </row>
    <row r="117" spans="1:4" ht="54" thickTop="1" thickBot="1">
      <c r="A117" s="137" t="s">
        <v>1044</v>
      </c>
      <c r="B117" s="138" t="s">
        <v>2058</v>
      </c>
      <c r="C117" s="133" t="s">
        <v>233</v>
      </c>
      <c r="D117" s="179">
        <f>VLOOKUP('420.1'!A87,'420.1'!A87:N223,14,FALSE)</f>
        <v>1953.6148161749497</v>
      </c>
    </row>
    <row r="118" spans="1:4" ht="54" thickTop="1" thickBot="1">
      <c r="A118" s="137" t="s">
        <v>1045</v>
      </c>
      <c r="B118" s="138" t="s">
        <v>2057</v>
      </c>
      <c r="C118" s="142" t="s">
        <v>233</v>
      </c>
      <c r="D118" s="179">
        <f>VLOOKUP('420.2 '!A88,'420.2 '!A59:N107,14,FALSE)</f>
        <v>2062.6089394648952</v>
      </c>
    </row>
    <row r="119" spans="1:4" ht="54" thickTop="1" thickBot="1">
      <c r="A119" s="137" t="s">
        <v>1551</v>
      </c>
      <c r="B119" s="138" t="s">
        <v>1552</v>
      </c>
      <c r="C119" s="133" t="s">
        <v>233</v>
      </c>
      <c r="D119" s="179">
        <f>VLOOKUP('420.3'!A88,'420.3'!A88:N225,14,FALSE)</f>
        <v>4334.1176240283366</v>
      </c>
    </row>
    <row r="120" spans="1:4" ht="54" thickTop="1" thickBot="1">
      <c r="A120" s="137" t="s">
        <v>1046</v>
      </c>
      <c r="B120" s="138" t="s">
        <v>1208</v>
      </c>
      <c r="C120" s="133" t="s">
        <v>233</v>
      </c>
      <c r="D120" s="179">
        <f>VLOOKUP('421.1'!A88,'421.1'!A88:N226,14,FALSE)</f>
        <v>1246.4106392898047</v>
      </c>
    </row>
    <row r="121" spans="1:4" ht="54" thickTop="1" thickBot="1">
      <c r="A121" s="137" t="s">
        <v>1047</v>
      </c>
      <c r="B121" s="138" t="s">
        <v>1209</v>
      </c>
      <c r="C121" s="133" t="s">
        <v>233</v>
      </c>
      <c r="D121" s="179">
        <f>VLOOKUP('421.2'!A88,'421.2'!A88:N227,14,FALSE)</f>
        <v>1748.2028145900529</v>
      </c>
    </row>
    <row r="122" spans="1:4" ht="54" thickTop="1" thickBot="1">
      <c r="A122" s="137" t="s">
        <v>1048</v>
      </c>
      <c r="B122" s="138" t="s">
        <v>1962</v>
      </c>
      <c r="C122" s="133" t="s">
        <v>233</v>
      </c>
      <c r="D122" s="179">
        <f>VLOOKUP('421.3'!A88,'421.3'!A88:N228,14,FALSE)</f>
        <v>1597.2878746501287</v>
      </c>
    </row>
    <row r="123" spans="1:4" ht="54" thickTop="1" thickBot="1">
      <c r="A123" s="137" t="s">
        <v>1049</v>
      </c>
      <c r="B123" s="138" t="s">
        <v>1963</v>
      </c>
      <c r="C123" s="133" t="s">
        <v>233</v>
      </c>
      <c r="D123" s="179">
        <f>VLOOKUP('421.4'!A88,'421.4'!A88:N229,14,FALSE)</f>
        <v>1823.6602845600153</v>
      </c>
    </row>
    <row r="124" spans="1:4" ht="54" thickTop="1" thickBot="1">
      <c r="A124" s="137" t="s">
        <v>1556</v>
      </c>
      <c r="B124" s="140" t="s">
        <v>1557</v>
      </c>
      <c r="C124" s="133" t="s">
        <v>233</v>
      </c>
      <c r="D124" s="179">
        <f>VLOOKUP('430.1.1'!A87,'430.1.1'!A87:N230,14,FALSE)</f>
        <v>8100.0517687200554</v>
      </c>
    </row>
    <row r="125" spans="1:4" ht="54" thickTop="1" thickBot="1">
      <c r="A125" s="137" t="s">
        <v>1558</v>
      </c>
      <c r="B125" s="138" t="s">
        <v>1559</v>
      </c>
      <c r="C125" s="133" t="s">
        <v>233</v>
      </c>
      <c r="D125" s="179">
        <f>VLOOKUP('430.1.2'!A88,'430.1.2'!A88:N231,14,FALSE)</f>
        <v>6670.0173989665882</v>
      </c>
    </row>
    <row r="126" spans="1:4" ht="54" thickTop="1" thickBot="1">
      <c r="A126" s="137" t="s">
        <v>1560</v>
      </c>
      <c r="B126" s="138" t="s">
        <v>1609</v>
      </c>
      <c r="C126" s="133" t="s">
        <v>233</v>
      </c>
      <c r="D126" s="179">
        <f>VLOOKUP('430.2.1'!A88,'430.2.1'!A88:N232,14,FALSE)</f>
        <v>8100.0517687200554</v>
      </c>
    </row>
    <row r="127" spans="1:4" ht="54" thickTop="1" thickBot="1">
      <c r="A127" s="137" t="s">
        <v>1562</v>
      </c>
      <c r="B127" s="138" t="s">
        <v>1610</v>
      </c>
      <c r="C127" s="133" t="s">
        <v>233</v>
      </c>
      <c r="D127" s="179">
        <f>VLOOKUP('430.2.2'!A88,'430.2.2'!A88:N233,14,FALSE)</f>
        <v>6670.0173989665882</v>
      </c>
    </row>
    <row r="128" spans="1:4" ht="54" thickTop="1" thickBot="1">
      <c r="A128" s="137" t="s">
        <v>1563</v>
      </c>
      <c r="B128" s="138" t="s">
        <v>1611</v>
      </c>
      <c r="C128" s="133" t="s">
        <v>233</v>
      </c>
      <c r="D128" s="179">
        <f>VLOOKUP('431.1.1'!A88,'431.1.1'!A88:N234,14,FALSE)</f>
        <v>16285.477925335425</v>
      </c>
    </row>
    <row r="129" spans="1:4" ht="54" thickTop="1" thickBot="1">
      <c r="A129" s="137" t="s">
        <v>1565</v>
      </c>
      <c r="B129" s="138" t="s">
        <v>1612</v>
      </c>
      <c r="C129" s="133" t="s">
        <v>233</v>
      </c>
      <c r="D129" s="179">
        <f>VLOOKUP('431.1.2'!A88,'431.1.2'!A88:N235,14,FALSE)</f>
        <v>12967.234623248156</v>
      </c>
    </row>
    <row r="130" spans="1:4" ht="54" thickTop="1" thickBot="1">
      <c r="A130" s="137" t="s">
        <v>1568</v>
      </c>
      <c r="B130" s="138" t="s">
        <v>1613</v>
      </c>
      <c r="C130" s="133" t="s">
        <v>233</v>
      </c>
      <c r="D130" s="179">
        <f>VLOOKUP('431.2.1'!A88,'431.2.1'!A88:N236,14,FALSE)</f>
        <v>16996.454975719069</v>
      </c>
    </row>
    <row r="131" spans="1:4" ht="54" thickTop="1" thickBot="1">
      <c r="A131" s="137" t="s">
        <v>1569</v>
      </c>
      <c r="B131" s="138" t="s">
        <v>1614</v>
      </c>
      <c r="C131" s="133" t="s">
        <v>233</v>
      </c>
      <c r="D131" s="179">
        <f>VLOOKUP('431.2.2'!A88,'431.2.2'!A88:N237,14,FALSE)</f>
        <v>13510.528407031885</v>
      </c>
    </row>
    <row r="132" spans="1:4" ht="54" thickTop="1" thickBot="1">
      <c r="A132" s="137" t="s">
        <v>1050</v>
      </c>
      <c r="B132" s="138" t="s">
        <v>1210</v>
      </c>
      <c r="C132" s="133" t="s">
        <v>233</v>
      </c>
      <c r="D132" s="179">
        <f>VLOOKUP('432.1'!A88,'432.1'!A88:N238,14,FALSE)</f>
        <v>5255.3216811108623</v>
      </c>
    </row>
    <row r="133" spans="1:4" ht="54" thickTop="1" thickBot="1">
      <c r="A133" s="137" t="s">
        <v>1051</v>
      </c>
      <c r="B133" s="138" t="s">
        <v>1964</v>
      </c>
      <c r="C133" s="133" t="s">
        <v>233</v>
      </c>
      <c r="D133" s="179">
        <f>VLOOKUP('432.2'!A88,'432.2'!A88:N239,14,FALSE)</f>
        <v>3861.4545274990624</v>
      </c>
    </row>
    <row r="134" spans="1:4" ht="54" thickTop="1" thickBot="1">
      <c r="A134" s="137" t="s">
        <v>1052</v>
      </c>
      <c r="B134" s="138" t="s">
        <v>1965</v>
      </c>
      <c r="C134" s="133" t="s">
        <v>233</v>
      </c>
      <c r="D134" s="179">
        <f>VLOOKUP('433.1'!A88,'433.1'!A88:N240,14,FALSE)</f>
        <v>5135.2837141353266</v>
      </c>
    </row>
    <row r="135" spans="1:4" ht="54" thickTop="1" thickBot="1">
      <c r="A135" s="137" t="s">
        <v>1053</v>
      </c>
      <c r="B135" s="138" t="s">
        <v>1966</v>
      </c>
      <c r="C135" s="133" t="s">
        <v>233</v>
      </c>
      <c r="D135" s="179">
        <f>VLOOKUP('433.2'!A88,'433.2'!A88:N241,14,FALSE)</f>
        <v>4508.6692633083994</v>
      </c>
    </row>
    <row r="136" spans="1:4" ht="54" thickTop="1" thickBot="1">
      <c r="A136" s="137" t="s">
        <v>1054</v>
      </c>
      <c r="B136" s="138" t="s">
        <v>1967</v>
      </c>
      <c r="C136" s="133" t="s">
        <v>233</v>
      </c>
      <c r="D136" s="179">
        <f>VLOOKUP('433.3'!A88,'433.3'!A88:N242,14,FALSE)</f>
        <v>5401.0487840232618</v>
      </c>
    </row>
    <row r="137" spans="1:4" ht="54" thickTop="1" thickBot="1">
      <c r="A137" s="137" t="s">
        <v>1055</v>
      </c>
      <c r="B137" s="138" t="s">
        <v>1211</v>
      </c>
      <c r="C137" s="133" t="s">
        <v>233</v>
      </c>
      <c r="D137" s="179">
        <f>VLOOKUP('433.4'!A88,'433.4'!A88:N243,14,FALSE)</f>
        <v>3483.1335181309778</v>
      </c>
    </row>
    <row r="138" spans="1:4" ht="54" thickTop="1" thickBot="1">
      <c r="A138" s="137" t="s">
        <v>1056</v>
      </c>
      <c r="B138" s="138" t="s">
        <v>1968</v>
      </c>
      <c r="C138" s="133" t="s">
        <v>233</v>
      </c>
      <c r="D138" s="179">
        <f>VLOOKUP('433.5'!A88,'433.5'!A88:N244,14,FALSE)</f>
        <v>5257.902102836515</v>
      </c>
    </row>
    <row r="139" spans="1:4" ht="54" thickTop="1" thickBot="1">
      <c r="A139" s="137" t="s">
        <v>1057</v>
      </c>
      <c r="B139" s="138" t="s">
        <v>1969</v>
      </c>
      <c r="C139" s="133" t="s">
        <v>233</v>
      </c>
      <c r="D139" s="179">
        <f>VLOOKUP('433.6'!A88,'433.6'!A88:N245,14,FALSE)</f>
        <v>4626.9488474863138</v>
      </c>
    </row>
    <row r="140" spans="1:4" ht="54" thickTop="1" thickBot="1">
      <c r="A140" s="137" t="s">
        <v>1058</v>
      </c>
      <c r="B140" s="138" t="s">
        <v>1970</v>
      </c>
      <c r="C140" s="133" t="s">
        <v>233</v>
      </c>
      <c r="D140" s="179">
        <f>VLOOKUP('433.7'!A88,'433.7'!A88:N246,14,FALSE)</f>
        <v>5544.4179769661878</v>
      </c>
    </row>
    <row r="141" spans="1:4" ht="54" thickTop="1" thickBot="1">
      <c r="A141" s="137" t="s">
        <v>1059</v>
      </c>
      <c r="B141" s="138" t="s">
        <v>1212</v>
      </c>
      <c r="C141" s="133" t="s">
        <v>233</v>
      </c>
      <c r="D141" s="179">
        <f>VLOOKUP('433.8'!A88,'433.8'!A88:N247,14,FALSE)</f>
        <v>3572.7392637203066</v>
      </c>
    </row>
    <row r="142" spans="1:4" ht="54" thickTop="1" thickBot="1">
      <c r="A142" s="137" t="s">
        <v>1060</v>
      </c>
      <c r="B142" s="138" t="s">
        <v>1971</v>
      </c>
      <c r="C142" s="133" t="s">
        <v>387</v>
      </c>
      <c r="D142" s="179">
        <f>VLOOKUP('440.1'!A89,'440.1'!A89:N248,14,FALSE)</f>
        <v>225737.82872042235</v>
      </c>
    </row>
    <row r="143" spans="1:4" ht="54" thickTop="1" thickBot="1">
      <c r="A143" s="137" t="s">
        <v>1061</v>
      </c>
      <c r="B143" s="138" t="s">
        <v>1972</v>
      </c>
      <c r="C143" s="133" t="s">
        <v>387</v>
      </c>
      <c r="D143" s="179">
        <f>VLOOKUP('440.2'!A93,'440.2'!A93:N250,14,FALSE)</f>
        <v>225395.98844192698</v>
      </c>
    </row>
    <row r="144" spans="1:4" ht="54" thickTop="1" thickBot="1">
      <c r="A144" s="137" t="s">
        <v>1062</v>
      </c>
      <c r="B144" s="138" t="s">
        <v>1973</v>
      </c>
      <c r="C144" s="133" t="s">
        <v>387</v>
      </c>
      <c r="D144" s="179">
        <f>VLOOKUP('440.3'!A93,'440.3'!A93:N252,14,FALSE)</f>
        <v>225737.82872042235</v>
      </c>
    </row>
    <row r="145" spans="1:4" ht="54" thickTop="1" thickBot="1">
      <c r="A145" s="137" t="s">
        <v>1063</v>
      </c>
      <c r="B145" s="138" t="s">
        <v>1213</v>
      </c>
      <c r="C145" s="133" t="s">
        <v>387</v>
      </c>
      <c r="D145" s="179">
        <f>VLOOKUP('440.4'!A93,'440.4'!A93:N254,14,FALSE)</f>
        <v>250218.37431297376</v>
      </c>
    </row>
    <row r="146" spans="1:4" ht="54" thickTop="1" thickBot="1">
      <c r="A146" s="137" t="s">
        <v>1064</v>
      </c>
      <c r="B146" s="138" t="s">
        <v>1974</v>
      </c>
      <c r="C146" s="133" t="s">
        <v>387</v>
      </c>
      <c r="D146" s="179">
        <f>VLOOKUP('441.1'!A93,'441.1'!A93:N256,14,FALSE)</f>
        <v>225737.82872042235</v>
      </c>
    </row>
    <row r="147" spans="1:4" ht="54" thickTop="1" thickBot="1">
      <c r="A147" s="137" t="s">
        <v>1065</v>
      </c>
      <c r="B147" s="138" t="s">
        <v>1975</v>
      </c>
      <c r="C147" s="133" t="s">
        <v>387</v>
      </c>
      <c r="D147" s="179">
        <f>VLOOKUP('441.2'!A92,'441.2'!A92:N258,14,FALSE)</f>
        <v>225395.98844192698</v>
      </c>
    </row>
    <row r="148" spans="1:4" ht="54" thickTop="1" thickBot="1">
      <c r="A148" s="137" t="s">
        <v>1066</v>
      </c>
      <c r="B148" s="138" t="s">
        <v>1976</v>
      </c>
      <c r="C148" s="133" t="s">
        <v>387</v>
      </c>
      <c r="D148" s="179">
        <f>VLOOKUP('441.3'!A93,'441.3'!A93:N260,14,FALSE)</f>
        <v>225577.41637445896</v>
      </c>
    </row>
    <row r="149" spans="1:4" ht="54" thickTop="1" thickBot="1">
      <c r="A149" s="137" t="s">
        <v>1067</v>
      </c>
      <c r="B149" s="138" t="s">
        <v>1977</v>
      </c>
      <c r="C149" s="133" t="s">
        <v>387</v>
      </c>
      <c r="D149" s="179">
        <f>VLOOKUP('441.4'!A92,'441.4'!A92:N262,14,FALSE)</f>
        <v>250225.10342820131</v>
      </c>
    </row>
    <row r="150" spans="1:4" ht="54" thickTop="1" thickBot="1">
      <c r="A150" s="137" t="s">
        <v>1068</v>
      </c>
      <c r="B150" s="138" t="s">
        <v>1957</v>
      </c>
      <c r="C150" s="133" t="s">
        <v>387</v>
      </c>
      <c r="D150" s="179">
        <f>VLOOKUP('450.1'!A95,'450.1'!A95:N264,14,FALSE)</f>
        <v>287937.55647955032</v>
      </c>
    </row>
    <row r="151" spans="1:4" ht="54" thickTop="1" thickBot="1">
      <c r="A151" s="137" t="s">
        <v>1069</v>
      </c>
      <c r="B151" s="138" t="s">
        <v>1978</v>
      </c>
      <c r="C151" s="133" t="s">
        <v>387</v>
      </c>
      <c r="D151" s="179">
        <f>VLOOKUP('450.2'!A93,'450.2'!A93:N266,14,FALSE)</f>
        <v>287721.07229694823</v>
      </c>
    </row>
    <row r="152" spans="1:4" ht="54" thickTop="1" thickBot="1">
      <c r="A152" s="137" t="s">
        <v>1070</v>
      </c>
      <c r="B152" s="138" t="s">
        <v>1979</v>
      </c>
      <c r="C152" s="133" t="s">
        <v>387</v>
      </c>
      <c r="D152" s="179">
        <f>VLOOKUP('450.3'!A93,'450.3'!A93:N268,14,FALSE)</f>
        <v>287721.07229694823</v>
      </c>
    </row>
    <row r="153" spans="1:4" ht="54" thickTop="1" thickBot="1">
      <c r="A153" s="137" t="s">
        <v>1071</v>
      </c>
      <c r="B153" s="138" t="s">
        <v>1980</v>
      </c>
      <c r="C153" s="133" t="s">
        <v>387</v>
      </c>
      <c r="D153" s="179">
        <f>VLOOKUP('450.4'!A92,'450.4'!A92:N270,14,FALSE)</f>
        <v>287937.55647955032</v>
      </c>
    </row>
    <row r="154" spans="1:4" ht="63.75" customHeight="1" thickTop="1" thickBot="1">
      <c r="A154" s="137" t="s">
        <v>1072</v>
      </c>
      <c r="B154" s="138" t="s">
        <v>1981</v>
      </c>
      <c r="C154" s="133" t="s">
        <v>387</v>
      </c>
      <c r="D154" s="179">
        <f>VLOOKUP('450.5'!A92,'450.5'!A92:N272,14,FALSE)</f>
        <v>288062.91257544351</v>
      </c>
    </row>
    <row r="155" spans="1:4" ht="54" thickTop="1" thickBot="1">
      <c r="A155" s="137" t="s">
        <v>1073</v>
      </c>
      <c r="B155" s="138" t="s">
        <v>1982</v>
      </c>
      <c r="C155" s="133" t="s">
        <v>387</v>
      </c>
      <c r="D155" s="179">
        <f>VLOOKUP('450.6'!A93,'450.6'!A93:N274,14,FALSE)</f>
        <v>288062.91257544351</v>
      </c>
    </row>
    <row r="156" spans="1:4" ht="54" thickTop="1" thickBot="1">
      <c r="A156" s="137" t="s">
        <v>1074</v>
      </c>
      <c r="B156" s="138" t="s">
        <v>1983</v>
      </c>
      <c r="C156" s="133" t="s">
        <v>387</v>
      </c>
      <c r="D156" s="179">
        <f>VLOOKUP('450.7'!A93,'450.7'!A93:N275,14,FALSE)</f>
        <v>288062.91257544351</v>
      </c>
    </row>
    <row r="157" spans="1:4" ht="54" thickTop="1" thickBot="1">
      <c r="A157" s="137" t="s">
        <v>1075</v>
      </c>
      <c r="B157" s="138" t="s">
        <v>1984</v>
      </c>
      <c r="C157" s="133" t="s">
        <v>387</v>
      </c>
      <c r="D157" s="179">
        <f>VLOOKUP('450.8'!A93,'450.8'!A93:N276,14,FALSE)</f>
        <v>287721.07229694823</v>
      </c>
    </row>
    <row r="158" spans="1:4" ht="54" thickTop="1" thickBot="1">
      <c r="A158" s="137" t="s">
        <v>1584</v>
      </c>
      <c r="B158" s="138" t="s">
        <v>1615</v>
      </c>
      <c r="C158" s="133" t="s">
        <v>387</v>
      </c>
      <c r="D158" s="179">
        <f>VLOOKUP('450.10'!A92,'450.10'!A92:N277,14,FALSE)</f>
        <v>337247.11957904405</v>
      </c>
    </row>
    <row r="159" spans="1:4" ht="54" thickTop="1" thickBot="1">
      <c r="A159" s="137" t="s">
        <v>1586</v>
      </c>
      <c r="B159" s="138" t="s">
        <v>1616</v>
      </c>
      <c r="C159" s="133" t="s">
        <v>387</v>
      </c>
      <c r="D159" s="179">
        <f>VLOOKUP('450.11'!A92,'450.11'!A92:N278,14,FALSE)</f>
        <v>337372.47567493725</v>
      </c>
    </row>
    <row r="160" spans="1:4" ht="54" thickTop="1" thickBot="1">
      <c r="A160" s="137" t="s">
        <v>1588</v>
      </c>
      <c r="B160" s="138" t="s">
        <v>1617</v>
      </c>
      <c r="C160" s="133" t="s">
        <v>387</v>
      </c>
      <c r="D160" s="179">
        <f>VLOOKUP('450.12'!A92,'450.11'!A92:N279,14,FALSE)</f>
        <v>337372.47567493725</v>
      </c>
    </row>
    <row r="161" spans="1:4" ht="54" thickTop="1" thickBot="1">
      <c r="A161" s="137" t="s">
        <v>1076</v>
      </c>
      <c r="B161" s="138" t="s">
        <v>1985</v>
      </c>
      <c r="C161" s="133" t="s">
        <v>387</v>
      </c>
      <c r="D161" s="179">
        <f>VLOOKUP('451.1'!A92,'451.1'!A92:N280,14,FALSE)</f>
        <v>287721.07229694823</v>
      </c>
    </row>
    <row r="162" spans="1:4" ht="54" thickTop="1" thickBot="1">
      <c r="A162" s="137" t="s">
        <v>1077</v>
      </c>
      <c r="B162" s="138" t="s">
        <v>1986</v>
      </c>
      <c r="C162" s="133" t="s">
        <v>387</v>
      </c>
      <c r="D162" s="179">
        <f>VLOOKUP('451.2'!A93,'451.2'!A93:N281,14,FALSE)</f>
        <v>287721.07229694823</v>
      </c>
    </row>
    <row r="163" spans="1:4" ht="54" thickTop="1" thickBot="1">
      <c r="A163" s="137" t="s">
        <v>1078</v>
      </c>
      <c r="B163" s="138" t="s">
        <v>1987</v>
      </c>
      <c r="C163" s="133" t="s">
        <v>387</v>
      </c>
      <c r="D163" s="179">
        <f>VLOOKUP('451.3'!A92,'451.3'!A92:N282,14,FALSE)</f>
        <v>287721.07229694823</v>
      </c>
    </row>
    <row r="164" spans="1:4" ht="54" thickTop="1" thickBot="1">
      <c r="A164" s="137" t="s">
        <v>1079</v>
      </c>
      <c r="B164" s="138" t="s">
        <v>1988</v>
      </c>
      <c r="C164" s="133" t="s">
        <v>387</v>
      </c>
      <c r="D164" s="179">
        <f>VLOOKUP('451.4'!A92,'451.4'!A92:N283,14,FALSE)</f>
        <v>337030.63539644197</v>
      </c>
    </row>
    <row r="165" spans="1:4" ht="54" thickTop="1" thickBot="1">
      <c r="A165" s="137" t="s">
        <v>1080</v>
      </c>
      <c r="B165" s="138" t="s">
        <v>1989</v>
      </c>
      <c r="C165" s="133" t="s">
        <v>387</v>
      </c>
      <c r="D165" s="179">
        <f>VLOOKUP('452.1'!A93,'452.1'!A93:N284,14,FALSE)</f>
        <v>287937.55647955032</v>
      </c>
    </row>
    <row r="166" spans="1:4" ht="54" thickTop="1" thickBot="1">
      <c r="A166" s="137" t="s">
        <v>1081</v>
      </c>
      <c r="B166" s="138" t="s">
        <v>1990</v>
      </c>
      <c r="C166" s="133" t="s">
        <v>387</v>
      </c>
      <c r="D166" s="179">
        <f>VLOOKUP('452.2'!A93,'452.2'!A93:N285,14,FALSE)</f>
        <v>287937.55647955032</v>
      </c>
    </row>
    <row r="167" spans="1:4" ht="54" thickTop="1" thickBot="1">
      <c r="A167" s="137" t="s">
        <v>1082</v>
      </c>
      <c r="B167" s="138" t="s">
        <v>1991</v>
      </c>
      <c r="C167" s="133" t="s">
        <v>387</v>
      </c>
      <c r="D167" s="179">
        <f>VLOOKUP('452.3'!A92,'452.3'!A92:N286,14,FALSE)</f>
        <v>287937.55647955032</v>
      </c>
    </row>
    <row r="168" spans="1:4" ht="54" thickTop="1" thickBot="1">
      <c r="A168" s="137" t="s">
        <v>1083</v>
      </c>
      <c r="B168" s="138" t="s">
        <v>1992</v>
      </c>
      <c r="C168" s="133" t="s">
        <v>387</v>
      </c>
      <c r="D168" s="179">
        <f>VLOOKUP('452.4'!A93,'452.4'!A93:N287,14,FALSE)</f>
        <v>287937.55647955032</v>
      </c>
    </row>
    <row r="169" spans="1:4" ht="54" thickTop="1" thickBot="1">
      <c r="A169" s="137" t="s">
        <v>1084</v>
      </c>
      <c r="B169" s="138" t="s">
        <v>1214</v>
      </c>
      <c r="C169" s="133" t="s">
        <v>387</v>
      </c>
      <c r="D169" s="179">
        <f>VLOOKUP('453.1'!A92,'453.1'!A92:N288,14,FALSE)</f>
        <v>287449.8751065745</v>
      </c>
    </row>
    <row r="170" spans="1:4" ht="54" thickTop="1" thickBot="1">
      <c r="A170" s="137" t="s">
        <v>1085</v>
      </c>
      <c r="B170" s="138" t="s">
        <v>1993</v>
      </c>
      <c r="C170" s="133" t="s">
        <v>233</v>
      </c>
      <c r="D170" s="179">
        <f>VLOOKUP('460.1'!A87,'460.1'!A87:N289,14,FALSE)</f>
        <v>4811.1625776387464</v>
      </c>
    </row>
    <row r="171" spans="1:4" ht="54" thickTop="1" thickBot="1">
      <c r="A171" s="196" t="s">
        <v>2017</v>
      </c>
      <c r="B171" s="138" t="s">
        <v>2073</v>
      </c>
      <c r="C171" s="133" t="s">
        <v>233</v>
      </c>
      <c r="D171" s="179">
        <f>VLOOKUP('460.2'!A87,'460.2'!A87:N290,14,FALSE)</f>
        <v>2405.5812888193732</v>
      </c>
    </row>
    <row r="172" spans="1:4" ht="51.75" customHeight="1" thickTop="1" thickBot="1">
      <c r="A172" s="137" t="s">
        <v>1086</v>
      </c>
      <c r="B172" s="138" t="s">
        <v>1215</v>
      </c>
      <c r="C172" s="133" t="s">
        <v>387</v>
      </c>
      <c r="D172" s="179">
        <f>VLOOKUP('461.1'!A87,'461.1'!A87:N291,14,FALSE)</f>
        <v>102483.84962157303</v>
      </c>
    </row>
    <row r="173" spans="1:4" ht="54" thickTop="1" thickBot="1">
      <c r="A173" s="137" t="s">
        <v>1087</v>
      </c>
      <c r="B173" s="138" t="s">
        <v>1216</v>
      </c>
      <c r="C173" s="133" t="s">
        <v>387</v>
      </c>
      <c r="D173" s="179">
        <f>VLOOKUP('461.2'!A89,'461.2'!A89:N294,14,FALSE)</f>
        <v>126983.9574141184</v>
      </c>
    </row>
    <row r="174" spans="1:4" ht="54" thickTop="1" thickBot="1">
      <c r="A174" s="137" t="s">
        <v>1598</v>
      </c>
      <c r="B174" s="138" t="s">
        <v>2078</v>
      </c>
      <c r="C174" s="133" t="s">
        <v>387</v>
      </c>
      <c r="D174" s="179">
        <f>VLOOKUP('462.1.1'!A88,'462.1.1'!A88:N293,14,FALSE)</f>
        <v>167894.36301278524</v>
      </c>
    </row>
    <row r="175" spans="1:4" ht="54" thickTop="1" thickBot="1">
      <c r="A175" s="137" t="s">
        <v>1599</v>
      </c>
      <c r="B175" s="138" t="s">
        <v>2079</v>
      </c>
      <c r="C175" s="133" t="s">
        <v>387</v>
      </c>
      <c r="D175" s="179">
        <f>VLOOKUP('462.1.2'!A88,'462.1.2'!A88:N294,14,FALSE)</f>
        <v>167867.86534883472</v>
      </c>
    </row>
    <row r="176" spans="1:4" ht="54" thickTop="1" thickBot="1">
      <c r="A176" s="137" t="s">
        <v>1600</v>
      </c>
      <c r="B176" s="138" t="s">
        <v>2082</v>
      </c>
      <c r="C176" s="133" t="s">
        <v>387</v>
      </c>
      <c r="D176" s="179">
        <f>VLOOKUP('462.2.1'!A88,'462.2.1'!A88:N295,14,FALSE)</f>
        <v>183433.3916070722</v>
      </c>
    </row>
    <row r="177" spans="1:4" ht="54" thickTop="1" thickBot="1">
      <c r="A177" s="137" t="s">
        <v>1601</v>
      </c>
      <c r="B177" s="138" t="s">
        <v>2083</v>
      </c>
      <c r="C177" s="133" t="s">
        <v>387</v>
      </c>
      <c r="D177" s="179">
        <f>VLOOKUP('462.2.2'!A88,'462.2.2'!A88:N296,14,FALSE)</f>
        <v>183406.89394312166</v>
      </c>
    </row>
    <row r="178" spans="1:4" ht="54" thickTop="1" thickBot="1">
      <c r="A178" s="137" t="s">
        <v>1088</v>
      </c>
      <c r="B178" s="138" t="s">
        <v>1618</v>
      </c>
      <c r="C178" s="133" t="s">
        <v>233</v>
      </c>
      <c r="D178" s="179">
        <f>VLOOKUP('464.1'!A88,'464.1'!A88:N297,14,FALSE)</f>
        <v>4645.3211998016423</v>
      </c>
    </row>
    <row r="179" spans="1:4" ht="54" thickTop="1" thickBot="1">
      <c r="A179" s="137" t="s">
        <v>1089</v>
      </c>
      <c r="B179" s="138" t="s">
        <v>1619</v>
      </c>
      <c r="C179" s="133" t="s">
        <v>387</v>
      </c>
      <c r="D179" s="179">
        <f>VLOOKUP('465.1'!A92,'465.1'!A92:N298,14,FALSE)</f>
        <v>107553.29925248864</v>
      </c>
    </row>
    <row r="180" spans="1:4" ht="54" thickTop="1" thickBot="1">
      <c r="A180" s="137" t="s">
        <v>1602</v>
      </c>
      <c r="B180" s="138" t="s">
        <v>1620</v>
      </c>
      <c r="C180" s="133" t="s">
        <v>387</v>
      </c>
      <c r="D180" s="179">
        <f>VLOOKUP('465.2'!A92,'465.2'!A92:N299,14,FALSE)</f>
        <v>33621.886267272923</v>
      </c>
    </row>
    <row r="181" spans="1:4" ht="54" thickTop="1" thickBot="1">
      <c r="A181" s="137" t="s">
        <v>1090</v>
      </c>
      <c r="B181" s="138" t="s">
        <v>1621</v>
      </c>
      <c r="C181" s="133" t="s">
        <v>144</v>
      </c>
      <c r="D181" s="179">
        <f>VLOOKUP('466.1'!A92,'466.1'!A92:N300,14,FALSE)</f>
        <v>3552.4121421446171</v>
      </c>
    </row>
    <row r="182" spans="1:4" ht="54" thickTop="1" thickBot="1">
      <c r="A182" s="137" t="s">
        <v>1091</v>
      </c>
      <c r="B182" s="138" t="s">
        <v>1622</v>
      </c>
      <c r="C182" s="133" t="s">
        <v>144</v>
      </c>
      <c r="D182" s="179">
        <f>VLOOKUP('466.2'!A96,'466.2'!A96:N301,14,FALSE)</f>
        <v>4092.5121383554351</v>
      </c>
    </row>
    <row r="183" spans="1:4" ht="54" thickTop="1" thickBot="1">
      <c r="A183" s="139" t="s">
        <v>1092</v>
      </c>
      <c r="B183" s="140" t="s">
        <v>1735</v>
      </c>
      <c r="C183" s="133" t="s">
        <v>387</v>
      </c>
      <c r="D183" s="179">
        <f>VLOOKUP('500.1'!A95,'500.1'!A95:N302,14,FALSE)</f>
        <v>658462.59906708426</v>
      </c>
    </row>
    <row r="184" spans="1:4" ht="54" thickTop="1" thickBot="1">
      <c r="A184" s="137" t="s">
        <v>1624</v>
      </c>
      <c r="B184" s="138" t="s">
        <v>1736</v>
      </c>
      <c r="C184" s="133" t="s">
        <v>387</v>
      </c>
      <c r="D184" s="179">
        <f>VLOOKUP('500.2'!A95,'500.2'!A95:N303,14,FALSE)</f>
        <v>672376.55408970546</v>
      </c>
    </row>
    <row r="185" spans="1:4" ht="57.75" thickTop="1" thickBot="1">
      <c r="A185" s="137" t="s">
        <v>1093</v>
      </c>
      <c r="B185" s="138" t="s">
        <v>1875</v>
      </c>
      <c r="C185" s="133" t="s">
        <v>377</v>
      </c>
      <c r="D185" s="179">
        <f>VLOOKUP('501.1'!A88,'501.1'!A88:N304,14,FALSE)</f>
        <v>952.55368253397546</v>
      </c>
    </row>
    <row r="186" spans="1:4" ht="57.75" thickTop="1" thickBot="1">
      <c r="A186" s="137" t="s">
        <v>1626</v>
      </c>
      <c r="B186" s="138" t="s">
        <v>1876</v>
      </c>
      <c r="C186" s="133" t="s">
        <v>377</v>
      </c>
      <c r="D186" s="179">
        <f>VLOOKUP('501.10'!A88,'501.10'!A88:N305,14,FALSE)</f>
        <v>848.49068594473806</v>
      </c>
    </row>
    <row r="187" spans="1:4" ht="57.75" thickTop="1" thickBot="1">
      <c r="A187" s="137" t="s">
        <v>1627</v>
      </c>
      <c r="B187" s="138" t="s">
        <v>1877</v>
      </c>
      <c r="C187" s="133" t="s">
        <v>377</v>
      </c>
      <c r="D187" s="179">
        <f>VLOOKUP('501.20'!A88,'501.20'!A88:N306,14,FALSE)</f>
        <v>671.45649551679026</v>
      </c>
    </row>
    <row r="188" spans="1:4" ht="54" thickTop="1" thickBot="1">
      <c r="A188" s="137" t="s">
        <v>1628</v>
      </c>
      <c r="B188" s="138" t="s">
        <v>1737</v>
      </c>
      <c r="C188" s="133" t="s">
        <v>387</v>
      </c>
      <c r="D188" s="179">
        <f>VLOOKUP('505.1'!A84,'505.1'!A84:N307,14,FALSE)</f>
        <v>577757.31045031594</v>
      </c>
    </row>
    <row r="189" spans="1:4" ht="54" thickTop="1" thickBot="1">
      <c r="A189" s="137" t="s">
        <v>1094</v>
      </c>
      <c r="B189" s="138" t="s">
        <v>1738</v>
      </c>
      <c r="C189" s="133" t="s">
        <v>233</v>
      </c>
      <c r="D189" s="179">
        <f>VLOOKUP('510.1'!A84,'510.1'!A84:N308,14,FALSE)</f>
        <v>112479.78390084099</v>
      </c>
    </row>
    <row r="190" spans="1:4" ht="54" thickTop="1" thickBot="1">
      <c r="A190" s="137" t="s">
        <v>1632</v>
      </c>
      <c r="B190" s="138" t="s">
        <v>1217</v>
      </c>
      <c r="C190" s="133" t="s">
        <v>387</v>
      </c>
      <c r="D190" s="179">
        <f>VLOOKUP('600.1.1'!A85,'600.1.1'!A85:N311,14,FALSE)</f>
        <v>22081.20893424311</v>
      </c>
    </row>
    <row r="191" spans="1:4" ht="54" thickTop="1" thickBot="1">
      <c r="A191" s="137" t="s">
        <v>1633</v>
      </c>
      <c r="B191" s="138" t="s">
        <v>1739</v>
      </c>
      <c r="C191" s="133" t="s">
        <v>387</v>
      </c>
      <c r="D191" s="179">
        <f>VLOOKUP('600.2.1'!A88,'600.2.1'!A88:N310,14,FALSE)</f>
        <v>106160.14138299713</v>
      </c>
    </row>
    <row r="192" spans="1:4" ht="54" thickTop="1" thickBot="1">
      <c r="A192" s="137" t="s">
        <v>1634</v>
      </c>
      <c r="B192" s="138" t="s">
        <v>1740</v>
      </c>
      <c r="C192" s="133" t="s">
        <v>387</v>
      </c>
      <c r="D192" s="179">
        <f>VLOOKUP('600.2.2'!A90,'600.2.2'!A90:N312,14,FALSE)</f>
        <v>147981.57857025147</v>
      </c>
    </row>
    <row r="193" spans="1:4" ht="54" thickTop="1" thickBot="1">
      <c r="A193" s="137" t="s">
        <v>1635</v>
      </c>
      <c r="B193" s="138" t="s">
        <v>1741</v>
      </c>
      <c r="C193" s="133" t="s">
        <v>387</v>
      </c>
      <c r="D193" s="179">
        <f>VLOOKUP('600.2.3'!A89,'600.2.3'!A89:N312,14,FALSE)</f>
        <v>21201.026406563724</v>
      </c>
    </row>
    <row r="194" spans="1:4" ht="54" thickTop="1" thickBot="1">
      <c r="A194" s="137" t="s">
        <v>1636</v>
      </c>
      <c r="B194" s="138" t="s">
        <v>1742</v>
      </c>
      <c r="C194" s="133" t="s">
        <v>387</v>
      </c>
      <c r="D194" s="179">
        <f>VLOOKUP('600.2.4'!A88,'600.2.4'!A88:N312,14,FALSE)</f>
        <v>27107.724991737166</v>
      </c>
    </row>
    <row r="195" spans="1:4" ht="54" thickTop="1" thickBot="1">
      <c r="A195" s="137" t="s">
        <v>1095</v>
      </c>
      <c r="B195" s="138" t="s">
        <v>2094</v>
      </c>
      <c r="C195" s="133" t="s">
        <v>387</v>
      </c>
      <c r="D195" s="179">
        <f>VLOOKUP('610.1'!A89,'610.1'!A89:N314,14,FALSE)</f>
        <v>90297.214294673133</v>
      </c>
    </row>
    <row r="196" spans="1:4" ht="54" thickTop="1" thickBot="1">
      <c r="A196" s="137" t="s">
        <v>1096</v>
      </c>
      <c r="B196" s="138" t="s">
        <v>1743</v>
      </c>
      <c r="C196" s="133" t="s">
        <v>387</v>
      </c>
      <c r="D196" s="179">
        <f>VLOOKUP('610.2'!A89,'610.2'!A89:N315,14,FALSE)</f>
        <v>90837.037080184469</v>
      </c>
    </row>
    <row r="197" spans="1:4" ht="54" thickTop="1" thickBot="1">
      <c r="A197" s="137" t="s">
        <v>1638</v>
      </c>
      <c r="B197" s="138" t="s">
        <v>1744</v>
      </c>
      <c r="C197" s="133" t="s">
        <v>387</v>
      </c>
      <c r="D197" s="179">
        <f>VLOOKUP('610.3'!A89,'610.3'!A89:N316,14,FALSE)</f>
        <v>82845.500563474678</v>
      </c>
    </row>
    <row r="198" spans="1:4" ht="54" thickTop="1" thickBot="1">
      <c r="A198" s="137" t="s">
        <v>1640</v>
      </c>
      <c r="B198" s="138" t="s">
        <v>1745</v>
      </c>
      <c r="C198" s="133" t="s">
        <v>387</v>
      </c>
      <c r="D198" s="179">
        <f>VLOOKUP('610.4'!A89,'610.4'!A89:N317,14,FALSE)</f>
        <v>97209.666502500637</v>
      </c>
    </row>
    <row r="199" spans="1:4" ht="54" thickTop="1" thickBot="1">
      <c r="A199" s="137" t="s">
        <v>1642</v>
      </c>
      <c r="B199" s="138" t="s">
        <v>1218</v>
      </c>
      <c r="C199" s="133" t="s">
        <v>387</v>
      </c>
      <c r="D199" s="179">
        <f>VLOOKUP('610.5'!A89,'610.5'!A89:N318,14,FALSE)</f>
        <v>136662.88034012978</v>
      </c>
    </row>
    <row r="200" spans="1:4" ht="54" thickTop="1" thickBot="1">
      <c r="A200" s="137" t="s">
        <v>1644</v>
      </c>
      <c r="B200" s="138" t="s">
        <v>1746</v>
      </c>
      <c r="C200" s="133" t="s">
        <v>387</v>
      </c>
      <c r="D200" s="179">
        <f>VLOOKUP('610.6'!A89,'610.6'!A89:N319,14,FALSE)</f>
        <v>77333.901818169368</v>
      </c>
    </row>
    <row r="201" spans="1:4" ht="54" thickTop="1" thickBot="1">
      <c r="A201" s="137" t="s">
        <v>1646</v>
      </c>
      <c r="B201" s="138" t="s">
        <v>1747</v>
      </c>
      <c r="C201" s="133" t="s">
        <v>387</v>
      </c>
      <c r="D201" s="179">
        <f>VLOOKUP('610.7'!A89,'610.7'!A89:N320,14,FALSE)</f>
        <v>68719.978546292055</v>
      </c>
    </row>
    <row r="202" spans="1:4" ht="54" thickTop="1" thickBot="1">
      <c r="A202" s="137" t="s">
        <v>1097</v>
      </c>
      <c r="B202" s="138" t="s">
        <v>1748</v>
      </c>
      <c r="C202" s="133" t="s">
        <v>144</v>
      </c>
      <c r="D202" s="179">
        <f>VLOOKUP('620.1'!A88,'620.1'!A88:N321,14,FALSE)</f>
        <v>390739.03000840044</v>
      </c>
    </row>
    <row r="203" spans="1:4" ht="54" thickTop="1" thickBot="1">
      <c r="A203" s="137" t="s">
        <v>1098</v>
      </c>
      <c r="B203" s="138" t="s">
        <v>1878</v>
      </c>
      <c r="C203" s="133" t="s">
        <v>144</v>
      </c>
      <c r="D203" s="179">
        <f>VLOOKUP('620.2'!A88,'620.2'!A88:N322,14,FALSE)</f>
        <v>390739.03000840044</v>
      </c>
    </row>
    <row r="204" spans="1:4" ht="54" thickTop="1" thickBot="1">
      <c r="A204" s="137" t="s">
        <v>1099</v>
      </c>
      <c r="B204" s="138" t="s">
        <v>1749</v>
      </c>
      <c r="C204" s="133" t="s">
        <v>1845</v>
      </c>
      <c r="D204" s="179">
        <f>VLOOKUP('620.3'!A91,'620.3'!A91:N321,14,FALSE)</f>
        <v>55067031.991524361</v>
      </c>
    </row>
    <row r="205" spans="1:4" ht="54" thickTop="1" thickBot="1">
      <c r="A205" s="137" t="s">
        <v>1650</v>
      </c>
      <c r="B205" s="138" t="s">
        <v>1750</v>
      </c>
      <c r="C205" s="133" t="s">
        <v>144</v>
      </c>
      <c r="D205" s="179">
        <f>VLOOKUP('621.1.1'!A95,'621.1.1'!A95:N325,14,FALSE)</f>
        <v>2623785.5169304176</v>
      </c>
    </row>
    <row r="206" spans="1:4" ht="54" thickTop="1" thickBot="1">
      <c r="A206" s="137" t="s">
        <v>1652</v>
      </c>
      <c r="B206" s="138" t="s">
        <v>1751</v>
      </c>
      <c r="C206" s="133" t="s">
        <v>144</v>
      </c>
      <c r="D206" s="179">
        <f>VLOOKUP('621.1.2'!A99,'621.1.2'!A99:N326,14,FALSE)</f>
        <v>3298745.1815218576</v>
      </c>
    </row>
    <row r="207" spans="1:4" ht="54" thickTop="1" thickBot="1">
      <c r="A207" s="137" t="s">
        <v>1100</v>
      </c>
      <c r="B207" s="138" t="s">
        <v>1752</v>
      </c>
      <c r="C207" s="133" t="s">
        <v>387</v>
      </c>
      <c r="D207" s="179">
        <f>VLOOKUP('621.2'!A89,'621.2'!A89:N326,14,FALSE)</f>
        <v>2409905.2319864295</v>
      </c>
    </row>
    <row r="208" spans="1:4" ht="54" thickTop="1" thickBot="1">
      <c r="A208" s="137" t="s">
        <v>1101</v>
      </c>
      <c r="B208" s="138" t="s">
        <v>1753</v>
      </c>
      <c r="C208" s="133" t="s">
        <v>144</v>
      </c>
      <c r="D208" s="179">
        <f>VLOOKUP('621.3'!A93,'621.3'!A93:N327,14,FALSE)</f>
        <v>40274430.639695674</v>
      </c>
    </row>
    <row r="209" spans="1:4" ht="54" thickTop="1" thickBot="1">
      <c r="A209" s="137" t="s">
        <v>1102</v>
      </c>
      <c r="B209" s="138" t="s">
        <v>1754</v>
      </c>
      <c r="C209" s="133" t="s">
        <v>387</v>
      </c>
      <c r="D209" s="179">
        <f>VLOOKUP('621.4'!A93,'621.4'!A93:N328,14,FALSE)</f>
        <v>31083703.323972821</v>
      </c>
    </row>
    <row r="210" spans="1:4" ht="54" thickTop="1" thickBot="1">
      <c r="A210" s="137" t="s">
        <v>1103</v>
      </c>
      <c r="B210" s="138" t="s">
        <v>1755</v>
      </c>
      <c r="C210" s="133" t="s">
        <v>144</v>
      </c>
      <c r="D210" s="179">
        <f>VLOOKUP('621.5'!A89,'621.5'!A89:N329,14,FALSE)</f>
        <v>2969337.656968914</v>
      </c>
    </row>
    <row r="211" spans="1:4" ht="54" thickTop="1" thickBot="1">
      <c r="A211" s="137" t="s">
        <v>1656</v>
      </c>
      <c r="B211" s="138" t="s">
        <v>1756</v>
      </c>
      <c r="C211" s="133" t="s">
        <v>144</v>
      </c>
      <c r="D211" s="179">
        <f>VLOOKUP('621.5.1'!A89,'621.5.1'!A89:N330,14,FALSE)</f>
        <v>585523.16498842789</v>
      </c>
    </row>
    <row r="212" spans="1:4" ht="54" thickTop="1" thickBot="1">
      <c r="A212" s="137" t="s">
        <v>1104</v>
      </c>
      <c r="B212" s="138" t="s">
        <v>1757</v>
      </c>
      <c r="C212" s="133" t="s">
        <v>1845</v>
      </c>
      <c r="D212" s="179">
        <f>VLOOKUP('621.6'!A98,'621.6'!A98:N331,14,FALSE)</f>
        <v>42204641.617915243</v>
      </c>
    </row>
    <row r="213" spans="1:4" ht="54" thickTop="1" thickBot="1">
      <c r="A213" s="137" t="s">
        <v>1731</v>
      </c>
      <c r="B213" s="138" t="s">
        <v>1758</v>
      </c>
      <c r="C213" s="133" t="s">
        <v>1845</v>
      </c>
      <c r="D213" s="179">
        <f>VLOOKUP('621.7'!A89,'621.7'!A89:N332,14,FALSE)</f>
        <v>682375.4608255534</v>
      </c>
    </row>
    <row r="214" spans="1:4" ht="54" thickTop="1" thickBot="1">
      <c r="A214" s="137" t="s">
        <v>1105</v>
      </c>
      <c r="B214" s="138" t="s">
        <v>1994</v>
      </c>
      <c r="C214" s="133" t="s">
        <v>233</v>
      </c>
      <c r="D214" s="179">
        <f>VLOOKUP('622.1'!A89,'622.1'!A89:N333,14,FALSE)</f>
        <v>109345.97957428961</v>
      </c>
    </row>
    <row r="215" spans="1:4" ht="54" thickTop="1" thickBot="1">
      <c r="A215" s="137" t="s">
        <v>1106</v>
      </c>
      <c r="B215" s="138" t="s">
        <v>1759</v>
      </c>
      <c r="C215" s="133" t="s">
        <v>233</v>
      </c>
      <c r="D215" s="179">
        <f>VLOOKUP('622.2'!A89,'622.2'!A89:N335,14,FALSE)</f>
        <v>460676.72892764723</v>
      </c>
    </row>
    <row r="216" spans="1:4" ht="54" thickTop="1" thickBot="1">
      <c r="A216" s="137" t="s">
        <v>1107</v>
      </c>
      <c r="B216" s="138" t="s">
        <v>1760</v>
      </c>
      <c r="C216" s="133" t="s">
        <v>233</v>
      </c>
      <c r="D216" s="179">
        <f>VLOOKUP('622.3'!A89,'622.3'!A89:N336,14,FALSE)</f>
        <v>855315.12468559912</v>
      </c>
    </row>
    <row r="217" spans="1:4" ht="54" thickTop="1" thickBot="1">
      <c r="A217" s="137" t="s">
        <v>1108</v>
      </c>
      <c r="B217" s="138" t="s">
        <v>1761</v>
      </c>
      <c r="C217" s="133" t="s">
        <v>233</v>
      </c>
      <c r="D217" s="179">
        <f>VLOOKUP('622.4'!A89,'622.4'!A89:N337,14,FALSE)</f>
        <v>865852.39752286102</v>
      </c>
    </row>
    <row r="218" spans="1:4" ht="54" thickTop="1" thickBot="1">
      <c r="A218" s="137" t="s">
        <v>1109</v>
      </c>
      <c r="B218" s="138" t="s">
        <v>1762</v>
      </c>
      <c r="C218" s="133" t="s">
        <v>144</v>
      </c>
      <c r="D218" s="179">
        <f>VLOOKUP('622.5'!A89,'622.5'!A89:N338,14,FALSE)</f>
        <v>90630.331413545035</v>
      </c>
    </row>
    <row r="219" spans="1:4" ht="54" thickTop="1" thickBot="1">
      <c r="A219" s="137" t="s">
        <v>1110</v>
      </c>
      <c r="B219" s="138" t="s">
        <v>1763</v>
      </c>
      <c r="C219" s="133" t="s">
        <v>144</v>
      </c>
      <c r="D219" s="179">
        <f>VLOOKUP('623.1'!A103,'623.1'!A103:N339,14,FALSE)</f>
        <v>630105.29092641</v>
      </c>
    </row>
    <row r="220" spans="1:4" ht="54" thickTop="1" thickBot="1">
      <c r="A220" s="137" t="s">
        <v>1111</v>
      </c>
      <c r="B220" s="138" t="s">
        <v>1219</v>
      </c>
      <c r="C220" s="133" t="s">
        <v>1995</v>
      </c>
      <c r="D220" s="179">
        <f>VLOOKUP('623.2'!A89,'623.2'!A89:N340,14,FALSE)</f>
        <v>2780699.5999924159</v>
      </c>
    </row>
    <row r="221" spans="1:4" ht="54" thickTop="1" thickBot="1">
      <c r="A221" s="137" t="s">
        <v>1112</v>
      </c>
      <c r="B221" s="138" t="s">
        <v>2114</v>
      </c>
      <c r="C221" s="133" t="s">
        <v>387</v>
      </c>
      <c r="D221" s="179">
        <f>VLOOKUP('630.1'!A89,'630.1'!A89:N341,14,FALSE)</f>
        <v>1096851.3759305715</v>
      </c>
    </row>
    <row r="222" spans="1:4" ht="54" thickTop="1" thickBot="1">
      <c r="A222" s="137" t="s">
        <v>1113</v>
      </c>
      <c r="B222" s="138" t="s">
        <v>2115</v>
      </c>
      <c r="C222" s="133" t="s">
        <v>387</v>
      </c>
      <c r="D222" s="179">
        <f>VLOOKUP('630.2'!A89,'630.2'!A89:N342,14,FALSE)</f>
        <v>1080704.1903688596</v>
      </c>
    </row>
    <row r="223" spans="1:4" ht="54" thickTop="1" thickBot="1">
      <c r="A223" s="137" t="s">
        <v>1114</v>
      </c>
      <c r="B223" s="138" t="s">
        <v>2116</v>
      </c>
      <c r="C223" s="133" t="s">
        <v>387</v>
      </c>
      <c r="D223" s="179">
        <f>VLOOKUP('630.3'!A89,'630.3'!A89:N343,14,FALSE)</f>
        <v>705668.69377015484</v>
      </c>
    </row>
    <row r="224" spans="1:4" ht="54" thickTop="1" thickBot="1">
      <c r="A224" s="137" t="s">
        <v>1115</v>
      </c>
      <c r="B224" s="138" t="s">
        <v>2117</v>
      </c>
      <c r="C224" s="133" t="s">
        <v>387</v>
      </c>
      <c r="D224" s="179">
        <f>VLOOKUP('630.4'!A89,'630.4'!A89:N344,14,FALSE)</f>
        <v>580529.43036682846</v>
      </c>
    </row>
    <row r="225" spans="1:4" ht="54" thickTop="1" thickBot="1">
      <c r="A225" s="137" t="s">
        <v>1116</v>
      </c>
      <c r="B225" s="138" t="s">
        <v>2118</v>
      </c>
      <c r="C225" s="133" t="s">
        <v>387</v>
      </c>
      <c r="D225" s="179">
        <f>VLOOKUP('630.5'!A93,'630.5'!A93:N345,14,FALSE)</f>
        <v>493071.76780120988</v>
      </c>
    </row>
    <row r="226" spans="1:4" ht="54" thickTop="1" thickBot="1">
      <c r="A226" s="137" t="s">
        <v>1117</v>
      </c>
      <c r="B226" s="138" t="s">
        <v>2119</v>
      </c>
      <c r="C226" s="133" t="s">
        <v>387</v>
      </c>
      <c r="D226" s="179">
        <f>VLOOKUP('630.6'!A93,'630.6'!A89:N346,14,FALSE)</f>
        <v>428256.81809887756</v>
      </c>
    </row>
    <row r="227" spans="1:4" ht="54" thickTop="1" thickBot="1">
      <c r="A227" s="137" t="s">
        <v>1118</v>
      </c>
      <c r="B227" s="138" t="s">
        <v>2120</v>
      </c>
      <c r="C227" s="133" t="s">
        <v>387</v>
      </c>
      <c r="D227" s="179">
        <f>VLOOKUP('630.7'!A93,'630.7'!A90:N347,14,FALSE)</f>
        <v>316196.88034755673</v>
      </c>
    </row>
    <row r="228" spans="1:4" ht="54" thickTop="1" thickBot="1">
      <c r="A228" s="137" t="s">
        <v>1119</v>
      </c>
      <c r="B228" s="138" t="s">
        <v>1764</v>
      </c>
      <c r="C228" s="133" t="s">
        <v>144</v>
      </c>
      <c r="D228" s="179">
        <f>VLOOKUP('632.1'!A90,'632.1'!A90:N349,14,FALSE)</f>
        <v>387312.75511881587</v>
      </c>
    </row>
    <row r="229" spans="1:4" ht="54" thickTop="1" thickBot="1">
      <c r="A229" s="137" t="s">
        <v>1659</v>
      </c>
      <c r="B229" s="138" t="s">
        <v>1765</v>
      </c>
      <c r="C229" s="133" t="s">
        <v>144</v>
      </c>
      <c r="D229" s="179">
        <f>VLOOKUP('632.2'!A90,'632.2'!A90:N350,14,FALSE)</f>
        <v>389620.86596495588</v>
      </c>
    </row>
    <row r="230" spans="1:4" ht="54" thickTop="1" thickBot="1">
      <c r="A230" s="137" t="s">
        <v>1662</v>
      </c>
      <c r="B230" s="138" t="s">
        <v>1766</v>
      </c>
      <c r="C230" s="133" t="s">
        <v>377</v>
      </c>
      <c r="D230" s="179">
        <f>VLOOKUP('640.1'!A90,'640.1'!A90:N351,14,FALSE)</f>
        <v>7145.8973049940205</v>
      </c>
    </row>
    <row r="231" spans="1:4" ht="54" thickTop="1" thickBot="1">
      <c r="A231" s="137" t="s">
        <v>1663</v>
      </c>
      <c r="B231" s="138" t="s">
        <v>1767</v>
      </c>
      <c r="C231" s="133" t="s">
        <v>377</v>
      </c>
      <c r="D231" s="179">
        <f>VLOOKUP('640.2'!A90,'640.2'!A90:N352,14,FALSE)</f>
        <v>8249.6477480840567</v>
      </c>
    </row>
    <row r="232" spans="1:4" ht="54" thickTop="1" thickBot="1">
      <c r="A232" s="137" t="s">
        <v>1120</v>
      </c>
      <c r="B232" s="138" t="s">
        <v>1768</v>
      </c>
      <c r="C232" s="133" t="s">
        <v>1664</v>
      </c>
      <c r="D232" s="179">
        <f>VLOOKUP('641.1'!A90,'641.1'!A90:N353,14,FALSE)</f>
        <v>1931.7953984958826</v>
      </c>
    </row>
    <row r="233" spans="1:4" ht="54" thickTop="1" thickBot="1">
      <c r="A233" s="137" t="s">
        <v>1121</v>
      </c>
      <c r="B233" s="138" t="s">
        <v>1768</v>
      </c>
      <c r="C233" s="133" t="s">
        <v>377</v>
      </c>
      <c r="D233" s="179">
        <f>VLOOKUP('641.2'!A90,'641.2'!A90:N354,14,FALSE)</f>
        <v>43639.865665355057</v>
      </c>
    </row>
    <row r="234" spans="1:4" ht="54" thickTop="1" thickBot="1">
      <c r="A234" s="137" t="s">
        <v>1122</v>
      </c>
      <c r="B234" s="138" t="s">
        <v>1769</v>
      </c>
      <c r="C234" s="133" t="s">
        <v>1845</v>
      </c>
      <c r="D234" s="179">
        <f>VLOOKUP('642.1'!A90,'642.1'!A90:N355,14,FALSE)</f>
        <v>352846.77305417403</v>
      </c>
    </row>
    <row r="235" spans="1:4" ht="54" thickTop="1" thickBot="1">
      <c r="A235" s="137" t="s">
        <v>1123</v>
      </c>
      <c r="B235" s="138" t="s">
        <v>1770</v>
      </c>
      <c r="C235" s="133" t="s">
        <v>144</v>
      </c>
      <c r="D235" s="179">
        <f>VLOOKUP('642.2'!A90,'642.2'!A90:N356,14,FALSE)</f>
        <v>54649.921065589042</v>
      </c>
    </row>
    <row r="236" spans="1:4" ht="54" thickTop="1" thickBot="1">
      <c r="A236" s="137" t="s">
        <v>1124</v>
      </c>
      <c r="B236" s="138" t="s">
        <v>1771</v>
      </c>
      <c r="C236" s="133" t="s">
        <v>377</v>
      </c>
      <c r="D236" s="179">
        <f>VLOOKUP('650.1'!A95,'650.1'!A95:N358,14,FALSE)</f>
        <v>16243.595003270406</v>
      </c>
    </row>
    <row r="237" spans="1:4" ht="54" thickTop="1" thickBot="1">
      <c r="A237" s="137" t="s">
        <v>1125</v>
      </c>
      <c r="B237" s="138" t="s">
        <v>2127</v>
      </c>
      <c r="C237" s="133" t="s">
        <v>377</v>
      </c>
      <c r="D237" s="179">
        <f>VLOOKUP('650.2'!A93,'650.2'!A93:N359,14,FALSE)</f>
        <v>16055.120569851999</v>
      </c>
    </row>
    <row r="238" spans="1:4" ht="54" thickTop="1" thickBot="1">
      <c r="A238" s="137" t="s">
        <v>1126</v>
      </c>
      <c r="B238" s="138" t="s">
        <v>1772</v>
      </c>
      <c r="C238" s="133" t="s">
        <v>377</v>
      </c>
      <c r="D238" s="201">
        <f>VLOOKUP('650.3'!A90,'650.3'!A90:N360,14,FALSE)</f>
        <v>1064.8686437093511</v>
      </c>
    </row>
    <row r="239" spans="1:4" ht="54" thickTop="1" thickBot="1">
      <c r="A239" s="137" t="s">
        <v>1127</v>
      </c>
      <c r="B239" s="138" t="s">
        <v>2131</v>
      </c>
      <c r="C239" s="133" t="s">
        <v>377</v>
      </c>
      <c r="D239" s="179">
        <f>VLOOKUP('650.4'!A93,'650.4'!A93:N361,14,FALSE)</f>
        <v>5047.2973368235971</v>
      </c>
    </row>
    <row r="240" spans="1:4" ht="57.75" thickTop="1" thickBot="1">
      <c r="A240" s="137" t="s">
        <v>1128</v>
      </c>
      <c r="B240" s="138" t="s">
        <v>1773</v>
      </c>
      <c r="C240" s="133" t="s">
        <v>233</v>
      </c>
      <c r="D240" s="179">
        <f>VLOOKUP('660.1'!A87,'660.1'!A87:N362,14,FALSE)</f>
        <v>340636.54711417458</v>
      </c>
    </row>
    <row r="241" spans="1:4" ht="76.5" thickTop="1" thickBot="1">
      <c r="A241" s="137" t="s">
        <v>1129</v>
      </c>
      <c r="B241" s="138" t="s">
        <v>1880</v>
      </c>
      <c r="C241" s="133" t="s">
        <v>144</v>
      </c>
      <c r="D241" s="179">
        <f>VLOOKUP('660.2'!A87,'660.2'!A87:N363,14,FALSE)</f>
        <v>386240.77330805978</v>
      </c>
    </row>
    <row r="242" spans="1:4" ht="54" thickTop="1" thickBot="1">
      <c r="A242" s="137" t="s">
        <v>1677</v>
      </c>
      <c r="B242" s="138" t="s">
        <v>1774</v>
      </c>
      <c r="C242" s="133" t="s">
        <v>144</v>
      </c>
      <c r="D242" s="179">
        <f>VLOOKUP('661.1'!A87,'661.1'!A87:N364,14,FALSE)</f>
        <v>505048.07973795233</v>
      </c>
    </row>
    <row r="243" spans="1:4" ht="54" thickTop="1" thickBot="1">
      <c r="A243" s="137" t="s">
        <v>1130</v>
      </c>
      <c r="B243" s="138" t="s">
        <v>1775</v>
      </c>
      <c r="C243" s="133" t="s">
        <v>144</v>
      </c>
      <c r="D243" s="179">
        <f>VLOOKUP('662.1'!A87,'662.1'!A87:N365,14,FALSE)</f>
        <v>441845.32296767889</v>
      </c>
    </row>
    <row r="244" spans="1:4" ht="54" thickTop="1" thickBot="1">
      <c r="A244" s="137" t="s">
        <v>1131</v>
      </c>
      <c r="B244" s="138" t="s">
        <v>1776</v>
      </c>
      <c r="C244" s="133" t="s">
        <v>144</v>
      </c>
      <c r="D244" s="179">
        <f>VLOOKUP('662.2'!A87,'662.2'!A87:N366,14,FALSE)</f>
        <v>486143.38489514531</v>
      </c>
    </row>
    <row r="245" spans="1:4" ht="54" thickTop="1" thickBot="1">
      <c r="A245" s="137" t="s">
        <v>1678</v>
      </c>
      <c r="B245" s="138" t="s">
        <v>1777</v>
      </c>
      <c r="C245" s="133" t="s">
        <v>144</v>
      </c>
      <c r="D245" s="179">
        <f>VLOOKUP('663.1'!A87,'663.1'!A87:N367,14,FALSE)</f>
        <v>31643.627826667162</v>
      </c>
    </row>
    <row r="246" spans="1:4" ht="54" thickTop="1" thickBot="1">
      <c r="A246" s="137" t="s">
        <v>1132</v>
      </c>
      <c r="B246" s="138" t="s">
        <v>1778</v>
      </c>
      <c r="C246" s="133" t="s">
        <v>387</v>
      </c>
      <c r="D246" s="179">
        <f>VLOOKUP('670.1'!A87,'670.1'!A87:N368,14,FALSE)</f>
        <v>280628.2759313276</v>
      </c>
    </row>
    <row r="247" spans="1:4" ht="54" thickTop="1" thickBot="1">
      <c r="A247" s="137" t="s">
        <v>1133</v>
      </c>
      <c r="B247" s="138" t="s">
        <v>1779</v>
      </c>
      <c r="C247" s="133" t="s">
        <v>387</v>
      </c>
      <c r="D247" s="179">
        <f>VLOOKUP('670.2'!A87,'670.2'!A87:N369,14,FALSE)</f>
        <v>328892.76192224346</v>
      </c>
    </row>
    <row r="248" spans="1:4" ht="54" thickTop="1" thickBot="1">
      <c r="A248" s="137" t="s">
        <v>1680</v>
      </c>
      <c r="B248" s="138" t="s">
        <v>1780</v>
      </c>
      <c r="C248" s="133" t="s">
        <v>387</v>
      </c>
      <c r="D248" s="179">
        <f>VLOOKUP('670.3'!A87,'670.3'!A87:N370,14,FALSE)</f>
        <v>328892.76192224346</v>
      </c>
    </row>
    <row r="249" spans="1:4" ht="54" thickTop="1" thickBot="1">
      <c r="A249" s="137" t="s">
        <v>1681</v>
      </c>
      <c r="B249" s="138" t="s">
        <v>1781</v>
      </c>
      <c r="C249" s="133" t="s">
        <v>387</v>
      </c>
      <c r="D249" s="179">
        <f>VLOOKUP('670.4'!A87,'670.4'!A87:N371,14,FALSE)</f>
        <v>326682.55583676591</v>
      </c>
    </row>
    <row r="250" spans="1:4" ht="54" thickTop="1" thickBot="1">
      <c r="A250" s="137" t="s">
        <v>1682</v>
      </c>
      <c r="B250" s="138" t="s">
        <v>1782</v>
      </c>
      <c r="C250" s="133" t="s">
        <v>387</v>
      </c>
      <c r="D250" s="179">
        <f>VLOOKUP('670.5'!A89,'670.5'!A89:N372,14,FALSE)</f>
        <v>345723.20335888444</v>
      </c>
    </row>
    <row r="251" spans="1:4" ht="54" thickTop="1" thickBot="1">
      <c r="A251" s="137" t="s">
        <v>1134</v>
      </c>
      <c r="B251" s="138" t="s">
        <v>1783</v>
      </c>
      <c r="C251" s="133" t="s">
        <v>387</v>
      </c>
      <c r="D251" s="179">
        <f>VLOOKUP('671.1'!A89,'671.1'!A89:N373,14,FALSE)</f>
        <v>460217.78992009256</v>
      </c>
    </row>
    <row r="252" spans="1:4" ht="54" thickTop="1" thickBot="1">
      <c r="A252" s="137" t="s">
        <v>1135</v>
      </c>
      <c r="B252" s="138" t="s">
        <v>1784</v>
      </c>
      <c r="C252" s="133" t="s">
        <v>144</v>
      </c>
      <c r="D252" s="179">
        <f>VLOOKUP('671.2'!A89,'671.2'!A89:N374,14,FALSE)</f>
        <v>43473.786991992776</v>
      </c>
    </row>
    <row r="253" spans="1:4" ht="54" thickTop="1" thickBot="1">
      <c r="A253" s="137" t="s">
        <v>1683</v>
      </c>
      <c r="B253" s="138" t="s">
        <v>1785</v>
      </c>
      <c r="C253" s="133" t="s">
        <v>387</v>
      </c>
      <c r="D253" s="179">
        <f>VLOOKUP('671.3'!A87,'671.3'!A87:N375,14,FALSE)</f>
        <v>510356.48207569198</v>
      </c>
    </row>
    <row r="254" spans="1:4" ht="54" thickTop="1" thickBot="1">
      <c r="A254" s="137" t="s">
        <v>1684</v>
      </c>
      <c r="B254" s="138" t="s">
        <v>1786</v>
      </c>
      <c r="C254" s="133" t="s">
        <v>144</v>
      </c>
      <c r="D254" s="179">
        <f>VLOOKUP('671.4'!A87,'671.4'!A87:N376,14,FALSE)</f>
        <v>47657.690067913129</v>
      </c>
    </row>
    <row r="255" spans="1:4" ht="54" thickTop="1" thickBot="1">
      <c r="A255" s="137" t="s">
        <v>1136</v>
      </c>
      <c r="B255" s="138" t="s">
        <v>1787</v>
      </c>
      <c r="C255" s="133" t="s">
        <v>144</v>
      </c>
      <c r="D255" s="179">
        <f>VLOOKUP('672.1'!A87,'672.1'!A87:N377,14,FALSE)</f>
        <v>34505.999468453105</v>
      </c>
    </row>
    <row r="256" spans="1:4" ht="54" thickTop="1" thickBot="1">
      <c r="A256" s="137" t="s">
        <v>1685</v>
      </c>
      <c r="B256" s="138" t="s">
        <v>1788</v>
      </c>
      <c r="C256" s="133" t="s">
        <v>144</v>
      </c>
      <c r="D256" s="179">
        <f>VLOOKUP('672.2'!A87,'672.2'!A87:N378,14,FALSE)</f>
        <v>63604.288796271918</v>
      </c>
    </row>
    <row r="257" spans="1:4" ht="54" thickTop="1" thickBot="1">
      <c r="A257" s="137" t="s">
        <v>1686</v>
      </c>
      <c r="B257" s="138" t="s">
        <v>1789</v>
      </c>
      <c r="C257" s="133" t="s">
        <v>144</v>
      </c>
      <c r="D257" s="179">
        <f>VLOOKUP('672.3'!A87,'672.3'!A87:N379,14,FALSE)</f>
        <v>36499.269980047313</v>
      </c>
    </row>
    <row r="258" spans="1:4" ht="54" thickTop="1" thickBot="1">
      <c r="A258" s="137" t="s">
        <v>1687</v>
      </c>
      <c r="B258" s="138" t="s">
        <v>1790</v>
      </c>
      <c r="C258" s="133" t="s">
        <v>144</v>
      </c>
      <c r="D258" s="179">
        <f>VLOOKUP('672.4'!A87,'672.3'!A87:N380,14,FALSE)</f>
        <v>36499.269980047313</v>
      </c>
    </row>
    <row r="259" spans="1:4" ht="54" thickTop="1" thickBot="1">
      <c r="A259" s="137" t="s">
        <v>1732</v>
      </c>
      <c r="B259" s="138" t="s">
        <v>1791</v>
      </c>
      <c r="C259" s="133" t="s">
        <v>233</v>
      </c>
      <c r="D259" s="179">
        <f>VLOOKUP('673.1.1'!A87,'673.1.1'!A87:N381,14,FALSE)</f>
        <v>8261.6872355948199</v>
      </c>
    </row>
    <row r="260" spans="1:4" ht="54" thickTop="1" thickBot="1">
      <c r="A260" s="137" t="s">
        <v>1733</v>
      </c>
      <c r="B260" s="138" t="s">
        <v>2046</v>
      </c>
      <c r="C260" s="133" t="s">
        <v>233</v>
      </c>
      <c r="D260" s="179">
        <f>VLOOKUP('673.1.2'!A87,'673.1.2'!A87:N382,14,FALSE)</f>
        <v>11426.037445111591</v>
      </c>
    </row>
    <row r="261" spans="1:4" ht="54" thickTop="1" thickBot="1">
      <c r="A261" s="137" t="s">
        <v>1137</v>
      </c>
      <c r="B261" s="138" t="s">
        <v>1792</v>
      </c>
      <c r="C261" s="133" t="s">
        <v>387</v>
      </c>
      <c r="D261" s="179">
        <f>VLOOKUP('673.2'!A87,'673.2'!A87:N383,14,FALSE)</f>
        <v>97007.616536921705</v>
      </c>
    </row>
    <row r="262" spans="1:4" ht="54" thickTop="1" thickBot="1">
      <c r="A262" s="137" t="s">
        <v>1138</v>
      </c>
      <c r="B262" s="138" t="s">
        <v>1793</v>
      </c>
      <c r="C262" s="133" t="s">
        <v>387</v>
      </c>
      <c r="D262" s="179">
        <f>VLOOKUP('673.3'!A89,'673.3'!A89:N384,14,FALSE)</f>
        <v>77300.953222563694</v>
      </c>
    </row>
    <row r="263" spans="1:4" ht="54" thickTop="1" thickBot="1">
      <c r="A263" s="137" t="s">
        <v>1139</v>
      </c>
      <c r="B263" s="138" t="s">
        <v>1996</v>
      </c>
      <c r="C263" s="133" t="s">
        <v>144</v>
      </c>
      <c r="D263" s="179">
        <f>VLOOKUP('674.1'!A89,'674.1'!A89:N385,14,FALSE)</f>
        <v>128570.41019277967</v>
      </c>
    </row>
    <row r="264" spans="1:4" ht="54" thickTop="1" thickBot="1">
      <c r="A264" s="137" t="s">
        <v>1140</v>
      </c>
      <c r="B264" s="138" t="s">
        <v>1794</v>
      </c>
      <c r="C264" s="133" t="s">
        <v>144</v>
      </c>
      <c r="D264" s="179">
        <f>VLOOKUP('674.2'!A89,'674.2'!A89:N386,14,FALSE)</f>
        <v>246362.01764834885</v>
      </c>
    </row>
    <row r="265" spans="1:4" ht="54" thickTop="1" thickBot="1">
      <c r="A265" s="137" t="s">
        <v>1141</v>
      </c>
      <c r="B265" s="138" t="s">
        <v>1795</v>
      </c>
      <c r="C265" s="133" t="s">
        <v>233</v>
      </c>
      <c r="D265" s="179">
        <f>VLOOKUP('680.1'!A87,'680.1'!A87:N387,14,FALSE)</f>
        <v>615674.80140398745</v>
      </c>
    </row>
    <row r="266" spans="1:4" ht="54" thickTop="1" thickBot="1">
      <c r="A266" s="137" t="s">
        <v>1142</v>
      </c>
      <c r="B266" s="138" t="s">
        <v>1796</v>
      </c>
      <c r="C266" s="133" t="s">
        <v>144</v>
      </c>
      <c r="D266" s="179">
        <f>VLOOKUP('680.2'!A87,'680.2'!A87:N388,14,FALSE)</f>
        <v>11959.423909368597</v>
      </c>
    </row>
    <row r="267" spans="1:4" ht="54" thickTop="1" thickBot="1">
      <c r="A267" s="137" t="s">
        <v>1143</v>
      </c>
      <c r="B267" s="138" t="s">
        <v>1797</v>
      </c>
      <c r="C267" s="133" t="s">
        <v>387</v>
      </c>
      <c r="D267" s="179">
        <f>VLOOKUP('680.3'!A89,'680.3'!A89:N389,14,FALSE)</f>
        <v>79400.388081623692</v>
      </c>
    </row>
    <row r="268" spans="1:4" ht="54" thickTop="1" thickBot="1">
      <c r="A268" s="137" t="s">
        <v>1144</v>
      </c>
      <c r="B268" s="138" t="s">
        <v>1798</v>
      </c>
      <c r="C268" s="133" t="s">
        <v>387</v>
      </c>
      <c r="D268" s="179">
        <f>VLOOKUP('681.1'!A89,'681.1'!A89:N390,14,FALSE)</f>
        <v>179379.97386639452</v>
      </c>
    </row>
    <row r="269" spans="1:4" ht="54" thickTop="1" thickBot="1">
      <c r="A269" s="137" t="s">
        <v>1692</v>
      </c>
      <c r="B269" s="138" t="s">
        <v>1799</v>
      </c>
      <c r="C269" s="133" t="s">
        <v>387</v>
      </c>
      <c r="D269" s="179">
        <f>VLOOKUP('681.2'!A89,'681.2'!A89:N391,14,FALSE)</f>
        <v>227644.45985731046</v>
      </c>
    </row>
    <row r="270" spans="1:4" ht="54" thickTop="1" thickBot="1">
      <c r="A270" s="137" t="s">
        <v>1693</v>
      </c>
      <c r="B270" s="138" t="s">
        <v>1800</v>
      </c>
      <c r="C270" s="133" t="s">
        <v>387</v>
      </c>
      <c r="D270" s="179">
        <f>VLOOKUP('681.3'!A89,'681.3'!A89:N392,14,FALSE)</f>
        <v>227644.45985731046</v>
      </c>
    </row>
    <row r="271" spans="1:4" ht="54" thickTop="1" thickBot="1">
      <c r="A271" s="137" t="s">
        <v>1694</v>
      </c>
      <c r="B271" s="138" t="s">
        <v>1801</v>
      </c>
      <c r="C271" s="133" t="s">
        <v>387</v>
      </c>
      <c r="D271" s="179">
        <f>VLOOKUP('681.4'!A89,'681.4'!A89:N393,14,FALSE)</f>
        <v>225434.25377183282</v>
      </c>
    </row>
    <row r="272" spans="1:4" ht="54" thickTop="1" thickBot="1">
      <c r="A272" s="137" t="s">
        <v>1145</v>
      </c>
      <c r="B272" s="138" t="s">
        <v>1802</v>
      </c>
      <c r="C272" s="133" t="s">
        <v>387</v>
      </c>
      <c r="D272" s="179">
        <f>VLOOKUP('682.1'!A89,'682.1'!A89:N394,14,FALSE)</f>
        <v>179346.81626180321</v>
      </c>
    </row>
    <row r="273" spans="1:4" ht="54" thickTop="1" thickBot="1">
      <c r="A273" s="137" t="s">
        <v>1695</v>
      </c>
      <c r="B273" s="138" t="s">
        <v>1803</v>
      </c>
      <c r="C273" s="133" t="s">
        <v>387</v>
      </c>
      <c r="D273" s="179">
        <f>VLOOKUP('682.2'!A89,'682.2'!A89:N395,14,FALSE)</f>
        <v>179346.81626180321</v>
      </c>
    </row>
    <row r="274" spans="1:4" ht="54" thickTop="1" thickBot="1">
      <c r="A274" s="137" t="s">
        <v>1697</v>
      </c>
      <c r="B274" s="138" t="s">
        <v>1804</v>
      </c>
      <c r="C274" s="133" t="s">
        <v>387</v>
      </c>
      <c r="D274" s="179">
        <f>VLOOKUP('682.3'!A89,'682.3'!A89:N396,14,FALSE)</f>
        <v>179346.81626180321</v>
      </c>
    </row>
    <row r="275" spans="1:4" ht="54" thickTop="1" thickBot="1">
      <c r="A275" s="137" t="s">
        <v>1699</v>
      </c>
      <c r="B275" s="138" t="s">
        <v>1997</v>
      </c>
      <c r="C275" s="133" t="s">
        <v>387</v>
      </c>
      <c r="D275" s="179">
        <f>VLOOKUP('682.4'!A89,'682.4'!A89:N397,14,FALSE)</f>
        <v>179346.81626180321</v>
      </c>
    </row>
    <row r="276" spans="1:4" ht="54" thickTop="1" thickBot="1">
      <c r="A276" s="137" t="s">
        <v>1701</v>
      </c>
      <c r="B276" s="138" t="s">
        <v>1805</v>
      </c>
      <c r="C276" s="133" t="s">
        <v>233</v>
      </c>
      <c r="D276" s="179">
        <f>VLOOKUP('683.1'!A89,'683.1'!A89:N398,14,FALSE)</f>
        <v>14876.672507261896</v>
      </c>
    </row>
    <row r="277" spans="1:4" ht="54" thickTop="1" thickBot="1">
      <c r="A277" s="137" t="s">
        <v>1703</v>
      </c>
      <c r="B277" s="138" t="s">
        <v>1806</v>
      </c>
      <c r="C277" s="133" t="s">
        <v>233</v>
      </c>
      <c r="D277" s="179">
        <f>VLOOKUP('683.2'!A89,'683.2'!A89:N399,14,FALSE)</f>
        <v>32642.186396161349</v>
      </c>
    </row>
    <row r="278" spans="1:4" ht="54" thickTop="1" thickBot="1">
      <c r="A278" s="137" t="s">
        <v>1705</v>
      </c>
      <c r="B278" s="138" t="s">
        <v>1807</v>
      </c>
      <c r="C278" s="133" t="s">
        <v>233</v>
      </c>
      <c r="D278" s="179">
        <f>VLOOKUP('683.3'!A89,'683.3'!A89:N400,14,FALSE)</f>
        <v>14876.672507261896</v>
      </c>
    </row>
    <row r="279" spans="1:4" ht="54" thickTop="1" thickBot="1">
      <c r="A279" s="137" t="s">
        <v>1706</v>
      </c>
      <c r="B279" s="138" t="s">
        <v>1808</v>
      </c>
      <c r="C279" s="133" t="s">
        <v>233</v>
      </c>
      <c r="D279" s="179">
        <f>VLOOKUP('683.4'!A89,'683.4'!A89:N401,14,FALSE)</f>
        <v>32642.186396161349</v>
      </c>
    </row>
    <row r="280" spans="1:4" ht="54" thickTop="1" thickBot="1">
      <c r="A280" s="137" t="s">
        <v>1707</v>
      </c>
      <c r="B280" s="138" t="s">
        <v>1809</v>
      </c>
      <c r="C280" s="133" t="s">
        <v>233</v>
      </c>
      <c r="D280" s="179">
        <f>VLOOKUP('683.5'!A87,'683.5'!A87:N402,14,FALSE)</f>
        <v>101727.20783822765</v>
      </c>
    </row>
    <row r="281" spans="1:4" ht="54" thickTop="1" thickBot="1">
      <c r="A281" s="137" t="s">
        <v>2047</v>
      </c>
      <c r="B281" s="138" t="s">
        <v>1810</v>
      </c>
      <c r="C281" s="133" t="s">
        <v>233</v>
      </c>
      <c r="D281" s="179">
        <f>VLOOKUP('690.1.1'!A89,'690.1.1'!A89:N403,14,FALSE)</f>
        <v>14749.000328314451</v>
      </c>
    </row>
    <row r="282" spans="1:4" ht="54" thickTop="1" thickBot="1">
      <c r="A282" s="137" t="s">
        <v>1710</v>
      </c>
      <c r="B282" s="138" t="s">
        <v>1811</v>
      </c>
      <c r="C282" s="133" t="s">
        <v>233</v>
      </c>
      <c r="D282" s="179">
        <f>VLOOKUP('690.1.2'!A89,'690.1.2'!A89:N404,14,FALSE)</f>
        <v>39296.661240503381</v>
      </c>
    </row>
    <row r="283" spans="1:4" ht="54" thickTop="1" thickBot="1">
      <c r="A283" s="137" t="s">
        <v>1146</v>
      </c>
      <c r="B283" s="138" t="s">
        <v>1812</v>
      </c>
      <c r="C283" s="133" t="s">
        <v>144</v>
      </c>
      <c r="D283" s="179">
        <f>VLOOKUP('700.1'!A89,'700.1'!A89:N405,14,FALSE)</f>
        <v>2164.5544387608484</v>
      </c>
    </row>
    <row r="284" spans="1:4" ht="54" thickTop="1" thickBot="1">
      <c r="A284" s="137" t="s">
        <v>1147</v>
      </c>
      <c r="B284" s="138" t="s">
        <v>1813</v>
      </c>
      <c r="C284" s="133" t="s">
        <v>144</v>
      </c>
      <c r="D284" s="179">
        <f>VLOOKUP('700.2'!A89,'700.2'!A89:N406,14,FALSE)</f>
        <v>2794.5604046618673</v>
      </c>
    </row>
    <row r="285" spans="1:4" ht="54" thickTop="1" thickBot="1">
      <c r="A285" s="137" t="s">
        <v>1148</v>
      </c>
      <c r="B285" s="138" t="s">
        <v>1814</v>
      </c>
      <c r="C285" s="133" t="s">
        <v>233</v>
      </c>
      <c r="D285" s="179">
        <f>VLOOKUP('700.3'!A89,'700.3'!A89:N407,14,FALSE)</f>
        <v>43998.034845736722</v>
      </c>
    </row>
    <row r="286" spans="1:4" ht="54" thickTop="1" thickBot="1">
      <c r="A286" s="137" t="s">
        <v>1149</v>
      </c>
      <c r="B286" s="138" t="s">
        <v>1815</v>
      </c>
      <c r="C286" s="133" t="s">
        <v>233</v>
      </c>
      <c r="D286" s="179">
        <f>VLOOKUP('700.4'!A89,'700.4'!A89:N408,14,FALSE)</f>
        <v>59377.934160693607</v>
      </c>
    </row>
    <row r="287" spans="1:4" ht="54" thickTop="1" thickBot="1">
      <c r="A287" s="137" t="s">
        <v>1150</v>
      </c>
      <c r="B287" s="138" t="s">
        <v>1816</v>
      </c>
      <c r="C287" s="133" t="s">
        <v>1845</v>
      </c>
      <c r="D287" s="179">
        <f>VLOOKUP('701.1'!A89,'701.1'!A89:N409,14,FALSE)</f>
        <v>15657.149271334998</v>
      </c>
    </row>
    <row r="288" spans="1:4" ht="54" thickTop="1" thickBot="1">
      <c r="A288" s="137" t="s">
        <v>1713</v>
      </c>
      <c r="B288" s="138" t="s">
        <v>1817</v>
      </c>
      <c r="C288" s="133" t="s">
        <v>1845</v>
      </c>
      <c r="D288" s="179">
        <f>VLOOKUP('710.1'!A89,'710.1'!A89:N410,14,FALSE)</f>
        <v>765754.64846003114</v>
      </c>
    </row>
    <row r="289" spans="1:4" ht="54" thickTop="1" thickBot="1">
      <c r="A289" s="137" t="s">
        <v>1151</v>
      </c>
      <c r="B289" s="138" t="s">
        <v>1818</v>
      </c>
      <c r="C289" s="133" t="s">
        <v>233</v>
      </c>
      <c r="D289" s="179">
        <f>VLOOKUP('710.2'!A89,'710.2'!A89:N411,14,FALSE)</f>
        <v>511570.67494896962</v>
      </c>
    </row>
    <row r="290" spans="1:4" ht="54" thickTop="1" thickBot="1">
      <c r="A290" s="137" t="s">
        <v>1152</v>
      </c>
      <c r="B290" s="138" t="s">
        <v>1819</v>
      </c>
      <c r="C290" s="133" t="s">
        <v>1845</v>
      </c>
      <c r="D290" s="179">
        <f>VLOOKUP('720.1'!A89,'720.1'!A89:N412,14,FALSE)</f>
        <v>524545.74731143191</v>
      </c>
    </row>
    <row r="291" spans="1:4" ht="54" thickTop="1" thickBot="1">
      <c r="A291" s="137" t="s">
        <v>1153</v>
      </c>
      <c r="B291" s="138" t="s">
        <v>1820</v>
      </c>
      <c r="C291" s="133" t="s">
        <v>144</v>
      </c>
      <c r="D291" s="179">
        <f>VLOOKUP('730.1'!A89,'730.1'!A89:N413,14,FALSE)</f>
        <v>210673.50417018731</v>
      </c>
    </row>
    <row r="292" spans="1:4" ht="54" thickTop="1" thickBot="1">
      <c r="A292" s="137" t="s">
        <v>1154</v>
      </c>
      <c r="B292" s="138" t="s">
        <v>1821</v>
      </c>
      <c r="C292" s="133" t="s">
        <v>1845</v>
      </c>
      <c r="D292" s="179">
        <f>VLOOKUP('730.2'!A89,'730.2'!A89:N414,14,FALSE)</f>
        <v>71811.573506632994</v>
      </c>
    </row>
    <row r="293" spans="1:4" ht="54" thickTop="1" thickBot="1">
      <c r="A293" s="137" t="s">
        <v>1155</v>
      </c>
      <c r="B293" s="138" t="s">
        <v>1822</v>
      </c>
      <c r="C293" s="133" t="s">
        <v>1845</v>
      </c>
      <c r="D293" s="179">
        <f>VLOOKUP('730.3'!A89,'730.3'!A89:N415,14,FALSE)</f>
        <v>108711.68843546494</v>
      </c>
    </row>
    <row r="294" spans="1:4" ht="54" thickTop="1" thickBot="1">
      <c r="A294" s="137" t="s">
        <v>1714</v>
      </c>
      <c r="B294" s="138" t="s">
        <v>1823</v>
      </c>
      <c r="C294" s="133" t="s">
        <v>1845</v>
      </c>
      <c r="D294" s="179">
        <f>VLOOKUP('730.4'!A89,'730.4'!A89:N416,14,FALSE)</f>
        <v>39162.40816642969</v>
      </c>
    </row>
    <row r="295" spans="1:4" ht="54" thickTop="1" thickBot="1">
      <c r="A295" s="137" t="s">
        <v>1156</v>
      </c>
      <c r="B295" s="138" t="s">
        <v>1824</v>
      </c>
      <c r="C295" s="133" t="s">
        <v>144</v>
      </c>
      <c r="D295" s="179">
        <f>VLOOKUP('731.1'!A89,'731.1'!A89:N417,14,FALSE)</f>
        <v>172083.54340769624</v>
      </c>
    </row>
    <row r="296" spans="1:4" ht="54" thickTop="1" thickBot="1">
      <c r="A296" s="137" t="s">
        <v>1157</v>
      </c>
      <c r="B296" s="138" t="s">
        <v>1825</v>
      </c>
      <c r="C296" s="133" t="s">
        <v>1995</v>
      </c>
      <c r="D296" s="179">
        <f>VLOOKUP('740.1'!A89,'740.1'!A89:N418,14,FALSE)</f>
        <v>16102.697674547544</v>
      </c>
    </row>
    <row r="297" spans="1:4" ht="54" thickTop="1" thickBot="1">
      <c r="A297" s="137" t="s">
        <v>1717</v>
      </c>
      <c r="B297" s="138" t="s">
        <v>1826</v>
      </c>
      <c r="C297" s="133" t="s">
        <v>1845</v>
      </c>
      <c r="D297" s="179">
        <f>VLOOKUP('741.1'!A89,'741.1'!A89:N419,14,FALSE)</f>
        <v>82595.756114285119</v>
      </c>
    </row>
    <row r="298" spans="1:4" ht="54" thickTop="1" thickBot="1">
      <c r="A298" s="137" t="s">
        <v>1158</v>
      </c>
      <c r="B298" s="138" t="s">
        <v>1827</v>
      </c>
      <c r="C298" s="133" t="s">
        <v>144</v>
      </c>
      <c r="D298" s="179">
        <f>VLOOKUP('800.1'!A89,'800.1'!A89:N420,14,FALSE)</f>
        <v>13725.298284022758</v>
      </c>
    </row>
    <row r="299" spans="1:4" ht="54" thickTop="1" thickBot="1">
      <c r="A299" s="137" t="s">
        <v>1159</v>
      </c>
      <c r="B299" s="138" t="s">
        <v>1828</v>
      </c>
      <c r="C299" s="133" t="s">
        <v>144</v>
      </c>
      <c r="D299" s="179">
        <f>VLOOKUP('800.2'!A89,'800.2'!A89:N421,14,FALSE)</f>
        <v>19783.393158218452</v>
      </c>
    </row>
    <row r="300" spans="1:4" ht="54" thickTop="1" thickBot="1">
      <c r="A300" s="137" t="s">
        <v>1160</v>
      </c>
      <c r="B300" s="138" t="s">
        <v>1829</v>
      </c>
      <c r="C300" s="133" t="s">
        <v>144</v>
      </c>
      <c r="D300" s="179">
        <f>VLOOKUP('800.3'!A89,'800.3'!A89:N422,14,FALSE)</f>
        <v>45675.342009876462</v>
      </c>
    </row>
    <row r="301" spans="1:4" ht="54" thickTop="1" thickBot="1">
      <c r="A301" s="137" t="s">
        <v>1161</v>
      </c>
      <c r="B301" s="138" t="s">
        <v>1830</v>
      </c>
      <c r="C301" s="133" t="s">
        <v>144</v>
      </c>
      <c r="D301" s="179">
        <f>VLOOKUP('800.4'!A89,'800.4'!A89:N423,14,FALSE)</f>
        <v>51383.979320065613</v>
      </c>
    </row>
    <row r="302" spans="1:4" ht="54" thickTop="1" thickBot="1">
      <c r="A302" s="137" t="s">
        <v>1718</v>
      </c>
      <c r="B302" s="138" t="s">
        <v>1831</v>
      </c>
      <c r="C302" s="133" t="s">
        <v>1845</v>
      </c>
      <c r="D302" s="179">
        <f>VLOOKUP('802.1'!A89,'802.1'!A89:N424,14,FALSE)</f>
        <v>331020.38415806234</v>
      </c>
    </row>
    <row r="303" spans="1:4" ht="54" thickTop="1" thickBot="1">
      <c r="A303" s="137" t="s">
        <v>1719</v>
      </c>
      <c r="B303" s="138" t="s">
        <v>1881</v>
      </c>
      <c r="C303" s="133" t="s">
        <v>1845</v>
      </c>
      <c r="D303" s="179">
        <f>VLOOKUP('802.2'!A89,'802.2'!A89:N425,14,FALSE)</f>
        <v>65982.34194536916</v>
      </c>
    </row>
    <row r="304" spans="1:4" ht="54" thickTop="1" thickBot="1">
      <c r="A304" s="137" t="s">
        <v>1720</v>
      </c>
      <c r="B304" s="138" t="s">
        <v>1832</v>
      </c>
      <c r="C304" s="133" t="s">
        <v>1845</v>
      </c>
      <c r="D304" s="179">
        <f>VLOOKUP('802.3'!A89,'802.3'!A89:N426,14,FALSE)</f>
        <v>40290.858124187929</v>
      </c>
    </row>
    <row r="305" spans="1:4" ht="54" thickTop="1" thickBot="1">
      <c r="A305" s="137" t="s">
        <v>1721</v>
      </c>
      <c r="B305" s="138" t="s">
        <v>1833</v>
      </c>
      <c r="C305" s="133" t="s">
        <v>1845</v>
      </c>
      <c r="D305" s="179">
        <f>VLOOKUP('802.4'!A89,'802.4'!A89:N427,14,FALSE)</f>
        <v>33596.115953280852</v>
      </c>
    </row>
    <row r="306" spans="1:4" ht="54" thickTop="1" thickBot="1">
      <c r="A306" s="137" t="s">
        <v>1722</v>
      </c>
      <c r="B306" s="138" t="s">
        <v>1834</v>
      </c>
      <c r="C306" s="133" t="s">
        <v>1845</v>
      </c>
      <c r="D306" s="179">
        <f>VLOOKUP('802.5'!A89,'802.5'!A89:N428,14,FALSE)</f>
        <v>248322.18840066568</v>
      </c>
    </row>
    <row r="307" spans="1:4" ht="54" thickTop="1" thickBot="1">
      <c r="A307" s="137" t="s">
        <v>1723</v>
      </c>
      <c r="B307" s="138" t="s">
        <v>1835</v>
      </c>
      <c r="C307" s="133" t="s">
        <v>1845</v>
      </c>
      <c r="D307" s="179">
        <f>VLOOKUP('802.6'!A89,'802.6'!A89:N429,14,FALSE)</f>
        <v>242506.53816611797</v>
      </c>
    </row>
    <row r="308" spans="1:4" ht="54" thickTop="1" thickBot="1">
      <c r="A308" s="137" t="s">
        <v>1724</v>
      </c>
      <c r="B308" s="138" t="s">
        <v>1836</v>
      </c>
      <c r="C308" s="133" t="s">
        <v>1845</v>
      </c>
      <c r="D308" s="179">
        <f>VLOOKUP('802.7'!A89,'802.7'!A89:N430,14,FALSE)</f>
        <v>157202.75284095923</v>
      </c>
    </row>
    <row r="309" spans="1:4" ht="54" thickTop="1" thickBot="1">
      <c r="A309" s="137" t="s">
        <v>1725</v>
      </c>
      <c r="B309" s="138" t="s">
        <v>1837</v>
      </c>
      <c r="C309" s="133" t="s">
        <v>1845</v>
      </c>
      <c r="D309" s="179">
        <f>VLOOKUP('802.8'!A89,'802.8'!A89:N431,14,FALSE)</f>
        <v>134069.82413361387</v>
      </c>
    </row>
    <row r="310" spans="1:4" ht="54" thickTop="1" thickBot="1">
      <c r="A310" s="137" t="s">
        <v>1162</v>
      </c>
      <c r="B310" s="138" t="s">
        <v>1838</v>
      </c>
      <c r="C310" s="133" t="s">
        <v>233</v>
      </c>
      <c r="D310" s="179">
        <f>VLOOKUP('810.1'!A89,'810.1'!A89:N432,14,FALSE)</f>
        <v>17976.346132347509</v>
      </c>
    </row>
    <row r="311" spans="1:4" ht="54" thickTop="1" thickBot="1">
      <c r="A311" s="137" t="s">
        <v>1163</v>
      </c>
      <c r="B311" s="138" t="s">
        <v>1839</v>
      </c>
      <c r="C311" s="133" t="s">
        <v>233</v>
      </c>
      <c r="D311" s="179">
        <f>VLOOKUP('810.2'!A89,'810.2'!A89:N433,14,FALSE)</f>
        <v>9069.4597495773669</v>
      </c>
    </row>
    <row r="312" spans="1:4" ht="54" thickTop="1" thickBot="1">
      <c r="A312" s="137" t="s">
        <v>1164</v>
      </c>
      <c r="B312" s="138" t="s">
        <v>1840</v>
      </c>
      <c r="C312" s="133" t="s">
        <v>233</v>
      </c>
      <c r="D312" s="179">
        <f>VLOOKUP('810.3'!A89,'810.3'!A89:N435,14,FALSE)</f>
        <v>5161.8798099656997</v>
      </c>
    </row>
    <row r="313" spans="1:4" ht="57.75" thickTop="1" thickBot="1">
      <c r="A313" s="137" t="s">
        <v>1726</v>
      </c>
      <c r="B313" s="138" t="s">
        <v>2050</v>
      </c>
      <c r="C313" s="133" t="s">
        <v>233</v>
      </c>
      <c r="D313" s="179">
        <f>VLOOKUP('811.1'!A89,'811.1'!A89:N436,14,FALSE)</f>
        <v>45325.094248644869</v>
      </c>
    </row>
    <row r="314" spans="1:4" ht="57.75" thickTop="1" thickBot="1">
      <c r="A314" s="137" t="s">
        <v>1727</v>
      </c>
      <c r="B314" s="138" t="s">
        <v>2051</v>
      </c>
      <c r="C314" s="133" t="s">
        <v>233</v>
      </c>
      <c r="D314" s="179">
        <f>VLOOKUP('811.2'!A89,'811.2'!A89:N437,14,FALSE)</f>
        <v>68014.01617548785</v>
      </c>
    </row>
    <row r="315" spans="1:4" ht="54" thickTop="1" thickBot="1">
      <c r="A315" s="137" t="s">
        <v>1165</v>
      </c>
      <c r="B315" s="138" t="s">
        <v>2053</v>
      </c>
      <c r="C315" s="133" t="s">
        <v>233</v>
      </c>
      <c r="D315" s="179">
        <f>VLOOKUP('812.1'!A89,'812.1'!A89:N438,14,FALSE)</f>
        <v>313019.94912776083</v>
      </c>
    </row>
    <row r="316" spans="1:4" ht="54" thickTop="1" thickBot="1">
      <c r="A316" s="137" t="s">
        <v>1728</v>
      </c>
      <c r="B316" s="138" t="s">
        <v>1841</v>
      </c>
      <c r="C316" s="133" t="s">
        <v>1995</v>
      </c>
      <c r="D316" s="179">
        <f>VLOOKUP('820.1'!A89,'820.1'!A89:N439,14,FALSE)</f>
        <v>57147.12948467418</v>
      </c>
    </row>
    <row r="317" spans="1:4" ht="54" thickTop="1" thickBot="1">
      <c r="A317" s="137" t="s">
        <v>1729</v>
      </c>
      <c r="B317" s="138" t="s">
        <v>1842</v>
      </c>
      <c r="C317" s="133" t="s">
        <v>984</v>
      </c>
      <c r="D317" s="179">
        <f>VLOOKUP('820.1.2'!A88,'820.1.2'!A88:N440,14,FALSE)</f>
        <v>3529369.7114522383</v>
      </c>
    </row>
    <row r="318" spans="1:4" ht="57.75" thickTop="1" thickBot="1">
      <c r="A318" s="137" t="s">
        <v>1166</v>
      </c>
      <c r="B318" s="138" t="s">
        <v>1843</v>
      </c>
      <c r="C318" s="133" t="s">
        <v>1998</v>
      </c>
      <c r="D318" s="179">
        <f>VLOOKUP('900.1'!A88,'900.1'!A88:N441,14,FALSE)</f>
        <v>1322.8722906614541</v>
      </c>
    </row>
    <row r="319" spans="1:4" ht="57.75" thickTop="1" thickBot="1">
      <c r="A319" s="137" t="s">
        <v>1167</v>
      </c>
      <c r="B319" s="138" t="s">
        <v>2195</v>
      </c>
      <c r="C319" s="133" t="s">
        <v>1999</v>
      </c>
      <c r="D319" s="179">
        <f>VLOOKUP('900.2'!A88,'900.2'!A88:N442,14,FALSE)</f>
        <v>1623.5250839936025</v>
      </c>
    </row>
    <row r="320" spans="1:4" ht="54" thickTop="1" thickBot="1">
      <c r="A320" s="137" t="s">
        <v>1168</v>
      </c>
      <c r="B320" s="138" t="s">
        <v>1844</v>
      </c>
      <c r="C320" s="133" t="s">
        <v>1999</v>
      </c>
      <c r="D320" s="179">
        <f>VLOOKUP('900.3'!A88,'900.3'!A88:N443,14,FALSE)</f>
        <v>1623.5250839936025</v>
      </c>
    </row>
    <row r="321" spans="1:4" ht="53.25" thickTop="1">
      <c r="A321" s="112"/>
      <c r="B321" s="109"/>
      <c r="C321" s="136"/>
      <c r="D321" s="180" t="s">
        <v>2018</v>
      </c>
    </row>
    <row r="322" spans="1:4">
      <c r="A322" s="112"/>
      <c r="B322" s="109"/>
      <c r="C322" s="136"/>
      <c r="D322" s="180"/>
    </row>
    <row r="323" spans="1:4">
      <c r="A323" s="112"/>
      <c r="B323" s="109"/>
      <c r="C323" s="136"/>
      <c r="D323" s="180"/>
    </row>
    <row r="324" spans="1:4">
      <c r="A324" s="112"/>
      <c r="B324" s="109"/>
      <c r="C324" s="136"/>
      <c r="D324" s="180"/>
    </row>
    <row r="325" spans="1:4">
      <c r="A325" s="112"/>
      <c r="B325" s="109"/>
      <c r="C325" s="136"/>
      <c r="D325" s="180"/>
    </row>
    <row r="326" spans="1:4">
      <c r="A326" s="112"/>
      <c r="B326" s="109"/>
      <c r="C326" s="136"/>
      <c r="D326" s="180"/>
    </row>
    <row r="327" spans="1:4">
      <c r="A327" s="112"/>
      <c r="B327" s="109"/>
      <c r="C327" s="136"/>
      <c r="D327" s="180"/>
    </row>
    <row r="328" spans="1:4">
      <c r="A328" s="112"/>
      <c r="B328" s="109"/>
      <c r="C328" s="136"/>
      <c r="D328" s="180"/>
    </row>
    <row r="329" spans="1:4">
      <c r="A329" s="112"/>
      <c r="B329" s="109"/>
      <c r="C329" s="136"/>
      <c r="D329" s="180"/>
    </row>
    <row r="330" spans="1:4">
      <c r="A330" s="112"/>
      <c r="B330" s="109"/>
      <c r="C330" s="136"/>
      <c r="D330" s="180"/>
    </row>
    <row r="331" spans="1:4">
      <c r="A331" s="112"/>
      <c r="B331" s="109"/>
      <c r="C331" s="136"/>
      <c r="D331" s="180"/>
    </row>
    <row r="332" spans="1:4">
      <c r="A332" s="112"/>
      <c r="B332" s="109"/>
      <c r="C332" s="136"/>
      <c r="D332" s="180"/>
    </row>
    <row r="333" spans="1:4">
      <c r="A333" s="112"/>
      <c r="B333" s="109"/>
      <c r="C333" s="136"/>
      <c r="D333" s="180"/>
    </row>
    <row r="334" spans="1:4">
      <c r="A334" s="112"/>
      <c r="B334" s="109"/>
      <c r="C334" s="136"/>
      <c r="D334" s="180"/>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3" customWidth="1"/>
    <col min="5" max="5" width="10.7109375" customWidth="1"/>
  </cols>
  <sheetData>
    <row r="1" spans="1:4" ht="66" customHeight="1" thickTop="1">
      <c r="A1" s="671" t="s">
        <v>1850</v>
      </c>
      <c r="B1" s="672"/>
      <c r="C1" s="672"/>
      <c r="D1" s="673"/>
    </row>
    <row r="2" spans="1:4" ht="20.25" customHeight="1" thickBot="1">
      <c r="A2" s="674"/>
      <c r="B2" s="675"/>
      <c r="C2" s="675"/>
      <c r="D2" s="676"/>
    </row>
    <row r="3" spans="1:4" ht="16.5" thickTop="1" thickBot="1">
      <c r="A3" s="670" t="s">
        <v>2223</v>
      </c>
      <c r="B3" s="670"/>
      <c r="C3" s="670"/>
      <c r="D3" s="670"/>
    </row>
    <row r="4" spans="1:4" ht="16.5" thickTop="1" thickBot="1">
      <c r="A4" s="670"/>
      <c r="B4" s="670"/>
      <c r="C4" s="670"/>
      <c r="D4" s="670"/>
    </row>
    <row r="5" spans="1:4" ht="16.5" thickTop="1" thickBot="1">
      <c r="A5" s="670"/>
      <c r="B5" s="670"/>
      <c r="C5" s="670"/>
      <c r="D5" s="670"/>
    </row>
    <row r="6" spans="1:4" ht="16.5" thickTop="1" thickBot="1">
      <c r="A6" s="650" t="s">
        <v>2237</v>
      </c>
      <c r="B6" s="651" t="s">
        <v>1882</v>
      </c>
      <c r="C6" s="652" t="s">
        <v>2238</v>
      </c>
      <c r="D6" s="653">
        <v>29260</v>
      </c>
    </row>
    <row r="7" spans="1:4" ht="16.5" thickTop="1" thickBot="1">
      <c r="A7" s="654"/>
      <c r="B7" s="655"/>
      <c r="C7" s="656"/>
      <c r="D7" s="657" t="s">
        <v>1848</v>
      </c>
    </row>
    <row r="8" spans="1:4" ht="16.5" thickTop="1" thickBot="1">
      <c r="A8" s="658" t="s">
        <v>98</v>
      </c>
      <c r="B8" s="659" t="s">
        <v>1882</v>
      </c>
      <c r="C8" s="660" t="s">
        <v>99</v>
      </c>
      <c r="D8" s="661">
        <v>58677.433987924393</v>
      </c>
    </row>
    <row r="9" spans="1:4" ht="16.5" thickTop="1" thickBot="1">
      <c r="A9" s="658" t="s">
        <v>102</v>
      </c>
      <c r="B9" s="659" t="s">
        <v>1882</v>
      </c>
      <c r="C9" s="660" t="s">
        <v>103</v>
      </c>
      <c r="D9" s="661">
        <f>$D$6*1.85</f>
        <v>54131</v>
      </c>
    </row>
    <row r="10" spans="1:4" ht="16.5" thickTop="1" thickBot="1">
      <c r="A10" s="658" t="s">
        <v>0</v>
      </c>
      <c r="B10" s="659" t="s">
        <v>1882</v>
      </c>
      <c r="C10" s="660" t="s">
        <v>1</v>
      </c>
      <c r="D10" s="661">
        <v>69346.058349365194</v>
      </c>
    </row>
    <row r="11" spans="1:4" ht="16.5" thickTop="1" thickBot="1">
      <c r="A11" s="658" t="s">
        <v>1674</v>
      </c>
      <c r="B11" s="659" t="s">
        <v>1882</v>
      </c>
      <c r="C11" s="660" t="s">
        <v>1673</v>
      </c>
      <c r="D11" s="661">
        <v>320058.73084322392</v>
      </c>
    </row>
    <row r="12" spans="1:4" ht="16.5" thickTop="1" thickBot="1">
      <c r="A12" s="658" t="s">
        <v>100</v>
      </c>
      <c r="B12" s="659" t="s">
        <v>1882</v>
      </c>
      <c r="C12" s="660" t="s">
        <v>101</v>
      </c>
      <c r="D12" s="661">
        <v>80014.682710805981</v>
      </c>
    </row>
    <row r="13" spans="1:4" ht="16.5" thickTop="1" thickBot="1">
      <c r="A13" s="658" t="s">
        <v>62</v>
      </c>
      <c r="B13" s="659" t="s">
        <v>1882</v>
      </c>
      <c r="C13" s="660" t="s">
        <v>63</v>
      </c>
      <c r="D13" s="661">
        <v>586774.33987924387</v>
      </c>
    </row>
    <row r="14" spans="1:4" ht="16.5" thickTop="1" thickBot="1">
      <c r="A14" s="658" t="s">
        <v>108</v>
      </c>
      <c r="B14" s="659" t="s">
        <v>1882</v>
      </c>
      <c r="C14" s="660" t="s">
        <v>109</v>
      </c>
      <c r="D14" s="661">
        <v>320058.73084322392</v>
      </c>
    </row>
    <row r="15" spans="1:4" ht="16.5" thickTop="1" thickBot="1">
      <c r="A15" s="658" t="s">
        <v>41</v>
      </c>
      <c r="B15" s="659" t="s">
        <v>1882</v>
      </c>
      <c r="C15" s="660" t="s">
        <v>42</v>
      </c>
      <c r="D15" s="661">
        <v>213372.48722881597</v>
      </c>
    </row>
    <row r="16" spans="1:4" ht="16.5" thickTop="1" thickBot="1">
      <c r="A16" s="658" t="s">
        <v>43</v>
      </c>
      <c r="B16" s="659" t="s">
        <v>1882</v>
      </c>
      <c r="C16" s="660" t="s">
        <v>44</v>
      </c>
      <c r="D16" s="661">
        <v>320058.73084322392</v>
      </c>
    </row>
    <row r="17" spans="1:4" ht="16.5" thickTop="1" thickBot="1">
      <c r="A17" s="658" t="s">
        <v>106</v>
      </c>
      <c r="B17" s="659" t="s">
        <v>1882</v>
      </c>
      <c r="C17" s="660" t="s">
        <v>107</v>
      </c>
      <c r="D17" s="661">
        <v>106686.24361440798</v>
      </c>
    </row>
    <row r="18" spans="1:4" ht="16.5" thickTop="1" thickBot="1">
      <c r="A18" s="658" t="s">
        <v>1675</v>
      </c>
      <c r="B18" s="659" t="s">
        <v>1882</v>
      </c>
      <c r="C18" s="660" t="s">
        <v>2000</v>
      </c>
      <c r="D18" s="661">
        <v>96017.619252967183</v>
      </c>
    </row>
    <row r="19" spans="1:4" ht="16.5" thickTop="1" thickBot="1">
      <c r="A19" s="658" t="s">
        <v>96</v>
      </c>
      <c r="B19" s="659" t="s">
        <v>92</v>
      </c>
      <c r="C19" s="660" t="s">
        <v>97</v>
      </c>
      <c r="D19" s="661">
        <v>2133724.8722881596</v>
      </c>
    </row>
    <row r="20" spans="1:4" ht="16.5" thickTop="1" thickBot="1">
      <c r="A20" s="658" t="s">
        <v>76</v>
      </c>
      <c r="B20" s="659" t="s">
        <v>1882</v>
      </c>
      <c r="C20" s="660" t="s">
        <v>77</v>
      </c>
      <c r="D20" s="661">
        <v>485912.31941843667</v>
      </c>
    </row>
    <row r="21" spans="1:4" ht="16.5" thickTop="1" thickBot="1">
      <c r="A21" s="658" t="s">
        <v>74</v>
      </c>
      <c r="B21" s="659" t="s">
        <v>1882</v>
      </c>
      <c r="C21" s="660" t="s">
        <v>75</v>
      </c>
      <c r="D21" s="661">
        <v>477235.31371453602</v>
      </c>
    </row>
    <row r="22" spans="1:4" ht="16.5" thickTop="1" thickBot="1">
      <c r="A22" s="658" t="s">
        <v>84</v>
      </c>
      <c r="B22" s="659" t="s">
        <v>1882</v>
      </c>
      <c r="C22" s="660" t="s">
        <v>85</v>
      </c>
      <c r="D22" s="661">
        <v>544482.10791976599</v>
      </c>
    </row>
    <row r="23" spans="1:4" ht="16.5" thickTop="1" thickBot="1">
      <c r="A23" s="658" t="s">
        <v>78</v>
      </c>
      <c r="B23" s="659" t="s">
        <v>1882</v>
      </c>
      <c r="C23" s="660" t="s">
        <v>79</v>
      </c>
      <c r="D23" s="661">
        <v>605221.14784707059</v>
      </c>
    </row>
    <row r="24" spans="1:4" ht="16.5" thickTop="1" thickBot="1">
      <c r="A24" s="658" t="s">
        <v>64</v>
      </c>
      <c r="B24" s="659" t="s">
        <v>1882</v>
      </c>
      <c r="C24" s="660" t="s">
        <v>65</v>
      </c>
      <c r="D24" s="661">
        <v>468558.30801063532</v>
      </c>
    </row>
    <row r="25" spans="1:4" ht="16.5" thickTop="1" thickBot="1">
      <c r="A25" s="658" t="s">
        <v>80</v>
      </c>
      <c r="B25" s="659" t="s">
        <v>1882</v>
      </c>
      <c r="C25" s="660" t="s">
        <v>81</v>
      </c>
      <c r="D25" s="661">
        <v>557497.61647561705</v>
      </c>
    </row>
    <row r="26" spans="1:4" ht="16.5" thickTop="1" thickBot="1">
      <c r="A26" s="658" t="s">
        <v>82</v>
      </c>
      <c r="B26" s="659" t="s">
        <v>1882</v>
      </c>
      <c r="C26" s="660" t="s">
        <v>83</v>
      </c>
      <c r="D26" s="661">
        <v>577020.87930939358</v>
      </c>
    </row>
    <row r="27" spans="1:4" ht="16.5" thickTop="1" thickBot="1">
      <c r="A27" s="658" t="s">
        <v>104</v>
      </c>
      <c r="B27" s="659" t="s">
        <v>1882</v>
      </c>
      <c r="C27" s="660" t="s">
        <v>105</v>
      </c>
      <c r="D27" s="661">
        <v>145339.84554033595</v>
      </c>
    </row>
    <row r="28" spans="1:4" ht="16.5" thickTop="1" thickBot="1">
      <c r="A28" s="658" t="s">
        <v>4</v>
      </c>
      <c r="B28" s="659" t="s">
        <v>1882</v>
      </c>
      <c r="C28" s="660" t="s">
        <v>5</v>
      </c>
      <c r="D28" s="661">
        <v>162693.85694813728</v>
      </c>
    </row>
    <row r="29" spans="1:4" ht="16.5" customHeight="1" thickTop="1" thickBot="1">
      <c r="A29" s="658" t="s">
        <v>45</v>
      </c>
      <c r="B29" s="659" t="s">
        <v>1882</v>
      </c>
      <c r="C29" s="660" t="s">
        <v>2226</v>
      </c>
      <c r="D29" s="661">
        <f>$D$43+$D$64</f>
        <v>160817.24361440798</v>
      </c>
    </row>
    <row r="30" spans="1:4" ht="16.5" thickTop="1" thickBot="1">
      <c r="A30" s="658" t="s">
        <v>66</v>
      </c>
      <c r="B30" s="659" t="s">
        <v>1882</v>
      </c>
      <c r="C30" s="660" t="s">
        <v>67</v>
      </c>
      <c r="D30" s="661">
        <v>160029.36542161196</v>
      </c>
    </row>
    <row r="31" spans="1:4" ht="16.5" thickTop="1" thickBot="1">
      <c r="A31" s="658" t="s">
        <v>23</v>
      </c>
      <c r="B31" s="659" t="s">
        <v>1882</v>
      </c>
      <c r="C31" s="660" t="s">
        <v>24</v>
      </c>
      <c r="D31" s="661">
        <f>$D$64*10</f>
        <v>541310</v>
      </c>
    </row>
    <row r="32" spans="1:4" ht="16.5" thickTop="1" thickBot="1">
      <c r="A32" s="658" t="s">
        <v>7</v>
      </c>
      <c r="B32" s="659" t="s">
        <v>1882</v>
      </c>
      <c r="C32" s="660" t="s">
        <v>8</v>
      </c>
      <c r="D32" s="661">
        <f>$D$64*2</f>
        <v>108262</v>
      </c>
    </row>
    <row r="33" spans="1:4" ht="16.5" thickTop="1" thickBot="1">
      <c r="A33" s="658" t="s">
        <v>9</v>
      </c>
      <c r="B33" s="659" t="s">
        <v>1882</v>
      </c>
      <c r="C33" s="660" t="s">
        <v>10</v>
      </c>
      <c r="D33" s="661">
        <f>$D$64*3</f>
        <v>162393</v>
      </c>
    </row>
    <row r="34" spans="1:4" ht="16.5" thickTop="1" thickBot="1">
      <c r="A34" s="658" t="s">
        <v>11</v>
      </c>
      <c r="B34" s="659" t="s">
        <v>1882</v>
      </c>
      <c r="C34" s="660" t="s">
        <v>12</v>
      </c>
      <c r="D34" s="661">
        <f>$D$64*4</f>
        <v>216524</v>
      </c>
    </row>
    <row r="35" spans="1:4" ht="16.5" thickTop="1" thickBot="1">
      <c r="A35" s="658" t="s">
        <v>13</v>
      </c>
      <c r="B35" s="659" t="s">
        <v>1882</v>
      </c>
      <c r="C35" s="660" t="s">
        <v>14</v>
      </c>
      <c r="D35" s="661">
        <f>$D$64*5</f>
        <v>270655</v>
      </c>
    </row>
    <row r="36" spans="1:4" ht="16.5" thickTop="1" thickBot="1">
      <c r="A36" s="658" t="s">
        <v>15</v>
      </c>
      <c r="B36" s="659" t="s">
        <v>1882</v>
      </c>
      <c r="C36" s="660" t="s">
        <v>16</v>
      </c>
      <c r="D36" s="661">
        <f>$D$64*6</f>
        <v>324786</v>
      </c>
    </row>
    <row r="37" spans="1:4" ht="16.5" thickTop="1" thickBot="1">
      <c r="A37" s="658" t="s">
        <v>17</v>
      </c>
      <c r="B37" s="659" t="s">
        <v>1882</v>
      </c>
      <c r="C37" s="660" t="s">
        <v>18</v>
      </c>
      <c r="D37" s="661">
        <f>$D$64*7</f>
        <v>378917</v>
      </c>
    </row>
    <row r="38" spans="1:4" ht="16.5" thickTop="1" thickBot="1">
      <c r="A38" s="658" t="s">
        <v>19</v>
      </c>
      <c r="B38" s="659" t="s">
        <v>1882</v>
      </c>
      <c r="C38" s="660" t="s">
        <v>20</v>
      </c>
      <c r="D38" s="661">
        <f>$D$64*8</f>
        <v>433048</v>
      </c>
    </row>
    <row r="39" spans="1:4" ht="16.5" thickTop="1" thickBot="1">
      <c r="A39" s="658" t="s">
        <v>21</v>
      </c>
      <c r="B39" s="659" t="s">
        <v>1882</v>
      </c>
      <c r="C39" s="660" t="s">
        <v>22</v>
      </c>
      <c r="D39" s="661">
        <f>$D$64*9</f>
        <v>487179</v>
      </c>
    </row>
    <row r="40" spans="1:4" ht="16.5" thickTop="1" thickBot="1">
      <c r="A40" s="658" t="s">
        <v>72</v>
      </c>
      <c r="B40" s="659" t="s">
        <v>1882</v>
      </c>
      <c r="C40" s="660" t="s">
        <v>73</v>
      </c>
      <c r="D40" s="661">
        <v>58677.433987924393</v>
      </c>
    </row>
    <row r="41" spans="1:4" ht="16.5" thickTop="1" thickBot="1">
      <c r="A41" s="658" t="s">
        <v>27</v>
      </c>
      <c r="B41" s="659" t="s">
        <v>1882</v>
      </c>
      <c r="C41" s="660" t="s">
        <v>28</v>
      </c>
      <c r="D41" s="661">
        <v>117354.86797584879</v>
      </c>
    </row>
    <row r="42" spans="1:4" ht="16.5" thickTop="1" thickBot="1">
      <c r="A42" s="658" t="s">
        <v>25</v>
      </c>
      <c r="B42" s="659" t="s">
        <v>1882</v>
      </c>
      <c r="C42" s="660" t="s">
        <v>26</v>
      </c>
      <c r="D42" s="661">
        <v>117354.86797584879</v>
      </c>
    </row>
    <row r="43" spans="1:4" ht="16.5" thickTop="1" thickBot="1">
      <c r="A43" s="658" t="s">
        <v>30</v>
      </c>
      <c r="B43" s="659" t="s">
        <v>1882</v>
      </c>
      <c r="C43" s="660" t="s">
        <v>31</v>
      </c>
      <c r="D43" s="661">
        <v>106686.24361440798</v>
      </c>
    </row>
    <row r="44" spans="1:4" ht="17.25" customHeight="1" thickTop="1" thickBot="1">
      <c r="A44" s="658" t="s">
        <v>40</v>
      </c>
      <c r="B44" s="659" t="s">
        <v>1882</v>
      </c>
      <c r="C44" s="660" t="s">
        <v>2225</v>
      </c>
      <c r="D44" s="661">
        <v>266715.60903601995</v>
      </c>
    </row>
    <row r="45" spans="1:4" ht="16.5" thickTop="1" thickBot="1">
      <c r="A45" s="658" t="s">
        <v>32</v>
      </c>
      <c r="B45" s="659" t="s">
        <v>1882</v>
      </c>
      <c r="C45" s="660" t="s">
        <v>33</v>
      </c>
      <c r="D45" s="661">
        <f>D43*2</f>
        <v>213372.48722881597</v>
      </c>
    </row>
    <row r="46" spans="1:4" ht="16.5" thickTop="1" thickBot="1">
      <c r="A46" s="658" t="s">
        <v>34</v>
      </c>
      <c r="B46" s="659" t="s">
        <v>1882</v>
      </c>
      <c r="C46" s="660" t="s">
        <v>35</v>
      </c>
      <c r="D46" s="661">
        <f>D43*3</f>
        <v>320058.73084322398</v>
      </c>
    </row>
    <row r="47" spans="1:4" ht="16.5" thickTop="1" thickBot="1">
      <c r="A47" s="658" t="s">
        <v>70</v>
      </c>
      <c r="B47" s="659" t="s">
        <v>1882</v>
      </c>
      <c r="C47" s="660" t="s">
        <v>71</v>
      </c>
      <c r="D47" s="661">
        <f>D43+(3*D8)</f>
        <v>282718.54557818116</v>
      </c>
    </row>
    <row r="48" spans="1:4" ht="16.5" thickTop="1" thickBot="1">
      <c r="A48" s="658" t="s">
        <v>36</v>
      </c>
      <c r="B48" s="659" t="s">
        <v>1882</v>
      </c>
      <c r="C48" s="660" t="s">
        <v>37</v>
      </c>
      <c r="D48" s="661">
        <v>117354.86797584879</v>
      </c>
    </row>
    <row r="49" spans="1:4" ht="16.5" thickTop="1" thickBot="1">
      <c r="A49" s="658" t="s">
        <v>38</v>
      </c>
      <c r="B49" s="659" t="s">
        <v>1882</v>
      </c>
      <c r="C49" s="660" t="s">
        <v>39</v>
      </c>
      <c r="D49" s="661">
        <v>128023.49233728957</v>
      </c>
    </row>
    <row r="50" spans="1:4" ht="16.5" thickTop="1" thickBot="1">
      <c r="A50" s="658" t="s">
        <v>89</v>
      </c>
      <c r="B50" s="659" t="s">
        <v>1882</v>
      </c>
      <c r="C50" s="660" t="s">
        <v>90</v>
      </c>
      <c r="D50" s="661">
        <v>133357.80451800997</v>
      </c>
    </row>
    <row r="51" spans="1:4" ht="16.5" thickTop="1" thickBot="1">
      <c r="A51" s="658" t="s">
        <v>46</v>
      </c>
      <c r="B51" s="659" t="s">
        <v>1882</v>
      </c>
      <c r="C51" s="660" t="s">
        <v>47</v>
      </c>
      <c r="D51" s="661">
        <f>$D$6*1.85</f>
        <v>54131</v>
      </c>
    </row>
    <row r="52" spans="1:4" ht="16.5" thickTop="1" thickBot="1">
      <c r="A52" s="658" t="s">
        <v>48</v>
      </c>
      <c r="B52" s="659" t="s">
        <v>1882</v>
      </c>
      <c r="C52" s="660" t="s">
        <v>49</v>
      </c>
      <c r="D52" s="661">
        <f>D51*2</f>
        <v>108262</v>
      </c>
    </row>
    <row r="53" spans="1:4" ht="16.5" thickTop="1" thickBot="1">
      <c r="A53" s="658" t="s">
        <v>50</v>
      </c>
      <c r="B53" s="659" t="s">
        <v>1882</v>
      </c>
      <c r="C53" s="660" t="s">
        <v>51</v>
      </c>
      <c r="D53" s="661">
        <v>106686.24361440798</v>
      </c>
    </row>
    <row r="54" spans="1:4" ht="16.5" thickTop="1" thickBot="1">
      <c r="A54" s="658" t="s">
        <v>68</v>
      </c>
      <c r="B54" s="659" t="s">
        <v>1882</v>
      </c>
      <c r="C54" s="660" t="s">
        <v>69</v>
      </c>
      <c r="D54" s="661">
        <v>213372.48722881597</v>
      </c>
    </row>
    <row r="55" spans="1:4" ht="46.5" thickTop="1" thickBot="1">
      <c r="A55" s="658" t="s">
        <v>29</v>
      </c>
      <c r="B55" s="659" t="s">
        <v>1882</v>
      </c>
      <c r="C55" s="660" t="s">
        <v>1883</v>
      </c>
      <c r="D55" s="662">
        <v>800146.82710805978</v>
      </c>
    </row>
    <row r="56" spans="1:4" ht="16.5" thickTop="1" thickBot="1">
      <c r="A56" s="658" t="s">
        <v>52</v>
      </c>
      <c r="B56" s="659" t="s">
        <v>1882</v>
      </c>
      <c r="C56" s="660" t="s">
        <v>53</v>
      </c>
      <c r="D56" s="661">
        <v>80014.682710805981</v>
      </c>
    </row>
    <row r="57" spans="1:4" ht="16.5" thickTop="1" thickBot="1">
      <c r="A57" s="658" t="s">
        <v>54</v>
      </c>
      <c r="B57" s="659" t="s">
        <v>1882</v>
      </c>
      <c r="C57" s="660" t="s">
        <v>55</v>
      </c>
      <c r="D57" s="661">
        <v>160029.36542161196</v>
      </c>
    </row>
    <row r="58" spans="1:4" ht="16.5" thickTop="1" thickBot="1">
      <c r="A58" s="658" t="s">
        <v>56</v>
      </c>
      <c r="B58" s="659" t="s">
        <v>1882</v>
      </c>
      <c r="C58" s="660" t="s">
        <v>57</v>
      </c>
      <c r="D58" s="661">
        <v>106686.24361440798</v>
      </c>
    </row>
    <row r="59" spans="1:4" ht="16.5" thickTop="1" thickBot="1">
      <c r="A59" s="658" t="s">
        <v>2</v>
      </c>
      <c r="B59" s="659" t="s">
        <v>1882</v>
      </c>
      <c r="C59" s="660" t="s">
        <v>3</v>
      </c>
      <c r="D59" s="661">
        <v>213372.48722881597</v>
      </c>
    </row>
    <row r="60" spans="1:4" ht="16.5" thickTop="1" thickBot="1">
      <c r="A60" s="658" t="s">
        <v>58</v>
      </c>
      <c r="B60" s="659" t="s">
        <v>1882</v>
      </c>
      <c r="C60" s="660" t="s">
        <v>59</v>
      </c>
      <c r="D60" s="661">
        <v>133357.80451800997</v>
      </c>
    </row>
    <row r="61" spans="1:4" ht="16.5" thickTop="1" thickBot="1">
      <c r="A61" s="658" t="s">
        <v>86</v>
      </c>
      <c r="B61" s="659" t="s">
        <v>1882</v>
      </c>
      <c r="C61" s="660" t="s">
        <v>87</v>
      </c>
      <c r="D61" s="661">
        <v>160029.36542161196</v>
      </c>
    </row>
    <row r="62" spans="1:4" ht="16.5" thickTop="1" thickBot="1">
      <c r="A62" s="658" t="s">
        <v>88</v>
      </c>
      <c r="B62" s="659" t="s">
        <v>1882</v>
      </c>
      <c r="C62" s="660" t="s">
        <v>87</v>
      </c>
      <c r="D62" s="661">
        <v>160029.36542161196</v>
      </c>
    </row>
    <row r="63" spans="1:4" ht="16.5" thickTop="1" thickBot="1">
      <c r="A63" s="658" t="s">
        <v>60</v>
      </c>
      <c r="B63" s="659" t="s">
        <v>1882</v>
      </c>
      <c r="C63" s="660" t="s">
        <v>61</v>
      </c>
      <c r="D63" s="661">
        <v>160029.36542161196</v>
      </c>
    </row>
    <row r="64" spans="1:4" ht="17.25" customHeight="1" thickTop="1" thickBot="1">
      <c r="A64" s="658" t="s">
        <v>6</v>
      </c>
      <c r="B64" s="659" t="s">
        <v>1882</v>
      </c>
      <c r="C64" s="660" t="s">
        <v>2224</v>
      </c>
      <c r="D64" s="661">
        <f>$D$6*1.85</f>
        <v>54131</v>
      </c>
    </row>
    <row r="65" spans="1:4" ht="16.5" thickTop="1" thickBot="1">
      <c r="A65" s="658" t="s">
        <v>91</v>
      </c>
      <c r="B65" s="659" t="s">
        <v>92</v>
      </c>
      <c r="C65" s="660" t="s">
        <v>93</v>
      </c>
      <c r="D65" s="661">
        <v>533431.21807203989</v>
      </c>
    </row>
    <row r="66" spans="1:4" ht="16.5" thickTop="1" thickBot="1">
      <c r="A66" s="658" t="s">
        <v>94</v>
      </c>
      <c r="B66" s="659" t="s">
        <v>92</v>
      </c>
      <c r="C66" s="660" t="s">
        <v>95</v>
      </c>
      <c r="D66" s="661">
        <v>266715.60903601995</v>
      </c>
    </row>
    <row r="67" spans="1:4" ht="16.5" thickTop="1" thickBot="1">
      <c r="A67" s="658" t="s">
        <v>2228</v>
      </c>
      <c r="B67" s="659" t="s">
        <v>1882</v>
      </c>
      <c r="C67" s="660" t="s">
        <v>2227</v>
      </c>
      <c r="D67" s="661">
        <f>$D$6*1.85</f>
        <v>54131</v>
      </c>
    </row>
    <row r="68" spans="1:4" ht="15.75" thickTop="1">
      <c r="A68" s="3"/>
      <c r="B68" s="4"/>
      <c r="C68" s="5"/>
      <c r="D68" s="184"/>
    </row>
    <row r="69" spans="1:4">
      <c r="A69" s="3"/>
      <c r="B69" s="4"/>
      <c r="C69" s="5"/>
      <c r="D69" s="184"/>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showGridLines="0" zoomScale="90" zoomScaleNormal="90"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6" customWidth="1"/>
    <col min="3" max="3" width="89.7109375" style="7" customWidth="1"/>
    <col min="4" max="4" width="18" style="183" customWidth="1"/>
  </cols>
  <sheetData>
    <row r="1" spans="1:4" ht="15.75" customHeight="1" thickTop="1">
      <c r="A1" s="680" t="s">
        <v>1850</v>
      </c>
      <c r="B1" s="681"/>
      <c r="C1" s="681"/>
      <c r="D1" s="682"/>
    </row>
    <row r="2" spans="1:4" ht="89.25" customHeight="1" thickBot="1">
      <c r="A2" s="683"/>
      <c r="B2" s="684"/>
      <c r="C2" s="684"/>
      <c r="D2" s="685"/>
    </row>
    <row r="3" spans="1:4" ht="39" customHeight="1" thickTop="1" thickBot="1">
      <c r="A3" s="677" t="s">
        <v>110</v>
      </c>
      <c r="B3" s="678"/>
      <c r="C3" s="678"/>
      <c r="D3" s="679"/>
    </row>
    <row r="4" spans="1:4" ht="16.5" customHeight="1" thickTop="1" thickBot="1">
      <c r="A4" s="8"/>
      <c r="B4" s="8"/>
      <c r="C4" s="9"/>
      <c r="D4" s="185"/>
    </row>
    <row r="5" spans="1:4" ht="16.5" thickTop="1" thickBot="1">
      <c r="A5" s="8"/>
      <c r="B5" s="8"/>
      <c r="C5" s="9"/>
      <c r="D5" s="185"/>
    </row>
    <row r="6" spans="1:4" ht="16.5" thickTop="1" thickBot="1">
      <c r="A6" s="10"/>
      <c r="B6" s="8"/>
      <c r="C6" s="11" t="s">
        <v>111</v>
      </c>
      <c r="D6" s="186" t="s">
        <v>1846</v>
      </c>
    </row>
    <row r="7" spans="1:4" ht="30" customHeight="1" thickTop="1" thickBot="1">
      <c r="A7" s="10" t="s">
        <v>115</v>
      </c>
      <c r="B7" s="8" t="s">
        <v>92</v>
      </c>
      <c r="C7" s="11" t="s">
        <v>116</v>
      </c>
      <c r="D7" s="648">
        <v>72016.272367904079</v>
      </c>
    </row>
    <row r="8" spans="1:4" ht="30" customHeight="1" thickTop="1" thickBot="1">
      <c r="A8" s="10" t="s">
        <v>112</v>
      </c>
      <c r="B8" s="8" t="s">
        <v>113</v>
      </c>
      <c r="C8" s="11" t="s">
        <v>114</v>
      </c>
      <c r="D8" s="648">
        <v>3310.5311396099432</v>
      </c>
    </row>
    <row r="9" spans="1:4" ht="30" customHeight="1" thickTop="1" thickBot="1">
      <c r="A9" s="10" t="s">
        <v>117</v>
      </c>
      <c r="B9" s="8" t="s">
        <v>113</v>
      </c>
      <c r="C9" s="11" t="s">
        <v>118</v>
      </c>
      <c r="D9" s="648">
        <v>78917.930807845027</v>
      </c>
    </row>
    <row r="10" spans="1:4" ht="30" customHeight="1" thickTop="1" thickBot="1">
      <c r="A10" s="10" t="s">
        <v>119</v>
      </c>
      <c r="B10" s="8" t="s">
        <v>113</v>
      </c>
      <c r="C10" s="11" t="s">
        <v>120</v>
      </c>
      <c r="D10" s="648">
        <v>46504.252505912758</v>
      </c>
    </row>
    <row r="11" spans="1:4" ht="30" customHeight="1" thickTop="1" thickBot="1">
      <c r="A11" s="10" t="s">
        <v>123</v>
      </c>
      <c r="B11" s="8" t="s">
        <v>113</v>
      </c>
      <c r="C11" s="11" t="s">
        <v>124</v>
      </c>
      <c r="D11" s="648">
        <v>16860.37956572487</v>
      </c>
    </row>
    <row r="12" spans="1:4" ht="30" customHeight="1" thickTop="1" thickBot="1">
      <c r="A12" s="10" t="s">
        <v>121</v>
      </c>
      <c r="B12" s="8" t="s">
        <v>113</v>
      </c>
      <c r="C12" s="11" t="s">
        <v>122</v>
      </c>
      <c r="D12" s="648">
        <v>71177.530418103575</v>
      </c>
    </row>
    <row r="13" spans="1:4" ht="30" customHeight="1" thickTop="1" thickBot="1">
      <c r="A13" s="10" t="s">
        <v>125</v>
      </c>
      <c r="B13" s="8" t="s">
        <v>113</v>
      </c>
      <c r="C13" s="11" t="s">
        <v>126</v>
      </c>
      <c r="D13" s="648">
        <v>53856.573178595165</v>
      </c>
    </row>
    <row r="14" spans="1:4" ht="30" customHeight="1" thickTop="1" thickBot="1">
      <c r="A14" s="10" t="s">
        <v>131</v>
      </c>
      <c r="B14" s="8" t="s">
        <v>113</v>
      </c>
      <c r="C14" s="11" t="s">
        <v>132</v>
      </c>
      <c r="D14" s="648">
        <v>267881.63885894447</v>
      </c>
    </row>
    <row r="15" spans="1:4" ht="30" customHeight="1" thickTop="1" thickBot="1">
      <c r="A15" s="10" t="s">
        <v>129</v>
      </c>
      <c r="B15" s="8" t="s">
        <v>113</v>
      </c>
      <c r="C15" s="11" t="s">
        <v>130</v>
      </c>
      <c r="D15" s="648">
        <v>226669.07903449144</v>
      </c>
    </row>
    <row r="16" spans="1:4" ht="30" customHeight="1" thickTop="1" thickBot="1">
      <c r="A16" s="10" t="s">
        <v>127</v>
      </c>
      <c r="B16" s="8" t="s">
        <v>113</v>
      </c>
      <c r="C16" s="11" t="s">
        <v>128</v>
      </c>
      <c r="D16" s="648">
        <v>138376.07094592322</v>
      </c>
    </row>
    <row r="17" spans="1:4" ht="30" customHeight="1" thickTop="1" thickBot="1">
      <c r="A17" s="10" t="s">
        <v>1711</v>
      </c>
      <c r="B17" s="8" t="s">
        <v>113</v>
      </c>
      <c r="C17" s="11" t="s">
        <v>1712</v>
      </c>
      <c r="D17" s="648">
        <v>65290.997901889648</v>
      </c>
    </row>
    <row r="18" spans="1:4" ht="30" customHeight="1" thickTop="1" thickBot="1">
      <c r="A18" s="10" t="s">
        <v>133</v>
      </c>
      <c r="B18" s="8" t="s">
        <v>113</v>
      </c>
      <c r="C18" s="11" t="s">
        <v>134</v>
      </c>
      <c r="D18" s="648">
        <v>51251.0213405252</v>
      </c>
    </row>
    <row r="19" spans="1:4" ht="30" customHeight="1" thickTop="1" thickBot="1">
      <c r="A19" s="10" t="s">
        <v>146</v>
      </c>
      <c r="B19" s="8" t="s">
        <v>113</v>
      </c>
      <c r="C19" s="11" t="s">
        <v>147</v>
      </c>
      <c r="D19" s="648">
        <v>408905.18702276686</v>
      </c>
    </row>
    <row r="20" spans="1:4" ht="30" customHeight="1" thickTop="1" thickBot="1">
      <c r="A20" s="10" t="s">
        <v>135</v>
      </c>
      <c r="B20" s="8" t="s">
        <v>113</v>
      </c>
      <c r="C20" s="11" t="s">
        <v>1884</v>
      </c>
      <c r="D20" s="648">
        <v>153339.44513353758</v>
      </c>
    </row>
    <row r="21" spans="1:4" ht="30" customHeight="1" thickTop="1" thickBot="1">
      <c r="A21" s="10" t="s">
        <v>136</v>
      </c>
      <c r="B21" s="8" t="s">
        <v>113</v>
      </c>
      <c r="C21" s="11" t="s">
        <v>137</v>
      </c>
      <c r="D21" s="648">
        <v>173134.11310266118</v>
      </c>
    </row>
    <row r="22" spans="1:4" ht="30" customHeight="1" thickTop="1" thickBot="1">
      <c r="A22" s="10" t="s">
        <v>138</v>
      </c>
      <c r="B22" s="8" t="s">
        <v>113</v>
      </c>
      <c r="C22" s="11" t="s">
        <v>139</v>
      </c>
      <c r="D22" s="648">
        <v>55968.897473741214</v>
      </c>
    </row>
    <row r="23" spans="1:4" ht="30" customHeight="1" thickTop="1" thickBot="1">
      <c r="A23" s="10" t="s">
        <v>143</v>
      </c>
      <c r="B23" s="8" t="s">
        <v>144</v>
      </c>
      <c r="C23" s="11" t="s">
        <v>145</v>
      </c>
      <c r="D23" s="648">
        <v>24902.325889686505</v>
      </c>
    </row>
    <row r="24" spans="1:4" ht="30" customHeight="1" thickTop="1" thickBot="1">
      <c r="A24" s="10" t="s">
        <v>140</v>
      </c>
      <c r="B24" s="8" t="s">
        <v>998</v>
      </c>
      <c r="C24" s="11" t="s">
        <v>142</v>
      </c>
      <c r="D24" s="648">
        <v>62358.041020971956</v>
      </c>
    </row>
    <row r="25" spans="1:4" ht="30" customHeight="1" thickTop="1" thickBot="1">
      <c r="A25" s="10" t="s">
        <v>148</v>
      </c>
      <c r="B25" s="8" t="s">
        <v>113</v>
      </c>
      <c r="C25" s="11" t="s">
        <v>149</v>
      </c>
      <c r="D25" s="648">
        <v>148088.05747741726</v>
      </c>
    </row>
    <row r="26" spans="1:4" ht="30" customHeight="1" thickTop="1" thickBot="1">
      <c r="A26" s="10" t="s">
        <v>150</v>
      </c>
      <c r="B26" s="8" t="s">
        <v>113</v>
      </c>
      <c r="C26" s="11" t="s">
        <v>151</v>
      </c>
      <c r="D26" s="648">
        <v>185456.51921003844</v>
      </c>
    </row>
    <row r="27" spans="1:4" ht="30" customHeight="1" thickTop="1" thickBot="1">
      <c r="A27" s="10" t="s">
        <v>152</v>
      </c>
      <c r="B27" s="8" t="s">
        <v>113</v>
      </c>
      <c r="C27" s="11" t="s">
        <v>153</v>
      </c>
      <c r="D27" s="648">
        <v>122671.55610683006</v>
      </c>
    </row>
    <row r="28" spans="1:4" ht="30" customHeight="1" thickTop="1" thickBot="1">
      <c r="A28" s="10" t="s">
        <v>154</v>
      </c>
      <c r="B28" s="8" t="s">
        <v>113</v>
      </c>
      <c r="C28" s="11" t="s">
        <v>155</v>
      </c>
      <c r="D28" s="648">
        <v>133388.09374625905</v>
      </c>
    </row>
    <row r="29" spans="1:4" ht="30" customHeight="1" thickTop="1" thickBot="1">
      <c r="A29" s="10" t="s">
        <v>156</v>
      </c>
      <c r="B29" s="8" t="s">
        <v>113</v>
      </c>
      <c r="C29" s="11" t="s">
        <v>157</v>
      </c>
      <c r="D29" s="648">
        <v>1545.4709934169871</v>
      </c>
    </row>
    <row r="30" spans="1:4" ht="30" customHeight="1" thickTop="1" thickBot="1">
      <c r="A30" s="10" t="s">
        <v>166</v>
      </c>
      <c r="B30" s="8" t="s">
        <v>113</v>
      </c>
      <c r="C30" s="11" t="s">
        <v>167</v>
      </c>
      <c r="D30" s="648">
        <v>127682.97442605253</v>
      </c>
    </row>
    <row r="31" spans="1:4" ht="30" customHeight="1" thickTop="1" thickBot="1">
      <c r="A31" s="10" t="s">
        <v>162</v>
      </c>
      <c r="B31" s="8" t="s">
        <v>113</v>
      </c>
      <c r="C31" s="11" t="s">
        <v>163</v>
      </c>
      <c r="D31" s="648">
        <v>20445.259351138346</v>
      </c>
    </row>
    <row r="32" spans="1:4" ht="30" customHeight="1" thickTop="1" thickBot="1">
      <c r="A32" s="10" t="s">
        <v>164</v>
      </c>
      <c r="B32" s="8" t="s">
        <v>113</v>
      </c>
      <c r="C32" s="11" t="s">
        <v>165</v>
      </c>
      <c r="D32" s="648">
        <v>30667.889026707515</v>
      </c>
    </row>
    <row r="33" spans="1:4" ht="30" customHeight="1" thickTop="1" thickBot="1">
      <c r="A33" s="10" t="s">
        <v>171</v>
      </c>
      <c r="B33" s="8" t="s">
        <v>113</v>
      </c>
      <c r="C33" s="11" t="s">
        <v>172</v>
      </c>
      <c r="D33" s="648">
        <v>85154.505197491206</v>
      </c>
    </row>
    <row r="34" spans="1:4" ht="30" customHeight="1" thickTop="1" thickBot="1">
      <c r="A34" s="10" t="s">
        <v>160</v>
      </c>
      <c r="B34" s="8" t="s">
        <v>113</v>
      </c>
      <c r="C34" s="11" t="s">
        <v>161</v>
      </c>
      <c r="D34" s="648">
        <v>9731.9434511418531</v>
      </c>
    </row>
    <row r="35" spans="1:4" ht="30" customHeight="1" thickTop="1" thickBot="1">
      <c r="A35" s="10" t="s">
        <v>173</v>
      </c>
      <c r="B35" s="8" t="s">
        <v>113</v>
      </c>
      <c r="C35" s="11" t="s">
        <v>1886</v>
      </c>
      <c r="D35" s="648">
        <v>174578.66598591721</v>
      </c>
    </row>
    <row r="36" spans="1:4" ht="30" customHeight="1" thickTop="1" thickBot="1">
      <c r="A36" s="10" t="s">
        <v>170</v>
      </c>
      <c r="B36" s="8" t="s">
        <v>113</v>
      </c>
      <c r="C36" s="11" t="s">
        <v>1885</v>
      </c>
      <c r="D36" s="648">
        <v>92003.667080122541</v>
      </c>
    </row>
    <row r="37" spans="1:4" ht="30" customHeight="1" thickTop="1" thickBot="1">
      <c r="A37" s="10" t="s">
        <v>168</v>
      </c>
      <c r="B37" s="8" t="s">
        <v>113</v>
      </c>
      <c r="C37" s="11" t="s">
        <v>169</v>
      </c>
      <c r="D37" s="648">
        <v>109484.36382534583</v>
      </c>
    </row>
    <row r="38" spans="1:4" ht="30" customHeight="1" thickTop="1" thickBot="1">
      <c r="A38" s="10" t="s">
        <v>174</v>
      </c>
      <c r="B38" s="8" t="s">
        <v>113</v>
      </c>
      <c r="C38" s="11" t="s">
        <v>175</v>
      </c>
      <c r="D38" s="648">
        <v>72121.979692792724</v>
      </c>
    </row>
    <row r="39" spans="1:4" ht="30" customHeight="1" thickTop="1" thickBot="1">
      <c r="A39" s="10" t="s">
        <v>176</v>
      </c>
      <c r="B39" s="8" t="s">
        <v>113</v>
      </c>
      <c r="C39" s="11" t="s">
        <v>177</v>
      </c>
      <c r="D39" s="648">
        <v>61818.839736679489</v>
      </c>
    </row>
    <row r="40" spans="1:4" ht="30" customHeight="1" thickTop="1" thickBot="1">
      <c r="A40" s="10" t="s">
        <v>180</v>
      </c>
      <c r="B40" s="8" t="s">
        <v>113</v>
      </c>
      <c r="C40" s="11" t="s">
        <v>181</v>
      </c>
      <c r="D40" s="648">
        <v>103031.39956113246</v>
      </c>
    </row>
    <row r="41" spans="1:4" ht="30" customHeight="1" thickTop="1" thickBot="1">
      <c r="A41" s="10" t="s">
        <v>178</v>
      </c>
      <c r="B41" s="8" t="s">
        <v>113</v>
      </c>
      <c r="C41" s="11" t="s">
        <v>179</v>
      </c>
      <c r="D41" s="648">
        <v>107238.45108149093</v>
      </c>
    </row>
    <row r="42" spans="1:4" ht="30" customHeight="1" thickTop="1" thickBot="1">
      <c r="A42" s="10" t="s">
        <v>182</v>
      </c>
      <c r="B42" s="8" t="s">
        <v>113</v>
      </c>
      <c r="C42" s="11" t="s">
        <v>183</v>
      </c>
      <c r="D42" s="648">
        <v>55698.928119533557</v>
      </c>
    </row>
    <row r="43" spans="1:4" ht="30" customHeight="1" thickTop="1" thickBot="1">
      <c r="A43" s="10" t="s">
        <v>1672</v>
      </c>
      <c r="B43" s="8" t="s">
        <v>113</v>
      </c>
      <c r="C43" s="11" t="s">
        <v>1671</v>
      </c>
      <c r="D43" s="648">
        <v>36494.787941781942</v>
      </c>
    </row>
    <row r="44" spans="1:4" ht="30" customHeight="1" thickTop="1" thickBot="1">
      <c r="A44" s="10" t="s">
        <v>184</v>
      </c>
      <c r="B44" s="8" t="s">
        <v>113</v>
      </c>
      <c r="C44" s="11" t="s">
        <v>185</v>
      </c>
      <c r="D44" s="648">
        <v>27087.55118630068</v>
      </c>
    </row>
    <row r="45" spans="1:4" ht="30" customHeight="1" thickTop="1" thickBot="1">
      <c r="A45" s="10" t="s">
        <v>1603</v>
      </c>
      <c r="B45" s="8" t="s">
        <v>113</v>
      </c>
      <c r="C45" s="11" t="s">
        <v>1604</v>
      </c>
      <c r="D45" s="648">
        <v>3562.8257968239609</v>
      </c>
    </row>
    <row r="46" spans="1:4" ht="30" customHeight="1" thickTop="1" thickBot="1">
      <c r="A46" s="10" t="s">
        <v>188</v>
      </c>
      <c r="B46" s="8" t="s">
        <v>113</v>
      </c>
      <c r="C46" s="11" t="s">
        <v>189</v>
      </c>
      <c r="D46" s="648">
        <v>7968.4484420579856</v>
      </c>
    </row>
    <row r="47" spans="1:4" ht="30" customHeight="1" thickTop="1" thickBot="1">
      <c r="A47" s="10" t="s">
        <v>186</v>
      </c>
      <c r="B47" s="8" t="s">
        <v>113</v>
      </c>
      <c r="C47" s="11" t="s">
        <v>187</v>
      </c>
      <c r="D47" s="648">
        <v>11022.299125049953</v>
      </c>
    </row>
    <row r="48" spans="1:4" ht="30" customHeight="1" thickTop="1" thickBot="1">
      <c r="A48" s="10" t="s">
        <v>190</v>
      </c>
      <c r="B48" s="8" t="s">
        <v>113</v>
      </c>
      <c r="C48" s="11" t="s">
        <v>191</v>
      </c>
      <c r="D48" s="648">
        <v>6389.1435472307321</v>
      </c>
    </row>
    <row r="49" spans="1:4" ht="30" customHeight="1" thickTop="1" thickBot="1">
      <c r="A49" s="10" t="s">
        <v>201</v>
      </c>
      <c r="B49" s="8" t="s">
        <v>113</v>
      </c>
      <c r="C49" s="11" t="s">
        <v>1888</v>
      </c>
      <c r="D49" s="648">
        <v>116336.28572855465</v>
      </c>
    </row>
    <row r="50" spans="1:4" ht="30" customHeight="1" thickTop="1" thickBot="1">
      <c r="A50" s="10" t="s">
        <v>192</v>
      </c>
      <c r="B50" s="8" t="s">
        <v>113</v>
      </c>
      <c r="C50" s="11" t="s">
        <v>193</v>
      </c>
      <c r="D50" s="648">
        <v>71558.407728984195</v>
      </c>
    </row>
    <row r="51" spans="1:4" ht="30" customHeight="1" thickTop="1" thickBot="1">
      <c r="A51" s="10" t="s">
        <v>194</v>
      </c>
      <c r="B51" s="8" t="s">
        <v>113</v>
      </c>
      <c r="C51" s="11" t="s">
        <v>1887</v>
      </c>
      <c r="D51" s="648">
        <v>2546.2205946261706</v>
      </c>
    </row>
    <row r="52" spans="1:4" ht="30" customHeight="1" thickTop="1" thickBot="1">
      <c r="A52" s="10" t="s">
        <v>224</v>
      </c>
      <c r="B52" s="8" t="s">
        <v>92</v>
      </c>
      <c r="C52" s="11" t="s">
        <v>1891</v>
      </c>
      <c r="D52" s="648">
        <v>200967.89641396696</v>
      </c>
    </row>
    <row r="53" spans="1:4" ht="30" customHeight="1" thickTop="1" thickBot="1">
      <c r="A53" s="10" t="s">
        <v>195</v>
      </c>
      <c r="B53" s="8" t="s">
        <v>113</v>
      </c>
      <c r="C53" s="11" t="s">
        <v>196</v>
      </c>
      <c r="D53" s="648">
        <v>16828.162987520613</v>
      </c>
    </row>
    <row r="54" spans="1:4" ht="30" customHeight="1" thickTop="1" thickBot="1">
      <c r="A54" s="10" t="s">
        <v>214</v>
      </c>
      <c r="B54" s="8" t="s">
        <v>113</v>
      </c>
      <c r="C54" s="11" t="s">
        <v>215</v>
      </c>
      <c r="D54" s="648">
        <v>17539.149540993883</v>
      </c>
    </row>
    <row r="55" spans="1:4" ht="30" customHeight="1" thickTop="1" thickBot="1">
      <c r="A55" s="10" t="s">
        <v>197</v>
      </c>
      <c r="B55" s="8" t="s">
        <v>113</v>
      </c>
      <c r="C55" s="11" t="s">
        <v>198</v>
      </c>
      <c r="D55" s="648">
        <v>191205.67130554965</v>
      </c>
    </row>
    <row r="56" spans="1:4" ht="30" customHeight="1" thickTop="1" thickBot="1">
      <c r="A56" s="10" t="s">
        <v>199</v>
      </c>
      <c r="B56" s="8" t="s">
        <v>113</v>
      </c>
      <c r="C56" s="11" t="s">
        <v>200</v>
      </c>
      <c r="D56" s="648">
        <v>16549.322948580306</v>
      </c>
    </row>
    <row r="57" spans="1:4" ht="30" customHeight="1" thickTop="1" thickBot="1">
      <c r="A57" s="10" t="s">
        <v>202</v>
      </c>
      <c r="B57" s="8" t="s">
        <v>113</v>
      </c>
      <c r="C57" s="11" t="s">
        <v>203</v>
      </c>
      <c r="D57" s="648">
        <v>101727.02204268855</v>
      </c>
    </row>
    <row r="58" spans="1:4" ht="30" customHeight="1" thickTop="1" thickBot="1">
      <c r="A58" s="10" t="s">
        <v>212</v>
      </c>
      <c r="B58" s="8" t="s">
        <v>113</v>
      </c>
      <c r="C58" s="11" t="s">
        <v>213</v>
      </c>
      <c r="D58" s="648">
        <v>35367.588527349944</v>
      </c>
    </row>
    <row r="59" spans="1:4" ht="30" customHeight="1" thickTop="1" thickBot="1">
      <c r="A59" s="10" t="s">
        <v>206</v>
      </c>
      <c r="B59" s="8" t="s">
        <v>113</v>
      </c>
      <c r="C59" s="11" t="s">
        <v>207</v>
      </c>
      <c r="D59" s="648">
        <v>12555.578167742138</v>
      </c>
    </row>
    <row r="60" spans="1:4" ht="30" customHeight="1" thickTop="1" thickBot="1">
      <c r="A60" s="10" t="s">
        <v>204</v>
      </c>
      <c r="B60" s="8" t="s">
        <v>113</v>
      </c>
      <c r="C60" s="11" t="s">
        <v>205</v>
      </c>
      <c r="D60" s="648">
        <v>61335.77805341503</v>
      </c>
    </row>
    <row r="61" spans="1:4" ht="30" customHeight="1" thickTop="1" thickBot="1">
      <c r="A61" s="10" t="s">
        <v>208</v>
      </c>
      <c r="B61" s="8" t="s">
        <v>113</v>
      </c>
      <c r="C61" s="11" t="s">
        <v>209</v>
      </c>
      <c r="D61" s="648">
        <v>81781.037404553383</v>
      </c>
    </row>
    <row r="62" spans="1:4" ht="30" customHeight="1" thickTop="1" thickBot="1">
      <c r="A62" s="10" t="s">
        <v>210</v>
      </c>
      <c r="B62" s="8" t="s">
        <v>113</v>
      </c>
      <c r="C62" s="11" t="s">
        <v>211</v>
      </c>
      <c r="D62" s="648">
        <v>81781.037404553383</v>
      </c>
    </row>
    <row r="63" spans="1:4" ht="30" customHeight="1" thickTop="1" thickBot="1">
      <c r="A63" s="10" t="s">
        <v>217</v>
      </c>
      <c r="B63" s="8" t="s">
        <v>113</v>
      </c>
      <c r="C63" s="11" t="s">
        <v>218</v>
      </c>
      <c r="D63" s="648">
        <v>25757.849890283116</v>
      </c>
    </row>
    <row r="64" spans="1:4" ht="30" customHeight="1" thickTop="1" thickBot="1">
      <c r="A64" s="10" t="s">
        <v>219</v>
      </c>
      <c r="B64" s="8" t="s">
        <v>113</v>
      </c>
      <c r="C64" s="11" t="s">
        <v>220</v>
      </c>
      <c r="D64" s="648">
        <v>25757.849890283116</v>
      </c>
    </row>
    <row r="65" spans="1:4" ht="30" customHeight="1" thickTop="1" thickBot="1">
      <c r="A65" s="10" t="s">
        <v>216</v>
      </c>
      <c r="B65" s="8" t="s">
        <v>113</v>
      </c>
      <c r="C65" s="11" t="s">
        <v>1889</v>
      </c>
      <c r="D65" s="648">
        <v>25757.849890283116</v>
      </c>
    </row>
    <row r="66" spans="1:4" ht="30" customHeight="1" thickTop="1" thickBot="1">
      <c r="A66" s="10" t="s">
        <v>221</v>
      </c>
      <c r="B66" s="8" t="s">
        <v>113</v>
      </c>
      <c r="C66" s="11" t="s">
        <v>1890</v>
      </c>
      <c r="D66" s="648">
        <v>117260.23438657782</v>
      </c>
    </row>
    <row r="67" spans="1:4" ht="30" customHeight="1" thickTop="1" thickBot="1">
      <c r="A67" s="10" t="s">
        <v>222</v>
      </c>
      <c r="B67" s="8" t="s">
        <v>113</v>
      </c>
      <c r="C67" s="11" t="s">
        <v>223</v>
      </c>
      <c r="D67" s="648">
        <v>36153.666244116102</v>
      </c>
    </row>
    <row r="68" spans="1:4" ht="30" customHeight="1" thickTop="1" thickBot="1">
      <c r="A68" s="10" t="s">
        <v>225</v>
      </c>
      <c r="B68" s="8" t="s">
        <v>113</v>
      </c>
      <c r="C68" s="11" t="s">
        <v>226</v>
      </c>
      <c r="D68" s="648">
        <v>60585.553883932727</v>
      </c>
    </row>
    <row r="69" spans="1:4" ht="30" customHeight="1" thickTop="1" thickBot="1">
      <c r="A69" s="10" t="s">
        <v>227</v>
      </c>
      <c r="B69" s="8" t="s">
        <v>113</v>
      </c>
      <c r="C69" s="11" t="s">
        <v>1892</v>
      </c>
      <c r="D69" s="648">
        <v>16241.869826816925</v>
      </c>
    </row>
    <row r="70" spans="1:4" ht="30" customHeight="1" thickTop="1" thickBot="1">
      <c r="A70" s="10" t="s">
        <v>232</v>
      </c>
      <c r="B70" s="8" t="s">
        <v>233</v>
      </c>
      <c r="C70" s="11" t="s">
        <v>1895</v>
      </c>
      <c r="D70" s="648">
        <v>6053.3839529310681</v>
      </c>
    </row>
    <row r="71" spans="1:4" ht="30" customHeight="1" thickTop="1" thickBot="1">
      <c r="A71" s="10" t="s">
        <v>228</v>
      </c>
      <c r="B71" s="8" t="s">
        <v>113</v>
      </c>
      <c r="C71" s="11" t="s">
        <v>1893</v>
      </c>
      <c r="D71" s="648">
        <v>3497.9160151004476</v>
      </c>
    </row>
    <row r="72" spans="1:4" ht="30" customHeight="1" thickTop="1" thickBot="1">
      <c r="A72" s="10" t="s">
        <v>229</v>
      </c>
      <c r="B72" s="8" t="s">
        <v>113</v>
      </c>
      <c r="C72" s="11" t="s">
        <v>1894</v>
      </c>
      <c r="D72" s="648">
        <v>12238.069639871315</v>
      </c>
    </row>
    <row r="73" spans="1:4" ht="30" customHeight="1" thickTop="1" thickBot="1">
      <c r="A73" s="10" t="s">
        <v>230</v>
      </c>
      <c r="B73" s="8" t="s">
        <v>113</v>
      </c>
      <c r="C73" s="11" t="s">
        <v>231</v>
      </c>
      <c r="D73" s="648">
        <v>4790.2719040262</v>
      </c>
    </row>
    <row r="74" spans="1:4" ht="30" customHeight="1" thickTop="1" thickBot="1">
      <c r="A74" s="10" t="s">
        <v>234</v>
      </c>
      <c r="B74" s="8" t="s">
        <v>113</v>
      </c>
      <c r="C74" s="11" t="s">
        <v>235</v>
      </c>
      <c r="D74" s="648">
        <v>18840.321723748686</v>
      </c>
    </row>
    <row r="75" spans="1:4" ht="30" customHeight="1" thickTop="1" thickBot="1">
      <c r="A75" s="10" t="s">
        <v>236</v>
      </c>
      <c r="B75" s="8" t="s">
        <v>113</v>
      </c>
      <c r="C75" s="11" t="s">
        <v>237</v>
      </c>
      <c r="D75" s="648">
        <v>284818.97063279897</v>
      </c>
    </row>
    <row r="76" spans="1:4" ht="30" customHeight="1" thickTop="1" thickBot="1">
      <c r="A76" s="10" t="s">
        <v>238</v>
      </c>
      <c r="B76" s="8" t="s">
        <v>113</v>
      </c>
      <c r="C76" s="11" t="s">
        <v>239</v>
      </c>
      <c r="D76" s="648">
        <v>505883.14153116487</v>
      </c>
    </row>
    <row r="77" spans="1:4" ht="30" customHeight="1" thickTop="1" thickBot="1">
      <c r="A77" s="10" t="s">
        <v>240</v>
      </c>
      <c r="B77" s="8" t="s">
        <v>113</v>
      </c>
      <c r="C77" s="11" t="s">
        <v>1896</v>
      </c>
      <c r="D77" s="648">
        <v>152175.5626060568</v>
      </c>
    </row>
    <row r="78" spans="1:4" ht="30" customHeight="1" thickTop="1" thickBot="1">
      <c r="A78" s="10" t="s">
        <v>241</v>
      </c>
      <c r="B78" s="8" t="s">
        <v>113</v>
      </c>
      <c r="C78" s="11" t="s">
        <v>1897</v>
      </c>
      <c r="D78" s="648">
        <v>142816.09117947498</v>
      </c>
    </row>
    <row r="79" spans="1:4" ht="30" customHeight="1" thickTop="1" thickBot="1">
      <c r="A79" s="10" t="s">
        <v>246</v>
      </c>
      <c r="B79" s="8" t="s">
        <v>113</v>
      </c>
      <c r="C79" s="11" t="s">
        <v>1902</v>
      </c>
      <c r="D79" s="648">
        <v>168331.67028898263</v>
      </c>
    </row>
    <row r="80" spans="1:4" ht="30" customHeight="1" thickTop="1" thickBot="1">
      <c r="A80" s="10" t="s">
        <v>243</v>
      </c>
      <c r="B80" s="8" t="s">
        <v>113</v>
      </c>
      <c r="C80" s="11" t="s">
        <v>1899</v>
      </c>
      <c r="D80" s="648">
        <v>125550.97256320919</v>
      </c>
    </row>
    <row r="81" spans="1:4" ht="30" customHeight="1" thickTop="1" thickBot="1">
      <c r="A81" s="10" t="s">
        <v>244</v>
      </c>
      <c r="B81" s="8" t="s">
        <v>113</v>
      </c>
      <c r="C81" s="11" t="s">
        <v>1900</v>
      </c>
      <c r="D81" s="648">
        <v>365157.13928142568</v>
      </c>
    </row>
    <row r="82" spans="1:4" ht="30" customHeight="1" thickTop="1" thickBot="1">
      <c r="A82" s="10" t="s">
        <v>245</v>
      </c>
      <c r="B82" s="8" t="s">
        <v>113</v>
      </c>
      <c r="C82" s="11" t="s">
        <v>1901</v>
      </c>
      <c r="D82" s="648">
        <v>199960.52449839975</v>
      </c>
    </row>
    <row r="83" spans="1:4" ht="30" customHeight="1" thickTop="1" thickBot="1">
      <c r="A83" s="10" t="s">
        <v>247</v>
      </c>
      <c r="B83" s="8" t="s">
        <v>113</v>
      </c>
      <c r="C83" s="11" t="s">
        <v>1903</v>
      </c>
      <c r="D83" s="648">
        <v>173497.6646629778</v>
      </c>
    </row>
    <row r="84" spans="1:4" ht="30" customHeight="1" thickTop="1" thickBot="1">
      <c r="A84" s="10" t="s">
        <v>242</v>
      </c>
      <c r="B84" s="8" t="s">
        <v>113</v>
      </c>
      <c r="C84" s="11" t="s">
        <v>1898</v>
      </c>
      <c r="D84" s="648">
        <v>205099.62418022382</v>
      </c>
    </row>
    <row r="85" spans="1:4" ht="30" customHeight="1" thickTop="1" thickBot="1">
      <c r="A85" s="10" t="s">
        <v>248</v>
      </c>
      <c r="B85" s="8" t="s">
        <v>113</v>
      </c>
      <c r="C85" s="11" t="s">
        <v>1904</v>
      </c>
      <c r="D85" s="648">
        <v>283083.92186418956</v>
      </c>
    </row>
    <row r="86" spans="1:4" ht="30" customHeight="1" thickTop="1" thickBot="1">
      <c r="A86" s="10" t="s">
        <v>249</v>
      </c>
      <c r="B86" s="8" t="s">
        <v>113</v>
      </c>
      <c r="C86" s="11" t="s">
        <v>250</v>
      </c>
      <c r="D86" s="648">
        <v>10222.629675569173</v>
      </c>
    </row>
    <row r="87" spans="1:4" ht="30" customHeight="1" thickTop="1" thickBot="1">
      <c r="A87" s="10" t="s">
        <v>255</v>
      </c>
      <c r="B87" s="8" t="s">
        <v>113</v>
      </c>
      <c r="C87" s="11" t="s">
        <v>256</v>
      </c>
      <c r="D87" s="648">
        <v>1594283.1492730693</v>
      </c>
    </row>
    <row r="88" spans="1:4" ht="30" customHeight="1" thickTop="1" thickBot="1">
      <c r="A88" s="10" t="s">
        <v>253</v>
      </c>
      <c r="B88" s="8" t="s">
        <v>113</v>
      </c>
      <c r="C88" s="11" t="s">
        <v>254</v>
      </c>
      <c r="D88" s="648">
        <v>67318.655845252724</v>
      </c>
    </row>
    <row r="89" spans="1:4" ht="30" customHeight="1" thickTop="1" thickBot="1">
      <c r="A89" s="10" t="s">
        <v>251</v>
      </c>
      <c r="B89" s="8" t="s">
        <v>113</v>
      </c>
      <c r="C89" s="11" t="s">
        <v>252</v>
      </c>
      <c r="D89" s="648">
        <v>19379.175943453407</v>
      </c>
    </row>
    <row r="90" spans="1:4" ht="30" customHeight="1" thickTop="1" thickBot="1">
      <c r="A90" s="10" t="s">
        <v>257</v>
      </c>
      <c r="B90" s="8" t="s">
        <v>113</v>
      </c>
      <c r="C90" s="11" t="s">
        <v>258</v>
      </c>
      <c r="D90" s="648">
        <v>12778.287094461464</v>
      </c>
    </row>
    <row r="91" spans="1:4" ht="30" customHeight="1" thickTop="1" thickBot="1">
      <c r="A91" s="10" t="s">
        <v>259</v>
      </c>
      <c r="B91" s="8" t="s">
        <v>113</v>
      </c>
      <c r="C91" s="11" t="s">
        <v>260</v>
      </c>
      <c r="D91" s="648">
        <v>88864.582121476764</v>
      </c>
    </row>
    <row r="92" spans="1:4" ht="30" customHeight="1" thickTop="1" thickBot="1">
      <c r="A92" s="10" t="s">
        <v>261</v>
      </c>
      <c r="B92" s="8" t="s">
        <v>113</v>
      </c>
      <c r="C92" s="11" t="s">
        <v>262</v>
      </c>
      <c r="D92" s="648">
        <v>11446.883510919746</v>
      </c>
    </row>
    <row r="93" spans="1:4" ht="30" customHeight="1" thickTop="1" thickBot="1">
      <c r="A93" s="10" t="s">
        <v>263</v>
      </c>
      <c r="B93" s="8" t="s">
        <v>113</v>
      </c>
      <c r="C93" s="11" t="s">
        <v>264</v>
      </c>
      <c r="D93" s="648">
        <v>10958.08025540687</v>
      </c>
    </row>
    <row r="94" spans="1:4" ht="30" customHeight="1" thickTop="1" thickBot="1">
      <c r="A94" s="10" t="s">
        <v>265</v>
      </c>
      <c r="B94" s="8" t="s">
        <v>113</v>
      </c>
      <c r="C94" s="11" t="s">
        <v>266</v>
      </c>
      <c r="D94" s="648">
        <v>27342.987563496488</v>
      </c>
    </row>
    <row r="95" spans="1:4" ht="30" customHeight="1" thickTop="1" thickBot="1">
      <c r="A95" s="10" t="s">
        <v>267</v>
      </c>
      <c r="B95" s="8" t="s">
        <v>113</v>
      </c>
      <c r="C95" s="11" t="s">
        <v>268</v>
      </c>
      <c r="D95" s="648">
        <v>83138.04749693074</v>
      </c>
    </row>
    <row r="96" spans="1:4" ht="30" customHeight="1" thickTop="1" thickBot="1">
      <c r="A96" s="10" t="s">
        <v>269</v>
      </c>
      <c r="B96" s="8" t="s">
        <v>113</v>
      </c>
      <c r="C96" s="11" t="s">
        <v>270</v>
      </c>
      <c r="D96" s="648">
        <v>153339.44513353758</v>
      </c>
    </row>
    <row r="97" spans="1:4" ht="30" customHeight="1" thickTop="1" thickBot="1">
      <c r="A97" s="10" t="s">
        <v>271</v>
      </c>
      <c r="B97" s="8" t="s">
        <v>113</v>
      </c>
      <c r="C97" s="11" t="s">
        <v>272</v>
      </c>
      <c r="D97" s="648">
        <v>132894.18578239923</v>
      </c>
    </row>
    <row r="98" spans="1:4" ht="30" customHeight="1" thickTop="1" thickBot="1">
      <c r="A98" s="10" t="s">
        <v>273</v>
      </c>
      <c r="B98" s="8" t="s">
        <v>113</v>
      </c>
      <c r="C98" s="11" t="s">
        <v>274</v>
      </c>
      <c r="D98" s="648">
        <v>12778.287094461464</v>
      </c>
    </row>
    <row r="99" spans="1:4" ht="30" customHeight="1" thickTop="1" thickBot="1">
      <c r="A99" s="10" t="s">
        <v>275</v>
      </c>
      <c r="B99" s="8" t="s">
        <v>113</v>
      </c>
      <c r="C99" s="11" t="s">
        <v>276</v>
      </c>
      <c r="D99" s="648">
        <v>16238.77888483009</v>
      </c>
    </row>
    <row r="100" spans="1:4" ht="30" customHeight="1" thickTop="1" thickBot="1">
      <c r="A100" s="10" t="s">
        <v>277</v>
      </c>
      <c r="B100" s="8" t="s">
        <v>113</v>
      </c>
      <c r="C100" s="11" t="s">
        <v>278</v>
      </c>
      <c r="D100" s="648">
        <v>401008.63624031557</v>
      </c>
    </row>
    <row r="101" spans="1:4" ht="30" customHeight="1" thickTop="1" thickBot="1">
      <c r="A101" s="10" t="s">
        <v>279</v>
      </c>
      <c r="B101" s="8" t="s">
        <v>113</v>
      </c>
      <c r="C101" s="11" t="s">
        <v>1905</v>
      </c>
      <c r="D101" s="648">
        <v>266172.74244059989</v>
      </c>
    </row>
    <row r="102" spans="1:4" ht="30" customHeight="1" thickTop="1" thickBot="1">
      <c r="A102" s="10" t="s">
        <v>280</v>
      </c>
      <c r="B102" s="8" t="s">
        <v>113</v>
      </c>
      <c r="C102" s="11" t="s">
        <v>281</v>
      </c>
      <c r="D102" s="648">
        <v>575463.62904935144</v>
      </c>
    </row>
    <row r="103" spans="1:4" ht="30" customHeight="1" thickTop="1" thickBot="1">
      <c r="A103" s="10" t="s">
        <v>282</v>
      </c>
      <c r="B103" s="8" t="s">
        <v>113</v>
      </c>
      <c r="C103" s="11" t="s">
        <v>283</v>
      </c>
      <c r="D103" s="648">
        <v>725802.84669776552</v>
      </c>
    </row>
    <row r="104" spans="1:4" ht="30" customHeight="1" thickTop="1" thickBot="1">
      <c r="A104" s="10" t="s">
        <v>284</v>
      </c>
      <c r="B104" s="8" t="s">
        <v>113</v>
      </c>
      <c r="C104" s="11" t="s">
        <v>285</v>
      </c>
      <c r="D104" s="648">
        <v>824706.59527511999</v>
      </c>
    </row>
    <row r="105" spans="1:4" ht="30" customHeight="1" thickTop="1" thickBot="1">
      <c r="A105" s="10" t="s">
        <v>286</v>
      </c>
      <c r="B105" s="8" t="s">
        <v>113</v>
      </c>
      <c r="C105" s="11" t="s">
        <v>287</v>
      </c>
      <c r="D105" s="648">
        <v>254356.70703855457</v>
      </c>
    </row>
    <row r="106" spans="1:4" ht="30" customHeight="1" thickTop="1" thickBot="1">
      <c r="A106" s="10" t="s">
        <v>288</v>
      </c>
      <c r="B106" s="8" t="s">
        <v>113</v>
      </c>
      <c r="C106" s="11" t="s">
        <v>289</v>
      </c>
      <c r="D106" s="648">
        <v>122339.14158506438</v>
      </c>
    </row>
    <row r="107" spans="1:4" ht="30" customHeight="1" thickTop="1" thickBot="1">
      <c r="A107" s="10" t="s">
        <v>290</v>
      </c>
      <c r="B107" s="8" t="s">
        <v>113</v>
      </c>
      <c r="C107" s="11" t="s">
        <v>291</v>
      </c>
      <c r="D107" s="648">
        <v>563771.33337458712</v>
      </c>
    </row>
    <row r="108" spans="1:4" ht="30" customHeight="1" thickTop="1" thickBot="1">
      <c r="A108" s="10" t="s">
        <v>292</v>
      </c>
      <c r="B108" s="8" t="s">
        <v>113</v>
      </c>
      <c r="C108" s="11" t="s">
        <v>293</v>
      </c>
      <c r="D108" s="648">
        <v>9662.7516282977467</v>
      </c>
    </row>
    <row r="109" spans="1:4" ht="30" customHeight="1" thickTop="1" thickBot="1">
      <c r="A109" s="10" t="s">
        <v>294</v>
      </c>
      <c r="B109" s="8" t="s">
        <v>113</v>
      </c>
      <c r="C109" s="11" t="s">
        <v>1906</v>
      </c>
      <c r="D109" s="648">
        <v>749783.19182826008</v>
      </c>
    </row>
    <row r="110" spans="1:4" ht="30" customHeight="1" thickTop="1" thickBot="1">
      <c r="A110" s="10" t="s">
        <v>295</v>
      </c>
      <c r="B110" s="8" t="s">
        <v>113</v>
      </c>
      <c r="C110" s="11" t="s">
        <v>296</v>
      </c>
      <c r="D110" s="648">
        <v>3932.6443738990602</v>
      </c>
    </row>
    <row r="111" spans="1:4" ht="30" customHeight="1" thickTop="1" thickBot="1">
      <c r="A111" s="10" t="s">
        <v>297</v>
      </c>
      <c r="B111" s="8" t="s">
        <v>113</v>
      </c>
      <c r="C111" s="11" t="s">
        <v>298</v>
      </c>
      <c r="D111" s="648">
        <v>123926.16739213016</v>
      </c>
    </row>
    <row r="112" spans="1:4" ht="30" customHeight="1" thickTop="1" thickBot="1">
      <c r="A112" s="10" t="s">
        <v>299</v>
      </c>
      <c r="B112" s="8" t="s">
        <v>113</v>
      </c>
      <c r="C112" s="11" t="s">
        <v>300</v>
      </c>
      <c r="D112" s="648">
        <v>530125.39953390381</v>
      </c>
    </row>
    <row r="113" spans="1:4" ht="30" customHeight="1" thickTop="1" thickBot="1">
      <c r="A113" s="10" t="s">
        <v>301</v>
      </c>
      <c r="B113" s="8" t="s">
        <v>113</v>
      </c>
      <c r="C113" s="11" t="s">
        <v>302</v>
      </c>
      <c r="D113" s="648">
        <v>33295.627082175568</v>
      </c>
    </row>
    <row r="114" spans="1:4" ht="30" customHeight="1" thickTop="1" thickBot="1">
      <c r="A114" s="10" t="s">
        <v>305</v>
      </c>
      <c r="B114" s="8" t="s">
        <v>113</v>
      </c>
      <c r="C114" s="11" t="s">
        <v>306</v>
      </c>
      <c r="D114" s="648">
        <v>153339.44513353758</v>
      </c>
    </row>
    <row r="115" spans="1:4" ht="30" customHeight="1" thickTop="1" thickBot="1">
      <c r="A115" s="10" t="s">
        <v>303</v>
      </c>
      <c r="B115" s="8" t="s">
        <v>113</v>
      </c>
      <c r="C115" s="11" t="s">
        <v>304</v>
      </c>
      <c r="D115" s="648">
        <v>153339.44513353758</v>
      </c>
    </row>
    <row r="116" spans="1:4" ht="30" customHeight="1" thickTop="1" thickBot="1">
      <c r="A116" s="10" t="s">
        <v>309</v>
      </c>
      <c r="B116" s="8" t="s">
        <v>113</v>
      </c>
      <c r="C116" s="11" t="s">
        <v>1907</v>
      </c>
      <c r="D116" s="648">
        <v>137970.82979510189</v>
      </c>
    </row>
    <row r="117" spans="1:4" ht="30" customHeight="1" thickTop="1" thickBot="1">
      <c r="A117" s="10" t="s">
        <v>310</v>
      </c>
      <c r="B117" s="8" t="s">
        <v>113</v>
      </c>
      <c r="C117" s="11" t="s">
        <v>311</v>
      </c>
      <c r="D117" s="648">
        <v>174713.83635115964</v>
      </c>
    </row>
    <row r="118" spans="1:4" ht="30" customHeight="1" thickTop="1" thickBot="1">
      <c r="A118" s="10" t="s">
        <v>313</v>
      </c>
      <c r="B118" s="8" t="s">
        <v>113</v>
      </c>
      <c r="C118" s="11" t="s">
        <v>1909</v>
      </c>
      <c r="D118" s="648">
        <v>260121.41102398877</v>
      </c>
    </row>
    <row r="119" spans="1:4" ht="30" customHeight="1" thickTop="1" thickBot="1">
      <c r="A119" s="10" t="s">
        <v>318</v>
      </c>
      <c r="B119" s="8" t="s">
        <v>113</v>
      </c>
      <c r="C119" s="11" t="s">
        <v>319</v>
      </c>
      <c r="D119" s="648">
        <v>206062.79912226493</v>
      </c>
    </row>
    <row r="120" spans="1:4" ht="30" customHeight="1" thickTop="1" thickBot="1">
      <c r="A120" s="10" t="s">
        <v>314</v>
      </c>
      <c r="B120" s="8" t="s">
        <v>113</v>
      </c>
      <c r="C120" s="11" t="s">
        <v>315</v>
      </c>
      <c r="D120" s="648">
        <v>132894.18578239923</v>
      </c>
    </row>
    <row r="121" spans="1:4" ht="30" customHeight="1" thickTop="1" thickBot="1">
      <c r="A121" s="10" t="s">
        <v>1648</v>
      </c>
      <c r="B121" s="8" t="s">
        <v>113</v>
      </c>
      <c r="C121" s="11" t="s">
        <v>1649</v>
      </c>
      <c r="D121" s="648">
        <v>134093.68252128549</v>
      </c>
    </row>
    <row r="122" spans="1:4" ht="30" customHeight="1" thickTop="1" thickBot="1">
      <c r="A122" s="10" t="s">
        <v>322</v>
      </c>
      <c r="B122" s="8" t="s">
        <v>113</v>
      </c>
      <c r="C122" s="11" t="s">
        <v>323</v>
      </c>
      <c r="D122" s="648">
        <v>162499.83576938714</v>
      </c>
    </row>
    <row r="123" spans="1:4" ht="30" customHeight="1" thickTop="1" thickBot="1">
      <c r="A123" s="10" t="s">
        <v>320</v>
      </c>
      <c r="B123" s="8" t="s">
        <v>113</v>
      </c>
      <c r="C123" s="11" t="s">
        <v>321</v>
      </c>
      <c r="D123" s="648">
        <v>102226.29675569171</v>
      </c>
    </row>
    <row r="124" spans="1:4" ht="30" customHeight="1" thickTop="1" thickBot="1">
      <c r="A124" s="10" t="s">
        <v>312</v>
      </c>
      <c r="B124" s="8" t="s">
        <v>113</v>
      </c>
      <c r="C124" s="11" t="s">
        <v>1908</v>
      </c>
      <c r="D124" s="648">
        <v>184007.33416024508</v>
      </c>
    </row>
    <row r="125" spans="1:4" ht="30" customHeight="1" thickTop="1" thickBot="1">
      <c r="A125" s="10" t="s">
        <v>316</v>
      </c>
      <c r="B125" s="8" t="s">
        <v>113</v>
      </c>
      <c r="C125" s="11" t="s">
        <v>317</v>
      </c>
      <c r="D125" s="648">
        <v>132894.18578239923</v>
      </c>
    </row>
    <row r="126" spans="1:4" ht="30" customHeight="1" thickTop="1" thickBot="1">
      <c r="A126" s="10" t="s">
        <v>307</v>
      </c>
      <c r="B126" s="8" t="s">
        <v>113</v>
      </c>
      <c r="C126" s="11" t="s">
        <v>308</v>
      </c>
      <c r="D126" s="648">
        <v>206062.79912226493</v>
      </c>
    </row>
    <row r="127" spans="1:4" ht="30" customHeight="1" thickTop="1" thickBot="1">
      <c r="A127" s="10" t="s">
        <v>324</v>
      </c>
      <c r="B127" s="8" t="s">
        <v>113</v>
      </c>
      <c r="C127" s="11" t="s">
        <v>325</v>
      </c>
      <c r="D127" s="648">
        <v>5948.0026966641781</v>
      </c>
    </row>
    <row r="128" spans="1:4" ht="30" customHeight="1" thickTop="1" thickBot="1">
      <c r="A128" s="10" t="s">
        <v>326</v>
      </c>
      <c r="B128" s="8" t="s">
        <v>113</v>
      </c>
      <c r="C128" s="11" t="s">
        <v>327</v>
      </c>
      <c r="D128" s="648">
        <v>124830.78308027689</v>
      </c>
    </row>
    <row r="129" spans="1:4" ht="30" customHeight="1" thickTop="1" thickBot="1">
      <c r="A129" s="10" t="s">
        <v>328</v>
      </c>
      <c r="B129" s="8" t="s">
        <v>113</v>
      </c>
      <c r="C129" s="11" t="s">
        <v>329</v>
      </c>
      <c r="D129" s="648">
        <v>935.52510801508288</v>
      </c>
    </row>
    <row r="130" spans="1:4" ht="30" customHeight="1" thickTop="1" thickBot="1">
      <c r="A130" s="10" t="s">
        <v>330</v>
      </c>
      <c r="B130" s="8" t="s">
        <v>113</v>
      </c>
      <c r="C130" s="11" t="s">
        <v>331</v>
      </c>
      <c r="D130" s="648">
        <v>2459.3595075242324</v>
      </c>
    </row>
    <row r="131" spans="1:4" ht="30" customHeight="1" thickTop="1" thickBot="1">
      <c r="A131" s="10" t="s">
        <v>332</v>
      </c>
      <c r="B131" s="8" t="s">
        <v>113</v>
      </c>
      <c r="C131" s="11" t="s">
        <v>333</v>
      </c>
      <c r="D131" s="648">
        <v>3471.1278512145532</v>
      </c>
    </row>
    <row r="132" spans="1:4" ht="30" customHeight="1" thickTop="1" thickBot="1">
      <c r="A132" s="10" t="s">
        <v>334</v>
      </c>
      <c r="B132" s="8" t="s">
        <v>113</v>
      </c>
      <c r="C132" s="11" t="s">
        <v>1676</v>
      </c>
      <c r="D132" s="648">
        <v>7083.4087198278576</v>
      </c>
    </row>
    <row r="133" spans="1:4" ht="30" customHeight="1" thickTop="1" thickBot="1">
      <c r="A133" s="10" t="s">
        <v>335</v>
      </c>
      <c r="B133" s="8" t="s">
        <v>92</v>
      </c>
      <c r="C133" s="11" t="s">
        <v>1910</v>
      </c>
      <c r="D133" s="648">
        <v>368276.5927847898</v>
      </c>
    </row>
    <row r="134" spans="1:4" ht="30" customHeight="1" thickTop="1" thickBot="1">
      <c r="A134" s="10" t="s">
        <v>336</v>
      </c>
      <c r="B134" s="8" t="s">
        <v>113</v>
      </c>
      <c r="C134" s="11" t="s">
        <v>337</v>
      </c>
      <c r="D134" s="648">
        <v>34764.089162071483</v>
      </c>
    </row>
    <row r="135" spans="1:4" ht="30" customHeight="1" thickTop="1" thickBot="1">
      <c r="A135" s="10" t="s">
        <v>338</v>
      </c>
      <c r="B135" s="8" t="s">
        <v>339</v>
      </c>
      <c r="C135" s="11" t="s">
        <v>340</v>
      </c>
      <c r="D135" s="648">
        <v>1271.9993808232832</v>
      </c>
    </row>
    <row r="136" spans="1:4" ht="30" customHeight="1" thickTop="1" thickBot="1">
      <c r="A136" s="10" t="s">
        <v>352</v>
      </c>
      <c r="B136" s="8" t="s">
        <v>339</v>
      </c>
      <c r="C136" s="11" t="s">
        <v>353</v>
      </c>
      <c r="D136" s="648">
        <v>1710.8113942950715</v>
      </c>
    </row>
    <row r="137" spans="1:4" ht="30" customHeight="1" thickTop="1" thickBot="1">
      <c r="A137" s="10" t="s">
        <v>343</v>
      </c>
      <c r="B137" s="8" t="s">
        <v>344</v>
      </c>
      <c r="C137" s="11" t="s">
        <v>345</v>
      </c>
      <c r="D137" s="648">
        <v>0.28257569496438117</v>
      </c>
    </row>
    <row r="138" spans="1:4" ht="30" customHeight="1" thickTop="1" thickBot="1">
      <c r="A138" s="10" t="s">
        <v>346</v>
      </c>
      <c r="B138" s="8" t="s">
        <v>344</v>
      </c>
      <c r="C138" s="11" t="s">
        <v>347</v>
      </c>
      <c r="D138" s="648">
        <v>1030.3139956113248</v>
      </c>
    </row>
    <row r="139" spans="1:4" ht="30" customHeight="1" thickTop="1" thickBot="1">
      <c r="A139" s="10" t="s">
        <v>350</v>
      </c>
      <c r="B139" s="8" t="s">
        <v>339</v>
      </c>
      <c r="C139" s="11" t="s">
        <v>351</v>
      </c>
      <c r="D139" s="648">
        <v>2633.482572782546</v>
      </c>
    </row>
    <row r="140" spans="1:4" ht="30" customHeight="1" thickTop="1" thickBot="1">
      <c r="A140" s="10" t="s">
        <v>348</v>
      </c>
      <c r="B140" s="8" t="s">
        <v>339</v>
      </c>
      <c r="C140" s="11" t="s">
        <v>349</v>
      </c>
      <c r="D140" s="648">
        <v>1361.0447882025601</v>
      </c>
    </row>
    <row r="141" spans="1:4" ht="30" customHeight="1" thickTop="1" thickBot="1">
      <c r="A141" s="10" t="s">
        <v>356</v>
      </c>
      <c r="B141" s="8" t="s">
        <v>113</v>
      </c>
      <c r="C141" s="11" t="s">
        <v>357</v>
      </c>
      <c r="D141" s="648">
        <v>71100.938523141915</v>
      </c>
    </row>
    <row r="142" spans="1:4" ht="30" customHeight="1" thickTop="1" thickBot="1">
      <c r="A142" s="10" t="s">
        <v>341</v>
      </c>
      <c r="B142" s="8" t="s">
        <v>339</v>
      </c>
      <c r="C142" s="11" t="s">
        <v>342</v>
      </c>
      <c r="D142" s="648">
        <v>1800.9888643285956</v>
      </c>
    </row>
    <row r="143" spans="1:4" ht="30" customHeight="1" thickTop="1" thickBot="1">
      <c r="A143" s="10" t="s">
        <v>354</v>
      </c>
      <c r="B143" s="8" t="s">
        <v>113</v>
      </c>
      <c r="C143" s="11" t="s">
        <v>355</v>
      </c>
      <c r="D143" s="648">
        <v>60960.58817833526</v>
      </c>
    </row>
    <row r="144" spans="1:4" ht="30" customHeight="1" thickTop="1" thickBot="1">
      <c r="A144" s="10" t="s">
        <v>359</v>
      </c>
      <c r="B144" s="8" t="s">
        <v>113</v>
      </c>
      <c r="C144" s="11" t="s">
        <v>360</v>
      </c>
      <c r="D144" s="648">
        <v>220654.91872067191</v>
      </c>
    </row>
    <row r="145" spans="1:4" ht="68.25" customHeight="1" thickTop="1" thickBot="1">
      <c r="A145" s="10" t="s">
        <v>358</v>
      </c>
      <c r="B145" s="8" t="s">
        <v>113</v>
      </c>
      <c r="C145" s="11" t="s">
        <v>2197</v>
      </c>
      <c r="D145" s="648">
        <v>265060.63913896063</v>
      </c>
    </row>
    <row r="146" spans="1:4" ht="30" customHeight="1" thickTop="1" thickBot="1">
      <c r="A146" s="10" t="s">
        <v>361</v>
      </c>
      <c r="B146" s="8" t="s">
        <v>113</v>
      </c>
      <c r="C146" s="11" t="s">
        <v>1911</v>
      </c>
      <c r="D146" s="648">
        <v>129177.67782776106</v>
      </c>
    </row>
    <row r="147" spans="1:4" ht="30" customHeight="1" thickTop="1" thickBot="1">
      <c r="A147" s="10" t="s">
        <v>362</v>
      </c>
      <c r="B147" s="8" t="s">
        <v>113</v>
      </c>
      <c r="C147" s="11" t="s">
        <v>1912</v>
      </c>
      <c r="D147" s="648">
        <v>165233.51610417941</v>
      </c>
    </row>
    <row r="148" spans="1:4" ht="30" customHeight="1" thickTop="1" thickBot="1">
      <c r="A148" s="10" t="s">
        <v>367</v>
      </c>
      <c r="B148" s="8" t="s">
        <v>113</v>
      </c>
      <c r="C148" s="11" t="s">
        <v>368</v>
      </c>
      <c r="D148" s="648">
        <v>9731.9434511418531</v>
      </c>
    </row>
    <row r="149" spans="1:4" ht="30" customHeight="1" thickTop="1" thickBot="1">
      <c r="A149" s="10" t="s">
        <v>363</v>
      </c>
      <c r="B149" s="8" t="s">
        <v>113</v>
      </c>
      <c r="C149" s="11" t="s">
        <v>364</v>
      </c>
      <c r="D149" s="648">
        <v>10274.046981055548</v>
      </c>
    </row>
    <row r="150" spans="1:4" ht="30" customHeight="1" thickTop="1" thickBot="1">
      <c r="A150" s="10" t="s">
        <v>158</v>
      </c>
      <c r="B150" s="8" t="s">
        <v>113</v>
      </c>
      <c r="C150" s="11" t="s">
        <v>159</v>
      </c>
      <c r="D150" s="648">
        <v>61335.77805341503</v>
      </c>
    </row>
    <row r="151" spans="1:4" ht="30" customHeight="1" thickTop="1" thickBot="1">
      <c r="A151" s="10" t="s">
        <v>369</v>
      </c>
      <c r="B151" s="8" t="s">
        <v>113</v>
      </c>
      <c r="C151" s="11" t="s">
        <v>370</v>
      </c>
      <c r="D151" s="648">
        <v>121649.29313927314</v>
      </c>
    </row>
    <row r="152" spans="1:4" ht="30" customHeight="1" thickTop="1" thickBot="1">
      <c r="A152" s="10" t="s">
        <v>371</v>
      </c>
      <c r="B152" s="8" t="s">
        <v>113</v>
      </c>
      <c r="C152" s="11" t="s">
        <v>372</v>
      </c>
      <c r="D152" s="648">
        <v>97879.829583075843</v>
      </c>
    </row>
    <row r="153" spans="1:4" ht="30" customHeight="1" thickTop="1" thickBot="1">
      <c r="A153" s="10" t="s">
        <v>365</v>
      </c>
      <c r="B153" s="8" t="s">
        <v>113</v>
      </c>
      <c r="C153" s="11" t="s">
        <v>366</v>
      </c>
      <c r="D153" s="648">
        <v>81781.037404553383</v>
      </c>
    </row>
    <row r="154" spans="1:4" ht="30" customHeight="1" thickTop="1" thickBot="1">
      <c r="A154" s="10" t="s">
        <v>373</v>
      </c>
      <c r="B154" s="8" t="s">
        <v>113</v>
      </c>
      <c r="C154" s="11" t="s">
        <v>374</v>
      </c>
      <c r="D154" s="648">
        <v>82425.11964890598</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1.5703125" customWidth="1"/>
    <col min="2" max="2" width="9.140625"/>
    <col min="3" max="3" width="77.42578125" style="198" customWidth="1"/>
    <col min="4" max="4" width="18" style="183" customWidth="1"/>
  </cols>
  <sheetData>
    <row r="1" spans="1:4" ht="81.75" customHeight="1" thickTop="1" thickBot="1">
      <c r="A1" s="687" t="s">
        <v>1850</v>
      </c>
      <c r="B1" s="688"/>
      <c r="C1" s="688"/>
      <c r="D1" s="689"/>
    </row>
    <row r="2" spans="1:4" ht="46.5" customHeight="1" thickTop="1" thickBot="1">
      <c r="A2" s="686" t="s">
        <v>375</v>
      </c>
      <c r="B2" s="686"/>
      <c r="C2" s="686"/>
      <c r="D2" s="686"/>
    </row>
    <row r="3" spans="1:4" ht="16.5" customHeight="1" thickTop="1" thickBot="1">
      <c r="A3" s="192"/>
      <c r="B3" s="192"/>
      <c r="C3" s="197"/>
      <c r="D3" s="193"/>
    </row>
    <row r="4" spans="1:4" ht="16.5" customHeight="1" thickTop="1" thickBot="1">
      <c r="A4" s="192"/>
      <c r="B4" s="192"/>
      <c r="C4" s="197" t="s">
        <v>375</v>
      </c>
      <c r="D4" s="193"/>
    </row>
    <row r="5" spans="1:4" ht="16.5" thickTop="1" thickBot="1">
      <c r="A5" s="192"/>
      <c r="B5" s="192"/>
      <c r="C5" s="197"/>
      <c r="D5" s="194" t="s">
        <v>1846</v>
      </c>
    </row>
    <row r="6" spans="1:4" ht="16.5" thickTop="1" thickBot="1">
      <c r="A6" s="663" t="s">
        <v>742</v>
      </c>
      <c r="B6" s="663" t="s">
        <v>377</v>
      </c>
      <c r="C6" s="664" t="s">
        <v>2239</v>
      </c>
      <c r="D6" s="646">
        <v>3281.5552044619139</v>
      </c>
    </row>
    <row r="7" spans="1:4" ht="16.5" thickTop="1" thickBot="1">
      <c r="A7" s="663" t="s">
        <v>747</v>
      </c>
      <c r="B7" s="663" t="s">
        <v>377</v>
      </c>
      <c r="C7" s="664" t="s">
        <v>748</v>
      </c>
      <c r="D7" s="646">
        <v>2970.4551967228094</v>
      </c>
    </row>
    <row r="8" spans="1:4" ht="16.5" thickTop="1" thickBot="1">
      <c r="A8" s="663" t="s">
        <v>743</v>
      </c>
      <c r="B8" s="663" t="s">
        <v>377</v>
      </c>
      <c r="C8" s="664" t="s">
        <v>744</v>
      </c>
      <c r="D8" s="646">
        <v>4227.309242014685</v>
      </c>
    </row>
    <row r="9" spans="1:4" ht="16.5" thickTop="1" thickBot="1">
      <c r="A9" s="663" t="s">
        <v>745</v>
      </c>
      <c r="B9" s="663" t="s">
        <v>377</v>
      </c>
      <c r="C9" s="664" t="s">
        <v>746</v>
      </c>
      <c r="D9" s="646">
        <v>3418.700858798542</v>
      </c>
    </row>
    <row r="10" spans="1:4" ht="16.5" thickTop="1" thickBot="1">
      <c r="A10" s="663" t="s">
        <v>1668</v>
      </c>
      <c r="B10" s="663" t="s">
        <v>377</v>
      </c>
      <c r="C10" s="664" t="s">
        <v>1667</v>
      </c>
      <c r="D10" s="646">
        <v>3993.1813455338711</v>
      </c>
    </row>
    <row r="11" spans="1:4" ht="16.5" thickTop="1" thickBot="1">
      <c r="A11" s="663" t="s">
        <v>751</v>
      </c>
      <c r="B11" s="663" t="s">
        <v>377</v>
      </c>
      <c r="C11" s="664" t="s">
        <v>752</v>
      </c>
      <c r="D11" s="646">
        <v>9556.2877902617965</v>
      </c>
    </row>
    <row r="12" spans="1:4" ht="16.5" thickTop="1" thickBot="1">
      <c r="A12" s="663" t="s">
        <v>749</v>
      </c>
      <c r="B12" s="663" t="s">
        <v>377</v>
      </c>
      <c r="C12" s="664" t="s">
        <v>750</v>
      </c>
      <c r="D12" s="646">
        <v>4845.1597136813743</v>
      </c>
    </row>
    <row r="13" spans="1:4" ht="16.5" thickTop="1" thickBot="1">
      <c r="A13" s="663" t="s">
        <v>753</v>
      </c>
      <c r="B13" s="663" t="s">
        <v>92</v>
      </c>
      <c r="C13" s="664" t="s">
        <v>1935</v>
      </c>
      <c r="D13" s="646">
        <v>1792.9210813375614</v>
      </c>
    </row>
    <row r="14" spans="1:4" ht="16.5" thickTop="1" thickBot="1">
      <c r="A14" s="663" t="s">
        <v>755</v>
      </c>
      <c r="B14" s="663" t="s">
        <v>233</v>
      </c>
      <c r="C14" s="664" t="s">
        <v>1937</v>
      </c>
      <c r="D14" s="646">
        <v>63648.102228487762</v>
      </c>
    </row>
    <row r="15" spans="1:4" ht="16.5" thickTop="1" thickBot="1">
      <c r="A15" s="663" t="s">
        <v>756</v>
      </c>
      <c r="B15" s="663" t="s">
        <v>92</v>
      </c>
      <c r="C15" s="664" t="s">
        <v>1938</v>
      </c>
      <c r="D15" s="646">
        <v>1143.9076046457355</v>
      </c>
    </row>
    <row r="16" spans="1:4" ht="16.5" thickTop="1" thickBot="1">
      <c r="A16" s="663" t="s">
        <v>754</v>
      </c>
      <c r="B16" s="663" t="s">
        <v>233</v>
      </c>
      <c r="C16" s="664" t="s">
        <v>1936</v>
      </c>
      <c r="D16" s="646">
        <v>52739.476533196525</v>
      </c>
    </row>
    <row r="17" spans="1:4" ht="16.5" thickTop="1" thickBot="1">
      <c r="A17" s="663" t="s">
        <v>776</v>
      </c>
      <c r="B17" s="663" t="s">
        <v>422</v>
      </c>
      <c r="C17" s="664" t="s">
        <v>777</v>
      </c>
      <c r="D17" s="646">
        <v>10218.165185762162</v>
      </c>
    </row>
    <row r="18" spans="1:4" ht="16.5" thickTop="1" thickBot="1">
      <c r="A18" s="663" t="s">
        <v>757</v>
      </c>
      <c r="B18" s="663" t="s">
        <v>387</v>
      </c>
      <c r="C18" s="664" t="s">
        <v>1939</v>
      </c>
      <c r="D18" s="646">
        <v>87778.450522264917</v>
      </c>
    </row>
    <row r="19" spans="1:4" ht="16.5" thickTop="1" thickBot="1">
      <c r="A19" s="663" t="s">
        <v>758</v>
      </c>
      <c r="B19" s="663" t="s">
        <v>387</v>
      </c>
      <c r="C19" s="664" t="s">
        <v>2240</v>
      </c>
      <c r="D19" s="646">
        <v>59550.864040073524</v>
      </c>
    </row>
    <row r="20" spans="1:4" ht="16.5" thickTop="1" thickBot="1">
      <c r="A20" s="663" t="s">
        <v>761</v>
      </c>
      <c r="B20" s="663" t="s">
        <v>387</v>
      </c>
      <c r="C20" s="664" t="s">
        <v>762</v>
      </c>
      <c r="D20" s="646">
        <v>72168.840164764028</v>
      </c>
    </row>
    <row r="21" spans="1:4" ht="16.5" thickTop="1" thickBot="1">
      <c r="A21" s="663" t="s">
        <v>759</v>
      </c>
      <c r="B21" s="663" t="s">
        <v>387</v>
      </c>
      <c r="C21" s="664" t="s">
        <v>2241</v>
      </c>
      <c r="D21" s="646">
        <v>59080.440396218561</v>
      </c>
    </row>
    <row r="22" spans="1:4" ht="16.5" thickTop="1" thickBot="1">
      <c r="A22" s="663" t="s">
        <v>760</v>
      </c>
      <c r="B22" s="663" t="s">
        <v>387</v>
      </c>
      <c r="C22" s="664" t="s">
        <v>2242</v>
      </c>
      <c r="D22" s="646">
        <v>62615.121277810838</v>
      </c>
    </row>
    <row r="23" spans="1:4" ht="16.5" thickTop="1" thickBot="1">
      <c r="A23" s="663" t="s">
        <v>763</v>
      </c>
      <c r="B23" s="663" t="s">
        <v>387</v>
      </c>
      <c r="C23" s="664" t="s">
        <v>764</v>
      </c>
      <c r="D23" s="646">
        <v>69930.534117389587</v>
      </c>
    </row>
    <row r="24" spans="1:4" ht="16.5" thickTop="1" thickBot="1">
      <c r="A24" s="663" t="s">
        <v>772</v>
      </c>
      <c r="B24" s="663" t="s">
        <v>387</v>
      </c>
      <c r="C24" s="664" t="s">
        <v>773</v>
      </c>
      <c r="D24" s="646">
        <v>21494.241607474665</v>
      </c>
    </row>
    <row r="25" spans="1:4" ht="16.5" thickTop="1" thickBot="1">
      <c r="A25" s="663" t="s">
        <v>765</v>
      </c>
      <c r="B25" s="663" t="s">
        <v>387</v>
      </c>
      <c r="C25" s="664" t="s">
        <v>766</v>
      </c>
      <c r="D25" s="646">
        <v>72380.48636355545</v>
      </c>
    </row>
    <row r="26" spans="1:4" ht="16.5" thickTop="1" thickBot="1">
      <c r="A26" s="663" t="s">
        <v>768</v>
      </c>
      <c r="B26" s="663" t="s">
        <v>387</v>
      </c>
      <c r="C26" s="664" t="s">
        <v>2002</v>
      </c>
      <c r="D26" s="646">
        <v>56973.289327891238</v>
      </c>
    </row>
    <row r="27" spans="1:4" ht="16.5" thickTop="1" thickBot="1">
      <c r="A27" s="663" t="s">
        <v>767</v>
      </c>
      <c r="B27" s="663" t="s">
        <v>387</v>
      </c>
      <c r="C27" s="664" t="s">
        <v>2004</v>
      </c>
      <c r="D27" s="646">
        <v>74378.964150525033</v>
      </c>
    </row>
    <row r="28" spans="1:4" ht="16.5" thickTop="1" thickBot="1">
      <c r="A28" s="663" t="s">
        <v>770</v>
      </c>
      <c r="B28" s="663" t="s">
        <v>387</v>
      </c>
      <c r="C28" s="664" t="s">
        <v>2003</v>
      </c>
      <c r="D28" s="646">
        <v>74378.964150525033</v>
      </c>
    </row>
    <row r="29" spans="1:4" ht="16.5" thickTop="1" thickBot="1">
      <c r="A29" s="663" t="s">
        <v>769</v>
      </c>
      <c r="B29" s="663" t="s">
        <v>387</v>
      </c>
      <c r="C29" s="664" t="s">
        <v>2001</v>
      </c>
      <c r="D29" s="646">
        <v>74378.964150525033</v>
      </c>
    </row>
    <row r="30" spans="1:4" ht="16.5" thickTop="1" thickBot="1">
      <c r="A30" s="663" t="s">
        <v>771</v>
      </c>
      <c r="B30" s="663" t="s">
        <v>387</v>
      </c>
      <c r="C30" s="664" t="s">
        <v>2243</v>
      </c>
      <c r="D30" s="646">
        <v>73269.024493134522</v>
      </c>
    </row>
    <row r="31" spans="1:4" ht="16.5" thickTop="1" thickBot="1">
      <c r="A31" s="663" t="s">
        <v>774</v>
      </c>
      <c r="B31" s="663" t="s">
        <v>422</v>
      </c>
      <c r="C31" s="664" t="s">
        <v>775</v>
      </c>
      <c r="D31" s="646">
        <v>75.874781266930228</v>
      </c>
    </row>
    <row r="32" spans="1:4" ht="16.5" thickTop="1" thickBot="1">
      <c r="A32" s="663" t="s">
        <v>779</v>
      </c>
      <c r="B32" s="663" t="s">
        <v>144</v>
      </c>
      <c r="C32" s="664" t="s">
        <v>1941</v>
      </c>
      <c r="D32" s="646">
        <v>737.06930373589364</v>
      </c>
    </row>
    <row r="33" spans="1:4" ht="16.5" thickTop="1" thickBot="1">
      <c r="A33" s="663" t="s">
        <v>780</v>
      </c>
      <c r="B33" s="663" t="s">
        <v>377</v>
      </c>
      <c r="C33" s="664" t="s">
        <v>781</v>
      </c>
      <c r="D33" s="646">
        <v>6968.7182074392149</v>
      </c>
    </row>
    <row r="34" spans="1:4" ht="16.5" thickTop="1" thickBot="1">
      <c r="A34" s="663" t="s">
        <v>786</v>
      </c>
      <c r="B34" s="663" t="s">
        <v>377</v>
      </c>
      <c r="C34" s="664" t="s">
        <v>787</v>
      </c>
      <c r="D34" s="646">
        <v>6412.5029425022749</v>
      </c>
    </row>
    <row r="35" spans="1:4" ht="16.5" thickTop="1" thickBot="1">
      <c r="A35" s="663" t="s">
        <v>782</v>
      </c>
      <c r="B35" s="663" t="s">
        <v>377</v>
      </c>
      <c r="C35" s="664" t="s">
        <v>783</v>
      </c>
      <c r="D35" s="646">
        <v>6255.8757154583982</v>
      </c>
    </row>
    <row r="36" spans="1:4" ht="16.5" thickTop="1" thickBot="1">
      <c r="A36" s="663" t="s">
        <v>784</v>
      </c>
      <c r="B36" s="663" t="s">
        <v>377</v>
      </c>
      <c r="C36" s="664" t="s">
        <v>785</v>
      </c>
      <c r="D36" s="646">
        <v>7739.2276892268837</v>
      </c>
    </row>
    <row r="37" spans="1:4" ht="16.5" thickTop="1" thickBot="1">
      <c r="A37" s="663" t="s">
        <v>898</v>
      </c>
      <c r="B37" s="663" t="s">
        <v>377</v>
      </c>
      <c r="C37" s="664" t="s">
        <v>899</v>
      </c>
      <c r="D37" s="646">
        <v>6191.3821513815074</v>
      </c>
    </row>
    <row r="38" spans="1:4" ht="16.5" thickTop="1" thickBot="1">
      <c r="A38" s="663" t="s">
        <v>788</v>
      </c>
      <c r="B38" s="663" t="s">
        <v>377</v>
      </c>
      <c r="C38" s="664" t="s">
        <v>789</v>
      </c>
      <c r="D38" s="646">
        <v>6081.7904355833152</v>
      </c>
    </row>
    <row r="39" spans="1:4" ht="16.5" thickTop="1" thickBot="1">
      <c r="A39" s="663" t="s">
        <v>917</v>
      </c>
      <c r="B39" s="663" t="s">
        <v>92</v>
      </c>
      <c r="C39" s="664" t="s">
        <v>2244</v>
      </c>
      <c r="D39" s="646">
        <v>269712.08496955689</v>
      </c>
    </row>
    <row r="40" spans="1:4" ht="16.5" thickTop="1" thickBot="1">
      <c r="A40" s="663" t="s">
        <v>896</v>
      </c>
      <c r="B40" s="663" t="s">
        <v>92</v>
      </c>
      <c r="C40" s="664" t="s">
        <v>897</v>
      </c>
      <c r="D40" s="646">
        <v>26354.425220861034</v>
      </c>
    </row>
    <row r="41" spans="1:4" ht="16.5" thickTop="1" thickBot="1">
      <c r="A41" s="663" t="s">
        <v>827</v>
      </c>
      <c r="B41" s="663" t="s">
        <v>92</v>
      </c>
      <c r="C41" s="664" t="s">
        <v>828</v>
      </c>
      <c r="D41" s="646">
        <v>1329.9765230646199</v>
      </c>
    </row>
    <row r="42" spans="1:4" ht="16.5" thickTop="1" thickBot="1">
      <c r="A42" s="663" t="s">
        <v>432</v>
      </c>
      <c r="B42" s="663" t="s">
        <v>92</v>
      </c>
      <c r="C42" s="664" t="s">
        <v>433</v>
      </c>
      <c r="D42" s="646">
        <v>11925.347764268092</v>
      </c>
    </row>
    <row r="43" spans="1:4" ht="16.5" thickTop="1" thickBot="1">
      <c r="A43" s="663" t="s">
        <v>376</v>
      </c>
      <c r="B43" s="663" t="s">
        <v>377</v>
      </c>
      <c r="C43" s="664" t="s">
        <v>378</v>
      </c>
      <c r="D43" s="646">
        <v>5799.3610029351048</v>
      </c>
    </row>
    <row r="44" spans="1:4" ht="16.5" thickTop="1" thickBot="1">
      <c r="A44" s="663" t="s">
        <v>379</v>
      </c>
      <c r="B44" s="663" t="s">
        <v>144</v>
      </c>
      <c r="C44" s="664" t="s">
        <v>2245</v>
      </c>
      <c r="D44" s="646">
        <v>15833.982924961667</v>
      </c>
    </row>
    <row r="45" spans="1:4" ht="16.5" thickTop="1" thickBot="1">
      <c r="A45" s="663" t="s">
        <v>778</v>
      </c>
      <c r="B45" s="663" t="s">
        <v>377</v>
      </c>
      <c r="C45" s="664" t="s">
        <v>1940</v>
      </c>
      <c r="D45" s="646">
        <v>6250.2854174514978</v>
      </c>
    </row>
    <row r="46" spans="1:4" ht="16.5" thickTop="1" thickBot="1">
      <c r="A46" s="663" t="s">
        <v>913</v>
      </c>
      <c r="B46" s="663" t="s">
        <v>92</v>
      </c>
      <c r="C46" s="664" t="s">
        <v>1954</v>
      </c>
      <c r="D46" s="646">
        <v>745.74070730925723</v>
      </c>
    </row>
    <row r="47" spans="1:4" ht="16.5" thickTop="1" thickBot="1">
      <c r="A47" s="663" t="s">
        <v>914</v>
      </c>
      <c r="B47" s="663" t="s">
        <v>92</v>
      </c>
      <c r="C47" s="664" t="s">
        <v>1955</v>
      </c>
      <c r="D47" s="646">
        <v>15907.689855335258</v>
      </c>
    </row>
    <row r="48" spans="1:4" ht="16.5" thickTop="1" thickBot="1">
      <c r="A48" s="663" t="s">
        <v>797</v>
      </c>
      <c r="B48" s="663" t="s">
        <v>387</v>
      </c>
      <c r="C48" s="664" t="s">
        <v>798</v>
      </c>
      <c r="D48" s="646">
        <v>48776.645100169437</v>
      </c>
    </row>
    <row r="49" spans="1:4" ht="16.5" thickTop="1" thickBot="1">
      <c r="A49" s="663" t="s">
        <v>800</v>
      </c>
      <c r="B49" s="663" t="s">
        <v>387</v>
      </c>
      <c r="C49" s="664" t="s">
        <v>801</v>
      </c>
      <c r="D49" s="646">
        <v>73706.930373589377</v>
      </c>
    </row>
    <row r="50" spans="1:4" ht="16.5" thickTop="1" thickBot="1">
      <c r="A50" s="663" t="s">
        <v>799</v>
      </c>
      <c r="B50" s="663" t="s">
        <v>387</v>
      </c>
      <c r="C50" s="664" t="s">
        <v>1943</v>
      </c>
      <c r="D50" s="646">
        <v>44058.317630813042</v>
      </c>
    </row>
    <row r="51" spans="1:4" ht="16.5" thickTop="1" thickBot="1">
      <c r="A51" s="663" t="s">
        <v>796</v>
      </c>
      <c r="B51" s="663" t="s">
        <v>387</v>
      </c>
      <c r="C51" s="664" t="s">
        <v>1942</v>
      </c>
      <c r="D51" s="646">
        <v>55279.092176236423</v>
      </c>
    </row>
    <row r="52" spans="1:4" ht="16.5" thickTop="1" thickBot="1">
      <c r="A52" s="663" t="s">
        <v>802</v>
      </c>
      <c r="B52" s="663" t="s">
        <v>387</v>
      </c>
      <c r="C52" s="664" t="s">
        <v>803</v>
      </c>
      <c r="D52" s="646">
        <v>35471.460242289882</v>
      </c>
    </row>
    <row r="53" spans="1:4" ht="16.5" thickTop="1" thickBot="1">
      <c r="A53" s="663" t="s">
        <v>380</v>
      </c>
      <c r="B53" s="663" t="s">
        <v>144</v>
      </c>
      <c r="C53" s="664" t="s">
        <v>381</v>
      </c>
      <c r="D53" s="646">
        <v>5296.0597324317305</v>
      </c>
    </row>
    <row r="54" spans="1:4" ht="16.5" thickTop="1" thickBot="1">
      <c r="A54" s="663" t="s">
        <v>794</v>
      </c>
      <c r="B54" s="663" t="s">
        <v>377</v>
      </c>
      <c r="C54" s="664" t="s">
        <v>795</v>
      </c>
      <c r="D54" s="646">
        <v>2786.1219681216785</v>
      </c>
    </row>
    <row r="55" spans="1:4" ht="16.5" thickTop="1" thickBot="1">
      <c r="A55" s="663" t="s">
        <v>790</v>
      </c>
      <c r="B55" s="663" t="s">
        <v>422</v>
      </c>
      <c r="C55" s="664" t="s">
        <v>791</v>
      </c>
      <c r="D55" s="646">
        <v>7096.3189890432504</v>
      </c>
    </row>
    <row r="56" spans="1:4" ht="16.5" thickTop="1" thickBot="1">
      <c r="A56" s="663" t="s">
        <v>792</v>
      </c>
      <c r="B56" s="663" t="s">
        <v>606</v>
      </c>
      <c r="C56" s="664" t="s">
        <v>793</v>
      </c>
      <c r="D56" s="646">
        <v>9629.5015230069166</v>
      </c>
    </row>
    <row r="57" spans="1:4" ht="16.5" thickTop="1" thickBot="1">
      <c r="A57" s="663" t="s">
        <v>382</v>
      </c>
      <c r="B57" s="663" t="s">
        <v>377</v>
      </c>
      <c r="C57" s="664" t="s">
        <v>383</v>
      </c>
      <c r="D57" s="646">
        <v>4302.1000978349439</v>
      </c>
    </row>
    <row r="58" spans="1:4" ht="16.5" thickTop="1" thickBot="1">
      <c r="A58" s="663" t="s">
        <v>384</v>
      </c>
      <c r="B58" s="663" t="s">
        <v>377</v>
      </c>
      <c r="C58" s="664" t="s">
        <v>385</v>
      </c>
      <c r="D58" s="646">
        <v>3821.9211249599425</v>
      </c>
    </row>
    <row r="59" spans="1:4" ht="16.5" thickTop="1" thickBot="1">
      <c r="A59" s="663" t="s">
        <v>386</v>
      </c>
      <c r="B59" s="663" t="s">
        <v>387</v>
      </c>
      <c r="C59" s="664" t="s">
        <v>2246</v>
      </c>
      <c r="D59" s="646">
        <v>37891.258766454826</v>
      </c>
    </row>
    <row r="60" spans="1:4" ht="16.5" thickTop="1" thickBot="1">
      <c r="A60" s="663" t="s">
        <v>388</v>
      </c>
      <c r="B60" s="663" t="s">
        <v>377</v>
      </c>
      <c r="C60" s="664" t="s">
        <v>389</v>
      </c>
      <c r="D60" s="646">
        <v>9048.6096288047629</v>
      </c>
    </row>
    <row r="61" spans="1:4" ht="16.5" thickTop="1" thickBot="1">
      <c r="A61" s="663" t="s">
        <v>390</v>
      </c>
      <c r="B61" s="663" t="s">
        <v>233</v>
      </c>
      <c r="C61" s="664" t="s">
        <v>391</v>
      </c>
      <c r="D61" s="646">
        <v>102562.34706907578</v>
      </c>
    </row>
    <row r="62" spans="1:4" ht="16.5" thickTop="1" thickBot="1">
      <c r="A62" s="663" t="s">
        <v>398</v>
      </c>
      <c r="B62" s="663" t="s">
        <v>233</v>
      </c>
      <c r="C62" s="664" t="s">
        <v>399</v>
      </c>
      <c r="D62" s="646">
        <v>8109.0539141110867</v>
      </c>
    </row>
    <row r="63" spans="1:4" ht="16.5" thickTop="1" thickBot="1">
      <c r="A63" s="663" t="s">
        <v>392</v>
      </c>
      <c r="B63" s="663" t="s">
        <v>387</v>
      </c>
      <c r="C63" s="664" t="s">
        <v>393</v>
      </c>
      <c r="D63" s="646">
        <v>16485.422118410599</v>
      </c>
    </row>
    <row r="64" spans="1:4" ht="16.5" thickTop="1" thickBot="1">
      <c r="A64" s="663" t="s">
        <v>400</v>
      </c>
      <c r="B64" s="663" t="s">
        <v>92</v>
      </c>
      <c r="C64" s="664" t="s">
        <v>401</v>
      </c>
      <c r="D64" s="646">
        <v>37937.390633465111</v>
      </c>
    </row>
    <row r="65" spans="1:6" ht="16.5" thickTop="1" thickBot="1">
      <c r="A65" s="663" t="s">
        <v>394</v>
      </c>
      <c r="B65" s="663" t="s">
        <v>92</v>
      </c>
      <c r="C65" s="664" t="s">
        <v>395</v>
      </c>
      <c r="D65" s="646">
        <v>67998.371973172747</v>
      </c>
    </row>
    <row r="66" spans="1:6" ht="16.5" thickTop="1" thickBot="1">
      <c r="A66" s="663" t="s">
        <v>396</v>
      </c>
      <c r="B66" s="663" t="s">
        <v>92</v>
      </c>
      <c r="C66" s="664" t="s">
        <v>397</v>
      </c>
      <c r="D66" s="646">
        <v>75156.13869578774</v>
      </c>
    </row>
    <row r="67" spans="1:6" ht="16.5" thickTop="1" thickBot="1">
      <c r="A67" s="663" t="s">
        <v>918</v>
      </c>
      <c r="B67" s="663" t="s">
        <v>144</v>
      </c>
      <c r="C67" s="664" t="s">
        <v>919</v>
      </c>
      <c r="D67" s="646">
        <v>7088.8724212246243</v>
      </c>
      <c r="F67" s="106"/>
    </row>
    <row r="68" spans="1:6" ht="16.5" thickTop="1" thickBot="1">
      <c r="A68" s="663" t="s">
        <v>402</v>
      </c>
      <c r="B68" s="663" t="s">
        <v>377</v>
      </c>
      <c r="C68" s="664" t="s">
        <v>403</v>
      </c>
      <c r="D68" s="646">
        <v>902.90989707646975</v>
      </c>
    </row>
    <row r="69" spans="1:6" ht="16.5" thickTop="1" thickBot="1">
      <c r="A69" s="663" t="s">
        <v>404</v>
      </c>
      <c r="B69" s="663" t="s">
        <v>377</v>
      </c>
      <c r="C69" s="664" t="s">
        <v>405</v>
      </c>
      <c r="D69" s="646">
        <v>6923.0318278840487</v>
      </c>
    </row>
    <row r="70" spans="1:6" ht="16.5" thickTop="1" thickBot="1">
      <c r="A70" s="663" t="s">
        <v>406</v>
      </c>
      <c r="B70" s="663" t="s">
        <v>144</v>
      </c>
      <c r="C70" s="664" t="s">
        <v>407</v>
      </c>
      <c r="D70" s="646">
        <v>40517.133196540744</v>
      </c>
    </row>
    <row r="71" spans="1:6" ht="16.5" thickTop="1" thickBot="1">
      <c r="A71" s="663" t="s">
        <v>408</v>
      </c>
      <c r="B71" s="663" t="s">
        <v>92</v>
      </c>
      <c r="C71" s="664" t="s">
        <v>409</v>
      </c>
      <c r="D71" s="646">
        <v>11605.657518882726</v>
      </c>
      <c r="F71" s="106"/>
    </row>
    <row r="72" spans="1:6" ht="16.5" thickTop="1" thickBot="1">
      <c r="A72" s="663" t="s">
        <v>410</v>
      </c>
      <c r="B72" s="663" t="s">
        <v>92</v>
      </c>
      <c r="C72" s="664" t="s">
        <v>411</v>
      </c>
      <c r="D72" s="646">
        <v>1967280.2447635203</v>
      </c>
    </row>
    <row r="73" spans="1:6" ht="16.5" thickTop="1" thickBot="1">
      <c r="A73" s="663" t="s">
        <v>810</v>
      </c>
      <c r="B73" s="663" t="s">
        <v>377</v>
      </c>
      <c r="C73" s="664" t="s">
        <v>811</v>
      </c>
      <c r="D73" s="646">
        <v>1792.8611388229979</v>
      </c>
    </row>
    <row r="74" spans="1:6" ht="16.5" thickTop="1" thickBot="1">
      <c r="A74" s="663" t="s">
        <v>805</v>
      </c>
      <c r="B74" s="663" t="s">
        <v>377</v>
      </c>
      <c r="C74" s="664" t="s">
        <v>806</v>
      </c>
      <c r="D74" s="646">
        <v>1516.6464898735892</v>
      </c>
    </row>
    <row r="75" spans="1:6" ht="16.5" thickTop="1" thickBot="1">
      <c r="A75" s="663" t="s">
        <v>808</v>
      </c>
      <c r="B75" s="663" t="s">
        <v>377</v>
      </c>
      <c r="C75" s="664" t="s">
        <v>809</v>
      </c>
      <c r="D75" s="646">
        <v>1509.1493993992424</v>
      </c>
    </row>
    <row r="76" spans="1:6" ht="16.5" thickTop="1" thickBot="1">
      <c r="A76" s="663" t="s">
        <v>822</v>
      </c>
      <c r="B76" s="663" t="s">
        <v>377</v>
      </c>
      <c r="C76" s="664" t="s">
        <v>823</v>
      </c>
      <c r="D76" s="646">
        <v>3555.3754030051996</v>
      </c>
    </row>
    <row r="77" spans="1:6" ht="16.5" thickTop="1" thickBot="1">
      <c r="A77" s="663" t="s">
        <v>807</v>
      </c>
      <c r="B77" s="663" t="s">
        <v>377</v>
      </c>
      <c r="C77" s="664" t="s">
        <v>2037</v>
      </c>
      <c r="D77" s="646">
        <v>1489.7011754649029</v>
      </c>
    </row>
    <row r="78" spans="1:6" ht="16.5" thickTop="1" thickBot="1">
      <c r="A78" s="663" t="s">
        <v>817</v>
      </c>
      <c r="B78" s="663" t="s">
        <v>377</v>
      </c>
      <c r="C78" s="664" t="s">
        <v>818</v>
      </c>
      <c r="D78" s="646">
        <v>2522.2945144020946</v>
      </c>
    </row>
    <row r="79" spans="1:6" ht="16.5" thickTop="1" thickBot="1">
      <c r="A79" s="663" t="s">
        <v>819</v>
      </c>
      <c r="B79" s="663" t="s">
        <v>377</v>
      </c>
      <c r="C79" s="664" t="s">
        <v>2023</v>
      </c>
      <c r="D79" s="646">
        <v>2789.2753240311322</v>
      </c>
    </row>
    <row r="80" spans="1:6" ht="16.5" thickTop="1" thickBot="1">
      <c r="A80" s="663" t="s">
        <v>820</v>
      </c>
      <c r="B80" s="663" t="s">
        <v>377</v>
      </c>
      <c r="C80" s="664" t="s">
        <v>2024</v>
      </c>
      <c r="D80" s="646">
        <v>2798.6955033030549</v>
      </c>
    </row>
    <row r="81" spans="1:4" ht="16.5" thickTop="1" thickBot="1">
      <c r="A81" s="663" t="s">
        <v>812</v>
      </c>
      <c r="B81" s="663" t="s">
        <v>377</v>
      </c>
      <c r="C81" s="664" t="s">
        <v>2247</v>
      </c>
      <c r="D81" s="646">
        <v>2318.6826035661388</v>
      </c>
    </row>
    <row r="82" spans="1:4" ht="16.5" thickTop="1" thickBot="1">
      <c r="A82" s="663" t="s">
        <v>813</v>
      </c>
      <c r="B82" s="663" t="s">
        <v>377</v>
      </c>
      <c r="C82" s="664" t="s">
        <v>2248</v>
      </c>
      <c r="D82" s="646">
        <v>2388.3697856405311</v>
      </c>
    </row>
    <row r="83" spans="1:4" ht="16.5" thickTop="1" thickBot="1">
      <c r="A83" s="663" t="s">
        <v>814</v>
      </c>
      <c r="B83" s="663" t="s">
        <v>377</v>
      </c>
      <c r="C83" s="664" t="s">
        <v>2249</v>
      </c>
      <c r="D83" s="646">
        <v>2388.3697856405311</v>
      </c>
    </row>
    <row r="84" spans="1:4" ht="16.5" thickTop="1" thickBot="1">
      <c r="A84" s="663" t="s">
        <v>815</v>
      </c>
      <c r="B84" s="663" t="s">
        <v>377</v>
      </c>
      <c r="C84" s="664" t="s">
        <v>2250</v>
      </c>
      <c r="D84" s="646">
        <v>2448.9002104064466</v>
      </c>
    </row>
    <row r="85" spans="1:4" ht="16.5" thickTop="1" thickBot="1">
      <c r="A85" s="663" t="s">
        <v>821</v>
      </c>
      <c r="B85" s="663" t="s">
        <v>377</v>
      </c>
      <c r="C85" s="664" t="s">
        <v>1944</v>
      </c>
      <c r="D85" s="646">
        <v>2458.0569677149233</v>
      </c>
    </row>
    <row r="86" spans="1:4" ht="16.5" thickTop="1" thickBot="1">
      <c r="A86" s="663" t="s">
        <v>816</v>
      </c>
      <c r="B86" s="663" t="s">
        <v>377</v>
      </c>
      <c r="C86" s="664" t="s">
        <v>2251</v>
      </c>
      <c r="D86" s="646">
        <v>3648.4930534926734</v>
      </c>
    </row>
    <row r="87" spans="1:4" ht="16.5" thickTop="1" thickBot="1">
      <c r="A87" s="663" t="s">
        <v>804</v>
      </c>
      <c r="B87" s="663" t="s">
        <v>377</v>
      </c>
      <c r="C87" s="664" t="s">
        <v>2252</v>
      </c>
      <c r="D87" s="646">
        <v>516.50499655137708</v>
      </c>
    </row>
    <row r="88" spans="1:4" ht="16.5" thickTop="1" thickBot="1">
      <c r="A88" s="663" t="s">
        <v>826</v>
      </c>
      <c r="B88" s="663" t="s">
        <v>377</v>
      </c>
      <c r="C88" s="664" t="s">
        <v>1945</v>
      </c>
      <c r="D88" s="646">
        <v>652.68514303441384</v>
      </c>
    </row>
    <row r="89" spans="1:4" ht="16.5" thickTop="1" thickBot="1">
      <c r="A89" s="663" t="s">
        <v>824</v>
      </c>
      <c r="B89" s="663" t="s">
        <v>377</v>
      </c>
      <c r="C89" s="664" t="s">
        <v>825</v>
      </c>
      <c r="D89" s="646">
        <v>732.7336019492119</v>
      </c>
    </row>
    <row r="90" spans="1:4" ht="16.5" thickTop="1" thickBot="1">
      <c r="A90" s="663" t="s">
        <v>915</v>
      </c>
      <c r="B90" s="663" t="s">
        <v>233</v>
      </c>
      <c r="C90" s="664" t="s">
        <v>916</v>
      </c>
      <c r="D90" s="646">
        <v>8251.9244255019967</v>
      </c>
    </row>
    <row r="91" spans="1:4" ht="16.5" thickTop="1" thickBot="1">
      <c r="A91" s="663" t="s">
        <v>412</v>
      </c>
      <c r="B91" s="663" t="s">
        <v>377</v>
      </c>
      <c r="C91" s="664" t="s">
        <v>2253</v>
      </c>
      <c r="D91" s="646">
        <v>10393.761108122771</v>
      </c>
    </row>
    <row r="92" spans="1:4" ht="16.5" thickTop="1" thickBot="1">
      <c r="A92" s="663" t="s">
        <v>413</v>
      </c>
      <c r="B92" s="663" t="s">
        <v>144</v>
      </c>
      <c r="C92" s="664" t="s">
        <v>414</v>
      </c>
      <c r="D92" s="646">
        <v>38953.952209222734</v>
      </c>
    </row>
    <row r="93" spans="1:4" ht="16.5" thickTop="1" thickBot="1">
      <c r="A93" s="663" t="s">
        <v>415</v>
      </c>
      <c r="B93" s="663" t="s">
        <v>144</v>
      </c>
      <c r="C93" s="664" t="s">
        <v>416</v>
      </c>
      <c r="D93" s="646">
        <v>975.30112727491542</v>
      </c>
    </row>
    <row r="94" spans="1:4" ht="16.5" thickTop="1" thickBot="1">
      <c r="A94" s="663" t="s">
        <v>417</v>
      </c>
      <c r="B94" s="663" t="s">
        <v>144</v>
      </c>
      <c r="C94" s="664" t="s">
        <v>418</v>
      </c>
      <c r="D94" s="646">
        <v>1389.9425224656034</v>
      </c>
    </row>
    <row r="95" spans="1:4" ht="16.5" thickTop="1" thickBot="1">
      <c r="A95" s="663" t="s">
        <v>419</v>
      </c>
      <c r="B95" s="663" t="s">
        <v>377</v>
      </c>
      <c r="C95" s="664" t="s">
        <v>420</v>
      </c>
      <c r="D95" s="646">
        <v>5827.1832013002422</v>
      </c>
    </row>
    <row r="96" spans="1:4" ht="16.5" thickTop="1" thickBot="1">
      <c r="A96" s="663" t="s">
        <v>436</v>
      </c>
      <c r="B96" s="663" t="s">
        <v>377</v>
      </c>
      <c r="C96" s="664" t="s">
        <v>437</v>
      </c>
      <c r="D96" s="646">
        <v>3376.4323188652716</v>
      </c>
    </row>
    <row r="97" spans="1:4" ht="16.5" thickTop="1" thickBot="1">
      <c r="A97" s="663" t="s">
        <v>434</v>
      </c>
      <c r="B97" s="663" t="s">
        <v>377</v>
      </c>
      <c r="C97" s="664" t="s">
        <v>435</v>
      </c>
      <c r="D97" s="646">
        <v>5759.9798236066754</v>
      </c>
    </row>
    <row r="98" spans="1:4" ht="16.5" thickTop="1" thickBot="1">
      <c r="A98" s="663" t="s">
        <v>421</v>
      </c>
      <c r="B98" s="663" t="s">
        <v>422</v>
      </c>
      <c r="C98" s="664" t="s">
        <v>423</v>
      </c>
      <c r="D98" s="646">
        <v>4189.5049574260711</v>
      </c>
    </row>
    <row r="99" spans="1:4" ht="16.5" thickTop="1" thickBot="1">
      <c r="A99" s="663" t="s">
        <v>835</v>
      </c>
      <c r="B99" s="663" t="s">
        <v>387</v>
      </c>
      <c r="C99" s="664" t="s">
        <v>2254</v>
      </c>
      <c r="D99" s="646">
        <v>438117.67948713386</v>
      </c>
    </row>
    <row r="100" spans="1:4" ht="16.5" thickTop="1" thickBot="1">
      <c r="A100" s="663" t="s">
        <v>836</v>
      </c>
      <c r="B100" s="663" t="s">
        <v>387</v>
      </c>
      <c r="C100" s="664" t="s">
        <v>2255</v>
      </c>
      <c r="D100" s="646">
        <v>402136.34071473021</v>
      </c>
    </row>
    <row r="101" spans="1:4" ht="16.5" thickTop="1" thickBot="1">
      <c r="A101" s="663" t="s">
        <v>837</v>
      </c>
      <c r="B101" s="663" t="s">
        <v>387</v>
      </c>
      <c r="C101" s="664" t="s">
        <v>2256</v>
      </c>
      <c r="D101" s="646">
        <v>463703.30608561076</v>
      </c>
    </row>
    <row r="102" spans="1:4" ht="16.5" thickTop="1" thickBot="1">
      <c r="A102" s="663" t="s">
        <v>838</v>
      </c>
      <c r="B102" s="663" t="s">
        <v>387</v>
      </c>
      <c r="C102" s="664" t="s">
        <v>2257</v>
      </c>
      <c r="D102" s="646">
        <v>424898.77509480924</v>
      </c>
    </row>
    <row r="103" spans="1:4" ht="16.5" thickTop="1" thickBot="1">
      <c r="A103" s="663" t="s">
        <v>839</v>
      </c>
      <c r="B103" s="663" t="s">
        <v>387</v>
      </c>
      <c r="C103" s="664" t="s">
        <v>2258</v>
      </c>
      <c r="D103" s="646">
        <v>438989.80590152484</v>
      </c>
    </row>
    <row r="104" spans="1:4" ht="16.5" thickTop="1" thickBot="1">
      <c r="A104" s="663" t="s">
        <v>833</v>
      </c>
      <c r="B104" s="663" t="s">
        <v>387</v>
      </c>
      <c r="C104" s="664" t="s">
        <v>2006</v>
      </c>
      <c r="D104" s="646">
        <v>318674.08132110699</v>
      </c>
    </row>
    <row r="105" spans="1:4" ht="16.5" thickTop="1" thickBot="1">
      <c r="A105" s="663" t="s">
        <v>832</v>
      </c>
      <c r="B105" s="663" t="s">
        <v>387</v>
      </c>
      <c r="C105" s="664" t="s">
        <v>2007</v>
      </c>
      <c r="D105" s="646">
        <v>383709.60812133289</v>
      </c>
    </row>
    <row r="106" spans="1:4" ht="16.5" thickTop="1" thickBot="1">
      <c r="A106" s="663" t="s">
        <v>1661</v>
      </c>
      <c r="B106" s="663" t="s">
        <v>387</v>
      </c>
      <c r="C106" s="664" t="s">
        <v>2005</v>
      </c>
      <c r="D106" s="646">
        <v>397800.63892804849</v>
      </c>
    </row>
    <row r="107" spans="1:4" ht="16.5" thickTop="1" thickBot="1">
      <c r="A107" s="663" t="s">
        <v>829</v>
      </c>
      <c r="B107" s="663" t="s">
        <v>387</v>
      </c>
      <c r="C107" s="664" t="s">
        <v>2005</v>
      </c>
      <c r="D107" s="646">
        <v>397800.63892804849</v>
      </c>
    </row>
    <row r="108" spans="1:4" ht="16.5" thickTop="1" thickBot="1">
      <c r="A108" s="663" t="s">
        <v>831</v>
      </c>
      <c r="B108" s="663" t="s">
        <v>387</v>
      </c>
      <c r="C108" s="664" t="s">
        <v>2008</v>
      </c>
      <c r="D108" s="646">
        <v>422730.92420146847</v>
      </c>
    </row>
    <row r="109" spans="1:4" ht="16.5" thickTop="1" thickBot="1">
      <c r="A109" s="663" t="s">
        <v>830</v>
      </c>
      <c r="B109" s="663" t="s">
        <v>387</v>
      </c>
      <c r="C109" s="664" t="s">
        <v>2009</v>
      </c>
      <c r="D109" s="646">
        <v>428150.55143482058</v>
      </c>
    </row>
    <row r="110" spans="1:4" ht="16.5" thickTop="1" thickBot="1">
      <c r="A110" s="663" t="s">
        <v>834</v>
      </c>
      <c r="B110" s="663" t="s">
        <v>387</v>
      </c>
      <c r="C110" s="664" t="s">
        <v>2010</v>
      </c>
      <c r="D110" s="646">
        <v>310002.67774774344</v>
      </c>
    </row>
    <row r="111" spans="1:4" ht="16.5" thickTop="1" thickBot="1">
      <c r="A111" s="663" t="s">
        <v>424</v>
      </c>
      <c r="B111" s="663" t="s">
        <v>144</v>
      </c>
      <c r="C111" s="664" t="s">
        <v>425</v>
      </c>
      <c r="D111" s="646">
        <v>1991.1710455335833</v>
      </c>
    </row>
    <row r="112" spans="1:4" ht="16.5" thickTop="1" thickBot="1">
      <c r="A112" s="663" t="s">
        <v>426</v>
      </c>
      <c r="B112" s="663" t="s">
        <v>233</v>
      </c>
      <c r="C112" s="664" t="s">
        <v>427</v>
      </c>
      <c r="D112" s="646">
        <v>1295.0307666639651</v>
      </c>
    </row>
    <row r="113" spans="1:4" ht="16.5" thickTop="1" thickBot="1">
      <c r="A113" s="663" t="s">
        <v>428</v>
      </c>
      <c r="B113" s="663" t="s">
        <v>92</v>
      </c>
      <c r="C113" s="664" t="s">
        <v>427</v>
      </c>
      <c r="D113" s="646">
        <v>1096.3905893071419</v>
      </c>
    </row>
    <row r="114" spans="1:4" ht="16.5" thickTop="1" thickBot="1">
      <c r="A114" s="663" t="s">
        <v>429</v>
      </c>
      <c r="B114" s="663" t="s">
        <v>144</v>
      </c>
      <c r="C114" s="664" t="s">
        <v>2259</v>
      </c>
      <c r="D114" s="646">
        <v>31860.904579430673</v>
      </c>
    </row>
    <row r="115" spans="1:4" ht="16.5" thickTop="1" thickBot="1">
      <c r="A115" s="663" t="s">
        <v>430</v>
      </c>
      <c r="B115" s="663" t="s">
        <v>92</v>
      </c>
      <c r="C115" s="664" t="s">
        <v>431</v>
      </c>
      <c r="D115" s="646">
        <v>31884.750939257425</v>
      </c>
    </row>
    <row r="116" spans="1:4" ht="16.5" thickTop="1" thickBot="1">
      <c r="A116" s="663" t="s">
        <v>438</v>
      </c>
      <c r="B116" s="663" t="s">
        <v>92</v>
      </c>
      <c r="C116" s="664" t="s">
        <v>1913</v>
      </c>
      <c r="D116" s="646">
        <v>391454.19040226634</v>
      </c>
    </row>
    <row r="117" spans="1:4" ht="16.5" thickTop="1" thickBot="1">
      <c r="A117" s="663" t="s">
        <v>440</v>
      </c>
      <c r="B117" s="663" t="s">
        <v>92</v>
      </c>
      <c r="C117" s="664" t="s">
        <v>441</v>
      </c>
      <c r="D117" s="646">
        <v>51594.851261512558</v>
      </c>
    </row>
    <row r="118" spans="1:4" ht="16.5" thickTop="1" thickBot="1">
      <c r="A118" s="663" t="s">
        <v>439</v>
      </c>
      <c r="B118" s="663" t="s">
        <v>92</v>
      </c>
      <c r="C118" s="664" t="s">
        <v>2260</v>
      </c>
      <c r="D118" s="646">
        <v>51594.851261512558</v>
      </c>
    </row>
    <row r="119" spans="1:4" ht="16.5" thickTop="1" thickBot="1">
      <c r="A119" s="663" t="s">
        <v>443</v>
      </c>
      <c r="B119" s="663" t="s">
        <v>387</v>
      </c>
      <c r="C119" s="664" t="s">
        <v>2261</v>
      </c>
      <c r="D119" s="646">
        <v>3866.3620682734304</v>
      </c>
    </row>
    <row r="120" spans="1:4" ht="16.5" thickTop="1" thickBot="1">
      <c r="A120" s="663" t="s">
        <v>442</v>
      </c>
      <c r="B120" s="663" t="s">
        <v>387</v>
      </c>
      <c r="C120" s="664" t="s">
        <v>2262</v>
      </c>
      <c r="D120" s="646">
        <v>5029.4190586078585</v>
      </c>
    </row>
    <row r="121" spans="1:4" ht="16.5" thickTop="1" thickBot="1">
      <c r="A121" s="663" t="s">
        <v>840</v>
      </c>
      <c r="B121" s="663" t="s">
        <v>606</v>
      </c>
      <c r="C121" s="664" t="s">
        <v>2263</v>
      </c>
      <c r="D121" s="646">
        <v>18245.717043803379</v>
      </c>
    </row>
    <row r="122" spans="1:4" ht="16.5" thickTop="1" thickBot="1">
      <c r="A122" s="663" t="s">
        <v>841</v>
      </c>
      <c r="B122" s="663" t="s">
        <v>606</v>
      </c>
      <c r="C122" s="664" t="s">
        <v>1946</v>
      </c>
      <c r="D122" s="646">
        <v>26014.210720090363</v>
      </c>
    </row>
    <row r="123" spans="1:4" ht="16.5" thickTop="1" thickBot="1">
      <c r="A123" s="663" t="s">
        <v>444</v>
      </c>
      <c r="B123" s="663" t="s">
        <v>387</v>
      </c>
      <c r="C123" s="664" t="s">
        <v>1914</v>
      </c>
      <c r="D123" s="646">
        <v>3141.5695209316154</v>
      </c>
    </row>
    <row r="124" spans="1:4" ht="16.5" thickTop="1" thickBot="1">
      <c r="A124" s="663" t="s">
        <v>445</v>
      </c>
      <c r="B124" s="663" t="s">
        <v>144</v>
      </c>
      <c r="C124" s="664" t="s">
        <v>446</v>
      </c>
      <c r="D124" s="646">
        <v>14995.430450925989</v>
      </c>
    </row>
    <row r="125" spans="1:4" ht="16.5" thickTop="1" thickBot="1">
      <c r="A125" s="663" t="s">
        <v>865</v>
      </c>
      <c r="B125" s="663" t="s">
        <v>422</v>
      </c>
      <c r="C125" s="664" t="s">
        <v>1947</v>
      </c>
      <c r="D125" s="646">
        <v>3327.6511212782257</v>
      </c>
    </row>
    <row r="126" spans="1:4" ht="16.5" thickTop="1" thickBot="1">
      <c r="A126" s="663" t="s">
        <v>866</v>
      </c>
      <c r="B126" s="663" t="s">
        <v>422</v>
      </c>
      <c r="C126" s="664" t="s">
        <v>1948</v>
      </c>
      <c r="D126" s="646">
        <v>1966.2407602601634</v>
      </c>
    </row>
    <row r="127" spans="1:4" ht="16.5" thickTop="1" thickBot="1">
      <c r="A127" s="663" t="s">
        <v>864</v>
      </c>
      <c r="B127" s="663" t="s">
        <v>422</v>
      </c>
      <c r="C127" s="664" t="s">
        <v>2264</v>
      </c>
      <c r="D127" s="646">
        <v>1989.0031946402426</v>
      </c>
    </row>
    <row r="128" spans="1:4" ht="16.5" thickTop="1" thickBot="1">
      <c r="A128" s="663" t="s">
        <v>846</v>
      </c>
      <c r="B128" s="663" t="s">
        <v>422</v>
      </c>
      <c r="C128" s="664" t="s">
        <v>847</v>
      </c>
      <c r="D128" s="646">
        <v>1057.6944508610072</v>
      </c>
    </row>
    <row r="129" spans="1:4" ht="16.5" thickTop="1" thickBot="1">
      <c r="A129" s="663" t="s">
        <v>848</v>
      </c>
      <c r="B129" s="663" t="s">
        <v>422</v>
      </c>
      <c r="C129" s="664" t="s">
        <v>849</v>
      </c>
      <c r="D129" s="646">
        <v>1141.5360841609652</v>
      </c>
    </row>
    <row r="130" spans="1:4" ht="16.5" thickTop="1" thickBot="1">
      <c r="A130" s="663" t="s">
        <v>850</v>
      </c>
      <c r="B130" s="663" t="s">
        <v>422</v>
      </c>
      <c r="C130" s="664" t="s">
        <v>851</v>
      </c>
      <c r="D130" s="646">
        <v>1741.3262300760489</v>
      </c>
    </row>
    <row r="131" spans="1:4" ht="16.5" thickTop="1" thickBot="1">
      <c r="A131" s="663" t="s">
        <v>852</v>
      </c>
      <c r="B131" s="663" t="s">
        <v>422</v>
      </c>
      <c r="C131" s="664" t="s">
        <v>853</v>
      </c>
      <c r="D131" s="646">
        <v>1805.8197941529395</v>
      </c>
    </row>
    <row r="132" spans="1:4" ht="16.5" thickTop="1" thickBot="1">
      <c r="A132" s="663" t="s">
        <v>854</v>
      </c>
      <c r="B132" s="663" t="s">
        <v>422</v>
      </c>
      <c r="C132" s="664" t="s">
        <v>855</v>
      </c>
      <c r="D132" s="646">
        <v>1741.3262300760489</v>
      </c>
    </row>
    <row r="133" spans="1:4" ht="16.5" thickTop="1" thickBot="1">
      <c r="A133" s="663" t="s">
        <v>858</v>
      </c>
      <c r="B133" s="663" t="s">
        <v>422</v>
      </c>
      <c r="C133" s="664" t="s">
        <v>859</v>
      </c>
      <c r="D133" s="646">
        <v>1141.5360841609652</v>
      </c>
    </row>
    <row r="134" spans="1:4" ht="16.5" thickTop="1" thickBot="1">
      <c r="A134" s="663" t="s">
        <v>856</v>
      </c>
      <c r="B134" s="663" t="s">
        <v>422</v>
      </c>
      <c r="C134" s="664" t="s">
        <v>857</v>
      </c>
      <c r="D134" s="646">
        <v>1741.3262300760489</v>
      </c>
    </row>
    <row r="135" spans="1:4" ht="16.5" thickTop="1" thickBot="1">
      <c r="A135" s="663" t="s">
        <v>860</v>
      </c>
      <c r="B135" s="663" t="s">
        <v>422</v>
      </c>
      <c r="C135" s="664" t="s">
        <v>861</v>
      </c>
      <c r="D135" s="646">
        <v>1999.3004863836115</v>
      </c>
    </row>
    <row r="136" spans="1:4" ht="16.5" thickTop="1" thickBot="1">
      <c r="A136" s="663" t="s">
        <v>862</v>
      </c>
      <c r="B136" s="663" t="s">
        <v>422</v>
      </c>
      <c r="C136" s="664" t="s">
        <v>863</v>
      </c>
      <c r="D136" s="646">
        <v>2128.287614537393</v>
      </c>
    </row>
    <row r="137" spans="1:4" ht="16.5" thickTop="1" thickBot="1">
      <c r="A137" s="663" t="s">
        <v>845</v>
      </c>
      <c r="B137" s="663" t="s">
        <v>377</v>
      </c>
      <c r="C137" s="664" t="s">
        <v>2265</v>
      </c>
      <c r="D137" s="646">
        <v>7795.5918124537457</v>
      </c>
    </row>
    <row r="138" spans="1:4" ht="31.5" thickTop="1" thickBot="1">
      <c r="A138" s="663" t="s">
        <v>842</v>
      </c>
      <c r="B138" s="663" t="s">
        <v>843</v>
      </c>
      <c r="C138" s="664" t="s">
        <v>844</v>
      </c>
      <c r="D138" s="646">
        <v>131970.52455319709</v>
      </c>
    </row>
    <row r="139" spans="1:4" ht="16.5" thickTop="1" thickBot="1">
      <c r="A139" s="663" t="s">
        <v>447</v>
      </c>
      <c r="B139" s="663" t="s">
        <v>377</v>
      </c>
      <c r="C139" s="664" t="s">
        <v>448</v>
      </c>
      <c r="D139" s="646">
        <v>6335.1983703992864</v>
      </c>
    </row>
    <row r="140" spans="1:4" ht="16.5" thickTop="1" thickBot="1">
      <c r="A140" s="663" t="s">
        <v>449</v>
      </c>
      <c r="B140" s="663" t="s">
        <v>450</v>
      </c>
      <c r="C140" s="664" t="s">
        <v>2266</v>
      </c>
      <c r="D140" s="646">
        <v>483.43074921501261</v>
      </c>
    </row>
    <row r="141" spans="1:4" ht="16.5" thickTop="1" thickBot="1">
      <c r="A141" s="663" t="s">
        <v>451</v>
      </c>
      <c r="B141" s="663" t="s">
        <v>144</v>
      </c>
      <c r="C141" s="664" t="s">
        <v>2267</v>
      </c>
      <c r="D141" s="646">
        <v>3985.702259951845</v>
      </c>
    </row>
    <row r="142" spans="1:4" ht="16.5" thickTop="1" thickBot="1">
      <c r="A142" s="663" t="s">
        <v>452</v>
      </c>
      <c r="B142" s="663" t="s">
        <v>92</v>
      </c>
      <c r="C142" s="664" t="s">
        <v>2268</v>
      </c>
      <c r="D142" s="646">
        <v>3167.5991851996432</v>
      </c>
    </row>
    <row r="143" spans="1:4" ht="16.5" thickTop="1" thickBot="1">
      <c r="A143" s="663" t="s">
        <v>453</v>
      </c>
      <c r="B143" s="663" t="s">
        <v>454</v>
      </c>
      <c r="C143" s="664" t="s">
        <v>455</v>
      </c>
      <c r="D143" s="646">
        <v>12643.447288761807</v>
      </c>
    </row>
    <row r="144" spans="1:4" ht="16.5" thickTop="1" thickBot="1">
      <c r="A144" s="663" t="s">
        <v>456</v>
      </c>
      <c r="B144" s="663" t="s">
        <v>422</v>
      </c>
      <c r="C144" s="664" t="s">
        <v>457</v>
      </c>
      <c r="D144" s="646">
        <v>28959.70137949564</v>
      </c>
    </row>
    <row r="145" spans="1:4" ht="16.5" thickTop="1" thickBot="1">
      <c r="A145" s="663" t="s">
        <v>873</v>
      </c>
      <c r="B145" s="663" t="s">
        <v>233</v>
      </c>
      <c r="C145" s="664" t="s">
        <v>875</v>
      </c>
      <c r="D145" s="646">
        <v>22135.296795144492</v>
      </c>
    </row>
    <row r="146" spans="1:4" ht="31.5" thickTop="1" thickBot="1">
      <c r="A146" s="663" t="s">
        <v>867</v>
      </c>
      <c r="B146" s="663" t="s">
        <v>233</v>
      </c>
      <c r="C146" s="664" t="s">
        <v>2269</v>
      </c>
      <c r="D146" s="646">
        <v>4272.266133840787</v>
      </c>
    </row>
    <row r="147" spans="1:4" ht="16.5" thickTop="1" thickBot="1">
      <c r="A147" s="663" t="s">
        <v>868</v>
      </c>
      <c r="B147" s="663" t="s">
        <v>233</v>
      </c>
      <c r="C147" s="664" t="s">
        <v>2270</v>
      </c>
      <c r="D147" s="646">
        <v>2516.874887168743</v>
      </c>
    </row>
    <row r="148" spans="1:4" ht="16.5" thickTop="1" thickBot="1">
      <c r="A148" s="663" t="s">
        <v>1691</v>
      </c>
      <c r="B148" s="663" t="s">
        <v>233</v>
      </c>
      <c r="C148" s="664" t="s">
        <v>1949</v>
      </c>
      <c r="D148" s="646">
        <v>361163.95883058792</v>
      </c>
    </row>
    <row r="149" spans="1:4" ht="16.5" thickTop="1" thickBot="1">
      <c r="A149" s="663" t="s">
        <v>869</v>
      </c>
      <c r="B149" s="663" t="s">
        <v>144</v>
      </c>
      <c r="C149" s="664" t="s">
        <v>2271</v>
      </c>
      <c r="D149" s="646">
        <v>35683.90962983729</v>
      </c>
    </row>
    <row r="150" spans="1:4" ht="16.5" thickTop="1" thickBot="1">
      <c r="A150" s="663" t="s">
        <v>870</v>
      </c>
      <c r="B150" s="663" t="s">
        <v>233</v>
      </c>
      <c r="C150" s="664" t="s">
        <v>871</v>
      </c>
      <c r="D150" s="646">
        <v>4787.8458950189552</v>
      </c>
    </row>
    <row r="151" spans="1:4" ht="16.5" thickTop="1" thickBot="1">
      <c r="A151" s="663" t="s">
        <v>872</v>
      </c>
      <c r="B151" s="663" t="s">
        <v>450</v>
      </c>
      <c r="C151" s="664" t="s">
        <v>2272</v>
      </c>
      <c r="D151" s="646">
        <v>205043.0513560127</v>
      </c>
    </row>
    <row r="152" spans="1:4" ht="16.5" thickTop="1" thickBot="1">
      <c r="A152" s="663" t="s">
        <v>458</v>
      </c>
      <c r="B152" s="663" t="s">
        <v>92</v>
      </c>
      <c r="C152" s="664" t="s">
        <v>459</v>
      </c>
      <c r="D152" s="646">
        <v>704.58839380096742</v>
      </c>
    </row>
    <row r="153" spans="1:4" ht="16.5" thickTop="1" thickBot="1">
      <c r="A153" s="663" t="s">
        <v>460</v>
      </c>
      <c r="B153" s="663" t="s">
        <v>377</v>
      </c>
      <c r="C153" s="664" t="s">
        <v>461</v>
      </c>
      <c r="D153" s="646">
        <v>40408.740651873704</v>
      </c>
    </row>
    <row r="154" spans="1:4" ht="16.5" thickTop="1" thickBot="1">
      <c r="A154" s="663" t="s">
        <v>462</v>
      </c>
      <c r="B154" s="663" t="s">
        <v>377</v>
      </c>
      <c r="C154" s="664" t="s">
        <v>463</v>
      </c>
      <c r="D154" s="646">
        <v>4593.6760429892902</v>
      </c>
    </row>
    <row r="155" spans="1:4" ht="16.5" thickTop="1" thickBot="1">
      <c r="A155" s="663" t="s">
        <v>909</v>
      </c>
      <c r="B155" s="663" t="s">
        <v>144</v>
      </c>
      <c r="C155" s="664" t="s">
        <v>2273</v>
      </c>
      <c r="D155" s="646">
        <v>63184.734467014328</v>
      </c>
    </row>
    <row r="156" spans="1:4" ht="16.5" thickTop="1" thickBot="1">
      <c r="A156" s="663" t="s">
        <v>910</v>
      </c>
      <c r="B156" s="663" t="s">
        <v>144</v>
      </c>
      <c r="C156" s="664" t="s">
        <v>2274</v>
      </c>
      <c r="D156" s="646">
        <v>17624.521866450814</v>
      </c>
    </row>
    <row r="157" spans="1:4" ht="16.5" thickTop="1" thickBot="1">
      <c r="A157" s="663" t="s">
        <v>911</v>
      </c>
      <c r="B157" s="663" t="s">
        <v>144</v>
      </c>
      <c r="C157" s="664" t="s">
        <v>2275</v>
      </c>
      <c r="D157" s="646">
        <v>31594.901312855323</v>
      </c>
    </row>
    <row r="158" spans="1:4" ht="16.5" thickTop="1" thickBot="1">
      <c r="A158" s="663" t="s">
        <v>912</v>
      </c>
      <c r="B158" s="663" t="s">
        <v>144</v>
      </c>
      <c r="C158" s="664" t="s">
        <v>2276</v>
      </c>
      <c r="D158" s="646">
        <v>63184.734467014328</v>
      </c>
    </row>
    <row r="159" spans="1:4" ht="16.5" thickTop="1" thickBot="1">
      <c r="A159" s="663" t="s">
        <v>466</v>
      </c>
      <c r="B159" s="663" t="s">
        <v>233</v>
      </c>
      <c r="C159" s="664" t="s">
        <v>467</v>
      </c>
      <c r="D159" s="646">
        <v>8153.4003027038807</v>
      </c>
    </row>
    <row r="160" spans="1:4" ht="16.5" thickTop="1" thickBot="1">
      <c r="A160" s="663" t="s">
        <v>902</v>
      </c>
      <c r="B160" s="663" t="s">
        <v>233</v>
      </c>
      <c r="C160" s="664" t="s">
        <v>467</v>
      </c>
      <c r="D160" s="646">
        <v>9319.590990472374</v>
      </c>
    </row>
    <row r="161" spans="1:4" ht="16.5" thickTop="1" thickBot="1">
      <c r="A161" s="663" t="s">
        <v>468</v>
      </c>
      <c r="B161" s="663" t="s">
        <v>233</v>
      </c>
      <c r="C161" s="664" t="s">
        <v>469</v>
      </c>
      <c r="D161" s="646">
        <v>12622.249233183536</v>
      </c>
    </row>
    <row r="162" spans="1:4" ht="16.5" thickTop="1" thickBot="1">
      <c r="A162" s="663" t="s">
        <v>903</v>
      </c>
      <c r="B162" s="663" t="s">
        <v>233</v>
      </c>
      <c r="C162" s="664" t="s">
        <v>469</v>
      </c>
      <c r="D162" s="646">
        <v>19942.060367842605</v>
      </c>
    </row>
    <row r="163" spans="1:4" ht="16.5" thickTop="1" thickBot="1">
      <c r="A163" s="663" t="s">
        <v>894</v>
      </c>
      <c r="B163" s="663" t="s">
        <v>233</v>
      </c>
      <c r="C163" s="664" t="s">
        <v>895</v>
      </c>
      <c r="D163" s="646">
        <v>6762.1907405641987</v>
      </c>
    </row>
    <row r="164" spans="1:4" ht="16.5" thickTop="1" thickBot="1">
      <c r="A164" s="663" t="s">
        <v>900</v>
      </c>
      <c r="B164" s="663" t="s">
        <v>233</v>
      </c>
      <c r="C164" s="664" t="s">
        <v>895</v>
      </c>
      <c r="D164" s="646">
        <v>14014.598670984005</v>
      </c>
    </row>
    <row r="165" spans="1:4" ht="16.5" thickTop="1" thickBot="1">
      <c r="A165" s="663" t="s">
        <v>907</v>
      </c>
      <c r="B165" s="663" t="s">
        <v>874</v>
      </c>
      <c r="C165" s="664" t="s">
        <v>908</v>
      </c>
      <c r="D165" s="646">
        <v>18071.786871401004</v>
      </c>
    </row>
    <row r="166" spans="1:4" ht="16.5" thickTop="1" thickBot="1">
      <c r="A166" s="663" t="s">
        <v>905</v>
      </c>
      <c r="B166" s="663" t="s">
        <v>233</v>
      </c>
      <c r="C166" s="664" t="s">
        <v>906</v>
      </c>
      <c r="D166" s="646">
        <v>8187.9728241484418</v>
      </c>
    </row>
    <row r="167" spans="1:4" ht="16.5" thickTop="1" thickBot="1">
      <c r="A167" s="663" t="s">
        <v>470</v>
      </c>
      <c r="B167" s="663" t="s">
        <v>233</v>
      </c>
      <c r="C167" s="664" t="s">
        <v>471</v>
      </c>
      <c r="D167" s="646">
        <v>7742.6435718795219</v>
      </c>
    </row>
    <row r="168" spans="1:4" ht="16.5" thickTop="1" thickBot="1">
      <c r="A168" s="663" t="s">
        <v>904</v>
      </c>
      <c r="B168" s="663" t="s">
        <v>233</v>
      </c>
      <c r="C168" s="664" t="s">
        <v>471</v>
      </c>
      <c r="D168" s="646">
        <v>7742.6435718795219</v>
      </c>
    </row>
    <row r="169" spans="1:4" ht="16.5" thickTop="1" thickBot="1">
      <c r="A169" s="663" t="s">
        <v>464</v>
      </c>
      <c r="B169" s="663" t="s">
        <v>233</v>
      </c>
      <c r="C169" s="664" t="s">
        <v>465</v>
      </c>
      <c r="D169" s="646">
        <v>15494.714260153822</v>
      </c>
    </row>
    <row r="170" spans="1:4" ht="16.5" thickTop="1" thickBot="1">
      <c r="A170" s="663" t="s">
        <v>901</v>
      </c>
      <c r="B170" s="663" t="s">
        <v>233</v>
      </c>
      <c r="C170" s="664" t="s">
        <v>465</v>
      </c>
      <c r="D170" s="646">
        <v>8529.4093398496279</v>
      </c>
    </row>
    <row r="171" spans="1:4" ht="16.5" thickTop="1" thickBot="1">
      <c r="A171" s="663" t="s">
        <v>877</v>
      </c>
      <c r="B171" s="663" t="s">
        <v>233</v>
      </c>
      <c r="C171" s="664" t="s">
        <v>878</v>
      </c>
      <c r="D171" s="646">
        <v>19393.21471792103</v>
      </c>
    </row>
    <row r="172" spans="1:4" ht="16.5" thickTop="1" thickBot="1">
      <c r="A172" s="663" t="s">
        <v>890</v>
      </c>
      <c r="B172" s="663" t="s">
        <v>874</v>
      </c>
      <c r="C172" s="664" t="s">
        <v>891</v>
      </c>
      <c r="D172" s="646">
        <v>13359.381130213073</v>
      </c>
    </row>
    <row r="173" spans="1:4" ht="16.5" thickTop="1" thickBot="1">
      <c r="A173" s="663" t="s">
        <v>892</v>
      </c>
      <c r="B173" s="663" t="s">
        <v>874</v>
      </c>
      <c r="C173" s="664" t="s">
        <v>893</v>
      </c>
      <c r="D173" s="646">
        <v>7559.6484756025102</v>
      </c>
    </row>
    <row r="174" spans="1:4" ht="16.5" thickTop="1" thickBot="1">
      <c r="A174" s="663" t="s">
        <v>879</v>
      </c>
      <c r="B174" s="663" t="s">
        <v>233</v>
      </c>
      <c r="C174" s="664" t="s">
        <v>880</v>
      </c>
      <c r="D174" s="646">
        <v>5007.468560670226</v>
      </c>
    </row>
    <row r="175" spans="1:4" ht="16.5" thickTop="1" thickBot="1">
      <c r="A175" s="663" t="s">
        <v>881</v>
      </c>
      <c r="B175" s="663" t="s">
        <v>233</v>
      </c>
      <c r="C175" s="664" t="s">
        <v>882</v>
      </c>
      <c r="D175" s="646">
        <v>5814.5408908824384</v>
      </c>
    </row>
    <row r="176" spans="1:4" ht="31.5" thickTop="1" thickBot="1">
      <c r="A176" s="663" t="s">
        <v>887</v>
      </c>
      <c r="B176" s="663" t="s">
        <v>233</v>
      </c>
      <c r="C176" s="664" t="s">
        <v>1952</v>
      </c>
      <c r="D176" s="646">
        <v>2973.9687524140904</v>
      </c>
    </row>
    <row r="177" spans="1:4" ht="31.5" thickTop="1" thickBot="1">
      <c r="A177" s="663" t="s">
        <v>883</v>
      </c>
      <c r="B177" s="663" t="s">
        <v>233</v>
      </c>
      <c r="C177" s="664" t="s">
        <v>1951</v>
      </c>
      <c r="D177" s="646">
        <v>5346.8161612551185</v>
      </c>
    </row>
    <row r="178" spans="1:4" ht="16.5" thickTop="1" thickBot="1">
      <c r="A178" s="663" t="s">
        <v>884</v>
      </c>
      <c r="B178" s="663" t="s">
        <v>233</v>
      </c>
      <c r="C178" s="664" t="s">
        <v>2277</v>
      </c>
      <c r="D178" s="646">
        <v>9882.9094578228869</v>
      </c>
    </row>
    <row r="179" spans="1:4" ht="31.5" thickTop="1" thickBot="1">
      <c r="A179" s="663" t="s">
        <v>889</v>
      </c>
      <c r="B179" s="663" t="s">
        <v>233</v>
      </c>
      <c r="C179" s="664" t="s">
        <v>1953</v>
      </c>
      <c r="D179" s="646">
        <v>6506.621385127738</v>
      </c>
    </row>
    <row r="180" spans="1:4" ht="31.5" thickTop="1" thickBot="1">
      <c r="A180" s="663" t="s">
        <v>876</v>
      </c>
      <c r="B180" s="663" t="s">
        <v>233</v>
      </c>
      <c r="C180" s="664" t="s">
        <v>1950</v>
      </c>
      <c r="D180" s="646">
        <v>7559.6484756025102</v>
      </c>
    </row>
    <row r="181" spans="1:4" ht="16.5" thickTop="1" thickBot="1">
      <c r="A181" s="663" t="s">
        <v>885</v>
      </c>
      <c r="B181" s="663" t="s">
        <v>233</v>
      </c>
      <c r="C181" s="664" t="s">
        <v>886</v>
      </c>
      <c r="D181" s="646">
        <v>7522.4425998927964</v>
      </c>
    </row>
    <row r="182" spans="1:4" ht="16.5" thickTop="1" thickBot="1">
      <c r="A182" s="663" t="s">
        <v>888</v>
      </c>
      <c r="B182" s="663" t="s">
        <v>233</v>
      </c>
      <c r="C182" s="664" t="s">
        <v>886</v>
      </c>
      <c r="D182" s="646">
        <v>7522.4425998927964</v>
      </c>
    </row>
    <row r="183" spans="1:4" ht="16.5" thickTop="1" thickBot="1">
      <c r="A183" s="663" t="s">
        <v>472</v>
      </c>
      <c r="B183" s="663" t="s">
        <v>377</v>
      </c>
      <c r="C183" s="664" t="s">
        <v>473</v>
      </c>
      <c r="D183" s="646">
        <v>6720.3377693566781</v>
      </c>
    </row>
    <row r="184" spans="1:4" ht="16.5" thickTop="1" thickBot="1">
      <c r="A184" s="663" t="s">
        <v>476</v>
      </c>
      <c r="B184" s="663" t="s">
        <v>92</v>
      </c>
      <c r="C184" s="664" t="s">
        <v>477</v>
      </c>
      <c r="D184" s="646">
        <v>22837.084433983804</v>
      </c>
    </row>
    <row r="185" spans="1:4" ht="16.5" thickTop="1" thickBot="1">
      <c r="A185" s="663" t="s">
        <v>474</v>
      </c>
      <c r="B185" s="663" t="s">
        <v>387</v>
      </c>
      <c r="C185" s="664" t="s">
        <v>475</v>
      </c>
      <c r="D185" s="646">
        <v>38382.396645767585</v>
      </c>
    </row>
    <row r="186" spans="1:4" ht="16.5" thickTop="1" thickBot="1">
      <c r="A186" s="663" t="s">
        <v>478</v>
      </c>
      <c r="B186" s="663" t="s">
        <v>144</v>
      </c>
      <c r="C186" s="664" t="s">
        <v>1915</v>
      </c>
      <c r="D186" s="646">
        <v>1382.0049445048005</v>
      </c>
    </row>
    <row r="187" spans="1:4" ht="16.5" thickTop="1" thickBot="1">
      <c r="A187" s="663" t="s">
        <v>1455</v>
      </c>
      <c r="B187" s="663" t="s">
        <v>377</v>
      </c>
      <c r="C187" s="664" t="s">
        <v>1454</v>
      </c>
      <c r="D187" s="646">
        <v>13007.105360045181</v>
      </c>
    </row>
    <row r="188" spans="1:4" ht="16.5" thickTop="1" thickBot="1">
      <c r="A188" s="663" t="s">
        <v>1709</v>
      </c>
      <c r="B188" s="663" t="s">
        <v>377</v>
      </c>
      <c r="C188" s="664" t="s">
        <v>1708</v>
      </c>
      <c r="D188" s="646">
        <v>13007.105360045181</v>
      </c>
    </row>
    <row r="189" spans="1:4" ht="16.5" thickTop="1" thickBot="1">
      <c r="A189" s="663" t="s">
        <v>479</v>
      </c>
      <c r="B189" s="663" t="s">
        <v>377</v>
      </c>
      <c r="C189" s="664" t="s">
        <v>480</v>
      </c>
      <c r="D189" s="646">
        <v>79562.568785715601</v>
      </c>
    </row>
    <row r="190" spans="1:4" ht="16.5" thickTop="1" thickBot="1">
      <c r="A190" s="663" t="s">
        <v>1666</v>
      </c>
      <c r="B190" s="663" t="s">
        <v>144</v>
      </c>
      <c r="C190" s="664" t="s">
        <v>1665</v>
      </c>
      <c r="D190" s="646">
        <v>594968.8455282934</v>
      </c>
    </row>
    <row r="191" spans="1:4" ht="16.5" thickTop="1" thickBot="1">
      <c r="A191" s="663" t="s">
        <v>488</v>
      </c>
      <c r="B191" s="663" t="s">
        <v>92</v>
      </c>
      <c r="C191" s="664" t="s">
        <v>489</v>
      </c>
      <c r="D191" s="646">
        <v>513704.21397752676</v>
      </c>
    </row>
    <row r="192" spans="1:4" ht="16.5" thickTop="1" thickBot="1">
      <c r="A192" s="663" t="s">
        <v>490</v>
      </c>
      <c r="B192" s="663" t="s">
        <v>92</v>
      </c>
      <c r="C192" s="664" t="s">
        <v>491</v>
      </c>
      <c r="D192" s="646">
        <v>324902.48429576424</v>
      </c>
    </row>
    <row r="193" spans="1:4" ht="16.5" thickTop="1" thickBot="1">
      <c r="A193" s="663" t="s">
        <v>481</v>
      </c>
      <c r="B193" s="663" t="s">
        <v>233</v>
      </c>
      <c r="C193" s="664" t="s">
        <v>482</v>
      </c>
      <c r="D193" s="646">
        <v>2886.5756260322173</v>
      </c>
    </row>
    <row r="194" spans="1:4" ht="16.5" thickTop="1" thickBot="1">
      <c r="A194" s="663" t="s">
        <v>492</v>
      </c>
      <c r="B194" s="663" t="s">
        <v>92</v>
      </c>
      <c r="C194" s="664" t="s">
        <v>493</v>
      </c>
      <c r="D194" s="646">
        <v>1172.0772011165302</v>
      </c>
    </row>
    <row r="195" spans="1:4" ht="16.5" thickTop="1" thickBot="1">
      <c r="A195" s="663" t="s">
        <v>483</v>
      </c>
      <c r="B195" s="663" t="s">
        <v>422</v>
      </c>
      <c r="C195" s="664" t="s">
        <v>2278</v>
      </c>
      <c r="D195" s="646">
        <v>1115.2617313336743</v>
      </c>
    </row>
    <row r="196" spans="1:4" ht="16.5" thickTop="1" thickBot="1">
      <c r="A196" s="663" t="s">
        <v>484</v>
      </c>
      <c r="B196" s="663" t="s">
        <v>92</v>
      </c>
      <c r="C196" s="664" t="s">
        <v>485</v>
      </c>
      <c r="D196" s="646">
        <v>30349.912506772092</v>
      </c>
    </row>
    <row r="197" spans="1:4" ht="16.5" thickTop="1" thickBot="1">
      <c r="A197" s="663" t="s">
        <v>486</v>
      </c>
      <c r="B197" s="663" t="s">
        <v>144</v>
      </c>
      <c r="C197" s="664" t="s">
        <v>487</v>
      </c>
      <c r="D197" s="646">
        <v>3194.2176657475397</v>
      </c>
    </row>
    <row r="198" spans="1:4" ht="16.5" thickTop="1" thickBot="1">
      <c r="A198" s="663" t="s">
        <v>494</v>
      </c>
      <c r="B198" s="663" t="s">
        <v>92</v>
      </c>
      <c r="C198" s="664" t="s">
        <v>495</v>
      </c>
      <c r="D198" s="646">
        <v>13873.855504220728</v>
      </c>
    </row>
    <row r="199" spans="1:4" ht="16.5" thickTop="1" thickBot="1">
      <c r="A199" s="663" t="s">
        <v>925</v>
      </c>
      <c r="B199" s="663" t="s">
        <v>92</v>
      </c>
      <c r="C199" s="664" t="s">
        <v>926</v>
      </c>
      <c r="D199" s="646">
        <v>192100.85513706063</v>
      </c>
    </row>
    <row r="200" spans="1:4" ht="31.5" thickTop="1" thickBot="1">
      <c r="A200" s="663" t="s">
        <v>929</v>
      </c>
      <c r="B200" s="663" t="s">
        <v>92</v>
      </c>
      <c r="C200" s="664" t="s">
        <v>930</v>
      </c>
      <c r="D200" s="646">
        <v>188700.5380824797</v>
      </c>
    </row>
    <row r="201" spans="1:4" ht="16.5" thickTop="1" thickBot="1">
      <c r="A201" s="663" t="s">
        <v>927</v>
      </c>
      <c r="B201" s="663" t="s">
        <v>92</v>
      </c>
      <c r="C201" s="664" t="s">
        <v>928</v>
      </c>
      <c r="D201" s="646">
        <v>192100.85513706063</v>
      </c>
    </row>
    <row r="202" spans="1:4" ht="16.5" thickTop="1" thickBot="1">
      <c r="A202" s="663" t="s">
        <v>931</v>
      </c>
      <c r="B202" s="663" t="s">
        <v>233</v>
      </c>
      <c r="C202" s="664" t="s">
        <v>932</v>
      </c>
      <c r="D202" s="646">
        <v>194031.54149733894</v>
      </c>
    </row>
    <row r="203" spans="1:4" ht="16.5" thickTop="1" thickBot="1">
      <c r="A203" s="663" t="s">
        <v>920</v>
      </c>
      <c r="B203" s="663" t="s">
        <v>233</v>
      </c>
      <c r="C203" s="664" t="s">
        <v>2279</v>
      </c>
      <c r="D203" s="646">
        <v>14632.99353005083</v>
      </c>
    </row>
    <row r="204" spans="1:4" ht="16.5" thickTop="1" thickBot="1">
      <c r="A204" s="663" t="s">
        <v>923</v>
      </c>
      <c r="B204" s="663" t="s">
        <v>92</v>
      </c>
      <c r="C204" s="664" t="s">
        <v>924</v>
      </c>
      <c r="D204" s="646">
        <v>67236.979382413556</v>
      </c>
    </row>
    <row r="205" spans="1:4" ht="16.5" thickTop="1" thickBot="1">
      <c r="A205" s="663" t="s">
        <v>921</v>
      </c>
      <c r="B205" s="663" t="s">
        <v>92</v>
      </c>
      <c r="C205" s="664" t="s">
        <v>922</v>
      </c>
      <c r="D205" s="646">
        <v>117847.79976642081</v>
      </c>
    </row>
    <row r="206" spans="1:4" ht="16.5" thickTop="1" thickBot="1">
      <c r="A206" s="663" t="s">
        <v>496</v>
      </c>
      <c r="B206" s="663" t="s">
        <v>144</v>
      </c>
      <c r="C206" s="664" t="s">
        <v>1916</v>
      </c>
      <c r="D206" s="646">
        <v>83760.338891457621</v>
      </c>
    </row>
    <row r="207" spans="1:4" ht="16.5" thickTop="1" thickBot="1">
      <c r="A207" s="663" t="s">
        <v>505</v>
      </c>
      <c r="B207" s="663" t="s">
        <v>144</v>
      </c>
      <c r="C207" s="664" t="s">
        <v>506</v>
      </c>
      <c r="D207" s="646">
        <v>83863.913170729124</v>
      </c>
    </row>
    <row r="208" spans="1:4" ht="16.5" thickTop="1" thickBot="1">
      <c r="A208" s="663" t="s">
        <v>507</v>
      </c>
      <c r="B208" s="663" t="s">
        <v>144</v>
      </c>
      <c r="C208" s="664" t="s">
        <v>508</v>
      </c>
      <c r="D208" s="646">
        <v>26353.03768527869</v>
      </c>
    </row>
    <row r="209" spans="1:4" ht="16.5" thickTop="1" thickBot="1">
      <c r="A209" s="663" t="s">
        <v>509</v>
      </c>
      <c r="B209" s="663" t="s">
        <v>233</v>
      </c>
      <c r="C209" s="664" t="s">
        <v>510</v>
      </c>
      <c r="D209" s="646">
        <v>14384.787176298483</v>
      </c>
    </row>
    <row r="210" spans="1:4" ht="16.5" thickTop="1" thickBot="1">
      <c r="A210" s="663" t="s">
        <v>512</v>
      </c>
      <c r="B210" s="663" t="s">
        <v>233</v>
      </c>
      <c r="C210" s="664" t="s">
        <v>1918</v>
      </c>
      <c r="D210" s="646">
        <v>23508.654112877673</v>
      </c>
    </row>
    <row r="211" spans="1:4" ht="16.5" thickTop="1" thickBot="1">
      <c r="A211" s="663" t="s">
        <v>511</v>
      </c>
      <c r="B211" s="663" t="s">
        <v>233</v>
      </c>
      <c r="C211" s="664" t="s">
        <v>1917</v>
      </c>
      <c r="D211" s="646">
        <v>6886.7332873516953</v>
      </c>
    </row>
    <row r="212" spans="1:4" ht="16.5" thickTop="1" thickBot="1">
      <c r="A212" s="663" t="s">
        <v>519</v>
      </c>
      <c r="B212" s="663" t="s">
        <v>387</v>
      </c>
      <c r="C212" s="664" t="s">
        <v>520</v>
      </c>
      <c r="D212" s="646">
        <v>42589.568876633857</v>
      </c>
    </row>
    <row r="213" spans="1:4" ht="16.5" thickTop="1" thickBot="1">
      <c r="A213" s="663" t="s">
        <v>515</v>
      </c>
      <c r="B213" s="663" t="s">
        <v>387</v>
      </c>
      <c r="C213" s="664" t="s">
        <v>516</v>
      </c>
      <c r="D213" s="646">
        <v>33601.892156597816</v>
      </c>
    </row>
    <row r="214" spans="1:4" ht="16.5" thickTop="1" thickBot="1">
      <c r="A214" s="663" t="s">
        <v>513</v>
      </c>
      <c r="B214" s="663" t="s">
        <v>387</v>
      </c>
      <c r="C214" s="664" t="s">
        <v>514</v>
      </c>
      <c r="D214" s="646">
        <v>40545.269570555436</v>
      </c>
    </row>
    <row r="215" spans="1:4" ht="16.5" thickTop="1" thickBot="1">
      <c r="A215" s="663" t="s">
        <v>521</v>
      </c>
      <c r="B215" s="663" t="s">
        <v>387</v>
      </c>
      <c r="C215" s="664" t="s">
        <v>522</v>
      </c>
      <c r="D215" s="646">
        <v>53215.666311354005</v>
      </c>
    </row>
    <row r="216" spans="1:4" ht="16.5" thickTop="1" thickBot="1">
      <c r="A216" s="663" t="s">
        <v>525</v>
      </c>
      <c r="B216" s="663" t="s">
        <v>387</v>
      </c>
      <c r="C216" s="664" t="s">
        <v>526</v>
      </c>
      <c r="D216" s="646">
        <v>70954.221748472017</v>
      </c>
    </row>
    <row r="217" spans="1:4" ht="16.5" thickTop="1" thickBot="1">
      <c r="A217" s="663" t="s">
        <v>527</v>
      </c>
      <c r="B217" s="663" t="s">
        <v>387</v>
      </c>
      <c r="C217" s="664" t="s">
        <v>528</v>
      </c>
      <c r="D217" s="646">
        <v>60817.904355833154</v>
      </c>
    </row>
    <row r="218" spans="1:4" ht="16.5" thickTop="1" thickBot="1">
      <c r="A218" s="663" t="s">
        <v>529</v>
      </c>
      <c r="B218" s="663" t="s">
        <v>387</v>
      </c>
      <c r="C218" s="664" t="s">
        <v>530</v>
      </c>
      <c r="D218" s="646">
        <v>45390.570397315671</v>
      </c>
    </row>
    <row r="219" spans="1:4" ht="16.5" thickTop="1" thickBot="1">
      <c r="A219" s="663" t="s">
        <v>531</v>
      </c>
      <c r="B219" s="663" t="s">
        <v>387</v>
      </c>
      <c r="C219" s="664" t="s">
        <v>532</v>
      </c>
      <c r="D219" s="646">
        <v>48679.742165237098</v>
      </c>
    </row>
    <row r="220" spans="1:4" ht="16.5" thickTop="1" thickBot="1">
      <c r="A220" s="663" t="s">
        <v>523</v>
      </c>
      <c r="B220" s="663" t="s">
        <v>387</v>
      </c>
      <c r="C220" s="664" t="s">
        <v>524</v>
      </c>
      <c r="D220" s="646">
        <v>8238.0922360919467</v>
      </c>
    </row>
    <row r="221" spans="1:4" ht="16.5" thickTop="1" thickBot="1">
      <c r="A221" s="663" t="s">
        <v>533</v>
      </c>
      <c r="B221" s="663" t="s">
        <v>387</v>
      </c>
      <c r="C221" s="664" t="s">
        <v>534</v>
      </c>
      <c r="D221" s="646">
        <v>38011.190222395715</v>
      </c>
    </row>
    <row r="222" spans="1:4" ht="16.5" thickTop="1" thickBot="1">
      <c r="A222" s="663" t="s">
        <v>540</v>
      </c>
      <c r="B222" s="663" t="s">
        <v>387</v>
      </c>
      <c r="C222" s="664" t="s">
        <v>541</v>
      </c>
      <c r="D222" s="646">
        <v>38330.611988970471</v>
      </c>
    </row>
    <row r="223" spans="1:4" ht="16.5" thickTop="1" thickBot="1">
      <c r="A223" s="663" t="s">
        <v>551</v>
      </c>
      <c r="B223" s="663" t="s">
        <v>387</v>
      </c>
      <c r="C223" s="664" t="s">
        <v>1856</v>
      </c>
      <c r="D223" s="646">
        <v>27874.87282975686</v>
      </c>
    </row>
    <row r="224" spans="1:4" ht="16.5" thickTop="1" thickBot="1">
      <c r="A224" s="663" t="s">
        <v>535</v>
      </c>
      <c r="B224" s="663" t="s">
        <v>387</v>
      </c>
      <c r="C224" s="664" t="s">
        <v>2280</v>
      </c>
      <c r="D224" s="646">
        <v>39873.606658852506</v>
      </c>
    </row>
    <row r="225" spans="1:4" ht="16.5" thickTop="1" thickBot="1">
      <c r="A225" s="663" t="s">
        <v>536</v>
      </c>
      <c r="B225" s="663" t="s">
        <v>387</v>
      </c>
      <c r="C225" s="664" t="s">
        <v>2281</v>
      </c>
      <c r="D225" s="646">
        <v>43079.34891871515</v>
      </c>
    </row>
    <row r="226" spans="1:4" ht="16.5" thickTop="1" thickBot="1">
      <c r="A226" s="663" t="s">
        <v>537</v>
      </c>
      <c r="B226" s="663" t="s">
        <v>387</v>
      </c>
      <c r="C226" s="664" t="s">
        <v>1919</v>
      </c>
      <c r="D226" s="646">
        <v>50681.586963194291</v>
      </c>
    </row>
    <row r="227" spans="1:4" ht="16.5" thickTop="1" thickBot="1">
      <c r="A227" s="663" t="s">
        <v>538</v>
      </c>
      <c r="B227" s="663" t="s">
        <v>387</v>
      </c>
      <c r="C227" s="664" t="s">
        <v>2282</v>
      </c>
      <c r="D227" s="646">
        <v>34207.386386382823</v>
      </c>
    </row>
    <row r="228" spans="1:4" ht="16.5" thickTop="1" thickBot="1">
      <c r="A228" s="663" t="s">
        <v>539</v>
      </c>
      <c r="B228" s="663" t="s">
        <v>387</v>
      </c>
      <c r="C228" s="664" t="s">
        <v>2283</v>
      </c>
      <c r="D228" s="646">
        <v>42101.398629394236</v>
      </c>
    </row>
    <row r="229" spans="1:4" ht="16.5" thickTop="1" thickBot="1">
      <c r="A229" s="663" t="s">
        <v>542</v>
      </c>
      <c r="B229" s="663" t="s">
        <v>387</v>
      </c>
      <c r="C229" s="664" t="s">
        <v>543</v>
      </c>
      <c r="D229" s="646">
        <v>60817.904355833154</v>
      </c>
    </row>
    <row r="230" spans="1:4" ht="16.5" thickTop="1" thickBot="1">
      <c r="A230" s="663" t="s">
        <v>544</v>
      </c>
      <c r="B230" s="663" t="s">
        <v>387</v>
      </c>
      <c r="C230" s="664" t="s">
        <v>545</v>
      </c>
      <c r="D230" s="646">
        <v>73488.301096631723</v>
      </c>
    </row>
    <row r="231" spans="1:4" ht="16.5" thickTop="1" thickBot="1">
      <c r="A231" s="663" t="s">
        <v>517</v>
      </c>
      <c r="B231" s="663" t="s">
        <v>387</v>
      </c>
      <c r="C231" s="664" t="s">
        <v>518</v>
      </c>
      <c r="D231" s="646">
        <v>42101.398629394236</v>
      </c>
    </row>
    <row r="232" spans="1:4" ht="16.5" thickTop="1" thickBot="1">
      <c r="A232" s="663" t="s">
        <v>546</v>
      </c>
      <c r="B232" s="663" t="s">
        <v>387</v>
      </c>
      <c r="C232" s="664" t="s">
        <v>547</v>
      </c>
      <c r="D232" s="646">
        <v>50681.586963194291</v>
      </c>
    </row>
    <row r="233" spans="1:4" ht="16.5" thickTop="1" thickBot="1">
      <c r="A233" s="663" t="s">
        <v>548</v>
      </c>
      <c r="B233" s="663" t="s">
        <v>387</v>
      </c>
      <c r="C233" s="664" t="s">
        <v>549</v>
      </c>
      <c r="D233" s="646">
        <v>50681.586963194291</v>
      </c>
    </row>
    <row r="234" spans="1:4" ht="16.5" thickTop="1" thickBot="1">
      <c r="A234" s="663" t="s">
        <v>550</v>
      </c>
      <c r="B234" s="663" t="s">
        <v>387</v>
      </c>
      <c r="C234" s="664" t="s">
        <v>2284</v>
      </c>
      <c r="D234" s="646">
        <v>38011.190222395715</v>
      </c>
    </row>
    <row r="235" spans="1:4" ht="16.5" thickTop="1" thickBot="1">
      <c r="A235" s="663" t="s">
        <v>552</v>
      </c>
      <c r="B235" s="663" t="s">
        <v>144</v>
      </c>
      <c r="C235" s="664" t="s">
        <v>553</v>
      </c>
      <c r="D235" s="646">
        <v>973.36505111004783</v>
      </c>
    </row>
    <row r="236" spans="1:4" ht="16.5" thickTop="1" thickBot="1">
      <c r="A236" s="663" t="s">
        <v>556</v>
      </c>
      <c r="B236" s="663" t="s">
        <v>387</v>
      </c>
      <c r="C236" s="664" t="s">
        <v>2285</v>
      </c>
      <c r="D236" s="646">
        <v>462469.48103914788</v>
      </c>
    </row>
    <row r="237" spans="1:4" ht="16.5" thickTop="1" thickBot="1">
      <c r="A237" s="663" t="s">
        <v>557</v>
      </c>
      <c r="B237" s="663" t="s">
        <v>387</v>
      </c>
      <c r="C237" s="664" t="s">
        <v>2286</v>
      </c>
      <c r="D237" s="646">
        <v>368534.65186794678</v>
      </c>
    </row>
    <row r="238" spans="1:4" ht="16.5" thickTop="1" thickBot="1">
      <c r="A238" s="663" t="s">
        <v>558</v>
      </c>
      <c r="B238" s="663" t="s">
        <v>387</v>
      </c>
      <c r="C238" s="664" t="s">
        <v>2287</v>
      </c>
      <c r="D238" s="646">
        <v>399204.32238148671</v>
      </c>
    </row>
    <row r="239" spans="1:4" ht="16.5" thickTop="1" thickBot="1">
      <c r="A239" s="663" t="s">
        <v>570</v>
      </c>
      <c r="B239" s="663" t="s">
        <v>571</v>
      </c>
      <c r="C239" s="664" t="s">
        <v>572</v>
      </c>
      <c r="D239" s="646">
        <v>351026.00412787934</v>
      </c>
    </row>
    <row r="240" spans="1:4" ht="16.5" thickTop="1" thickBot="1">
      <c r="A240" s="663" t="s">
        <v>559</v>
      </c>
      <c r="B240" s="663" t="s">
        <v>387</v>
      </c>
      <c r="C240" s="664" t="s">
        <v>1920</v>
      </c>
      <c r="D240" s="646">
        <v>326724.39561352832</v>
      </c>
    </row>
    <row r="241" spans="1:4" ht="16.5" thickTop="1" thickBot="1">
      <c r="A241" s="663" t="s">
        <v>560</v>
      </c>
      <c r="B241" s="663" t="s">
        <v>387</v>
      </c>
      <c r="C241" s="664" t="s">
        <v>2011</v>
      </c>
      <c r="D241" s="646">
        <v>331142.47573415696</v>
      </c>
    </row>
    <row r="242" spans="1:4" ht="16.5" thickTop="1" thickBot="1">
      <c r="A242" s="665" t="s">
        <v>2013</v>
      </c>
      <c r="B242" s="663" t="s">
        <v>387</v>
      </c>
      <c r="C242" s="664" t="s">
        <v>2012</v>
      </c>
      <c r="D242" s="647">
        <v>415729.84974142414</v>
      </c>
    </row>
    <row r="243" spans="1:4" ht="16.5" thickTop="1" thickBot="1">
      <c r="A243" s="663" t="s">
        <v>561</v>
      </c>
      <c r="B243" s="663" t="s">
        <v>387</v>
      </c>
      <c r="C243" s="664" t="s">
        <v>562</v>
      </c>
      <c r="D243" s="646">
        <v>464287.96289800957</v>
      </c>
    </row>
    <row r="244" spans="1:4" ht="16.5" thickTop="1" thickBot="1">
      <c r="A244" s="663" t="s">
        <v>563</v>
      </c>
      <c r="B244" s="663" t="s">
        <v>387</v>
      </c>
      <c r="C244" s="664" t="s">
        <v>564</v>
      </c>
      <c r="D244" s="646">
        <v>452333.16364650911</v>
      </c>
    </row>
    <row r="245" spans="1:4" ht="16.5" thickTop="1" thickBot="1">
      <c r="A245" s="663" t="s">
        <v>565</v>
      </c>
      <c r="B245" s="663" t="s">
        <v>387</v>
      </c>
      <c r="C245" s="664" t="s">
        <v>566</v>
      </c>
      <c r="D245" s="646">
        <v>452333.16364650911</v>
      </c>
    </row>
    <row r="246" spans="1:4" ht="16.5" thickTop="1" thickBot="1">
      <c r="A246" s="663" t="s">
        <v>567</v>
      </c>
      <c r="B246" s="663" t="s">
        <v>387</v>
      </c>
      <c r="C246" s="664" t="s">
        <v>2014</v>
      </c>
      <c r="D246" s="646">
        <v>332860.97796288755</v>
      </c>
    </row>
    <row r="247" spans="1:4" ht="16.5" thickTop="1" thickBot="1">
      <c r="A247" s="663" t="s">
        <v>568</v>
      </c>
      <c r="B247" s="663" t="s">
        <v>387</v>
      </c>
      <c r="C247" s="664" t="s">
        <v>569</v>
      </c>
      <c r="D247" s="646">
        <v>346116.18692055275</v>
      </c>
    </row>
    <row r="248" spans="1:4" ht="16.5" thickTop="1" thickBot="1">
      <c r="A248" s="663" t="s">
        <v>573</v>
      </c>
      <c r="B248" s="663" t="s">
        <v>387</v>
      </c>
      <c r="C248" s="664" t="s">
        <v>574</v>
      </c>
      <c r="D248" s="646">
        <v>354954.149946613</v>
      </c>
    </row>
    <row r="249" spans="1:4" ht="16.5" thickTop="1" thickBot="1">
      <c r="A249" s="663" t="s">
        <v>575</v>
      </c>
      <c r="B249" s="663" t="s">
        <v>387</v>
      </c>
      <c r="C249" s="664" t="s">
        <v>576</v>
      </c>
      <c r="D249" s="646">
        <v>346116.18692055275</v>
      </c>
    </row>
    <row r="250" spans="1:4" ht="16.5" thickTop="1" thickBot="1">
      <c r="A250" s="663" t="s">
        <v>577</v>
      </c>
      <c r="B250" s="663" t="s">
        <v>387</v>
      </c>
      <c r="C250" s="664" t="s">
        <v>578</v>
      </c>
      <c r="D250" s="646">
        <v>243057.2743104843</v>
      </c>
    </row>
    <row r="251" spans="1:4" ht="16.5" thickTop="1" thickBot="1">
      <c r="A251" s="663" t="s">
        <v>579</v>
      </c>
      <c r="B251" s="663" t="s">
        <v>387</v>
      </c>
      <c r="C251" s="664" t="s">
        <v>580</v>
      </c>
      <c r="D251" s="646">
        <v>246345.35196405987</v>
      </c>
    </row>
    <row r="252" spans="1:4" ht="16.5" thickTop="1" thickBot="1">
      <c r="A252" s="663" t="s">
        <v>581</v>
      </c>
      <c r="B252" s="663" t="s">
        <v>387</v>
      </c>
      <c r="C252" s="664" t="s">
        <v>2288</v>
      </c>
      <c r="D252" s="646">
        <v>348449.51334114373</v>
      </c>
    </row>
    <row r="253" spans="1:4" ht="16.5" thickTop="1" thickBot="1">
      <c r="A253" s="663" t="s">
        <v>582</v>
      </c>
      <c r="B253" s="663" t="s">
        <v>387</v>
      </c>
      <c r="C253" s="664" t="s">
        <v>2289</v>
      </c>
      <c r="D253" s="646">
        <v>232783.82892694196</v>
      </c>
    </row>
    <row r="254" spans="1:4" ht="16.5" thickTop="1" thickBot="1">
      <c r="A254" s="663" t="s">
        <v>584</v>
      </c>
      <c r="B254" s="663" t="s">
        <v>233</v>
      </c>
      <c r="C254" s="664" t="s">
        <v>1921</v>
      </c>
      <c r="D254" s="646">
        <v>22249.737643803954</v>
      </c>
    </row>
    <row r="255" spans="1:4" ht="16.5" thickTop="1" thickBot="1">
      <c r="A255" s="663" t="s">
        <v>583</v>
      </c>
      <c r="B255" s="663" t="s">
        <v>387</v>
      </c>
      <c r="C255" s="664" t="s">
        <v>2290</v>
      </c>
      <c r="D255" s="646">
        <v>348571.06235609739</v>
      </c>
    </row>
    <row r="256" spans="1:4" ht="16.5" thickTop="1" thickBot="1">
      <c r="A256" s="663" t="s">
        <v>554</v>
      </c>
      <c r="B256" s="663" t="s">
        <v>387</v>
      </c>
      <c r="C256" s="664" t="s">
        <v>555</v>
      </c>
      <c r="D256" s="646">
        <v>410185.6398025782</v>
      </c>
    </row>
    <row r="257" spans="1:4" ht="16.5" thickTop="1" thickBot="1">
      <c r="A257" s="663" t="s">
        <v>585</v>
      </c>
      <c r="B257" s="663" t="s">
        <v>387</v>
      </c>
      <c r="C257" s="664" t="s">
        <v>586</v>
      </c>
      <c r="D257" s="646">
        <v>403737.29859946249</v>
      </c>
    </row>
    <row r="258" spans="1:4" ht="16.5" thickTop="1" thickBot="1">
      <c r="A258" s="663" t="s">
        <v>587</v>
      </c>
      <c r="B258" s="663" t="s">
        <v>387</v>
      </c>
      <c r="C258" s="664" t="s">
        <v>588</v>
      </c>
      <c r="D258" s="646">
        <v>436920.8549673594</v>
      </c>
    </row>
    <row r="259" spans="1:4" ht="16.5" thickTop="1" thickBot="1">
      <c r="A259" s="663" t="s">
        <v>497</v>
      </c>
      <c r="B259" s="663" t="s">
        <v>387</v>
      </c>
      <c r="C259" s="664" t="s">
        <v>498</v>
      </c>
      <c r="D259" s="646">
        <v>480613.62697911618</v>
      </c>
    </row>
    <row r="260" spans="1:4" ht="16.5" thickTop="1" thickBot="1">
      <c r="A260" s="663" t="s">
        <v>1669</v>
      </c>
      <c r="B260" s="663" t="s">
        <v>387</v>
      </c>
      <c r="C260" s="664" t="s">
        <v>1670</v>
      </c>
      <c r="D260" s="646">
        <v>498522.24320900504</v>
      </c>
    </row>
    <row r="261" spans="1:4" ht="16.5" thickTop="1" thickBot="1">
      <c r="A261" s="663" t="s">
        <v>499</v>
      </c>
      <c r="B261" s="663" t="s">
        <v>377</v>
      </c>
      <c r="C261" s="664" t="s">
        <v>500</v>
      </c>
      <c r="D261" s="646">
        <v>2717.6980903751605</v>
      </c>
    </row>
    <row r="262" spans="1:4" ht="31.5" thickTop="1" thickBot="1">
      <c r="A262" s="663" t="s">
        <v>589</v>
      </c>
      <c r="B262" s="663" t="s">
        <v>377</v>
      </c>
      <c r="C262" s="664" t="s">
        <v>2291</v>
      </c>
      <c r="D262" s="646">
        <v>17967.148204009078</v>
      </c>
    </row>
    <row r="263" spans="1:4" ht="16.5" thickTop="1" thickBot="1">
      <c r="A263" s="663" t="s">
        <v>590</v>
      </c>
      <c r="B263" s="663" t="s">
        <v>233</v>
      </c>
      <c r="C263" s="664" t="s">
        <v>2292</v>
      </c>
      <c r="D263" s="646">
        <v>57295.338753053278</v>
      </c>
    </row>
    <row r="264" spans="1:4" ht="16.5" thickTop="1" thickBot="1">
      <c r="A264" s="663" t="s">
        <v>591</v>
      </c>
      <c r="B264" s="663" t="s">
        <v>377</v>
      </c>
      <c r="C264" s="664" t="s">
        <v>2293</v>
      </c>
      <c r="D264" s="646">
        <v>13463.437973093434</v>
      </c>
    </row>
    <row r="265" spans="1:4" ht="16.5" thickTop="1" thickBot="1">
      <c r="A265" s="663" t="s">
        <v>592</v>
      </c>
      <c r="B265" s="663" t="s">
        <v>144</v>
      </c>
      <c r="C265" s="664" t="s">
        <v>2294</v>
      </c>
      <c r="D265" s="646">
        <v>9502.7975555989287</v>
      </c>
    </row>
    <row r="266" spans="1:4" ht="16.5" thickTop="1" thickBot="1">
      <c r="A266" s="663" t="s">
        <v>593</v>
      </c>
      <c r="B266" s="663" t="s">
        <v>92</v>
      </c>
      <c r="C266" s="664" t="s">
        <v>2295</v>
      </c>
      <c r="D266" s="646">
        <v>44719.04732046555</v>
      </c>
    </row>
    <row r="267" spans="1:4" ht="16.5" thickTop="1" thickBot="1">
      <c r="A267" s="663" t="s">
        <v>594</v>
      </c>
      <c r="B267" s="663" t="s">
        <v>92</v>
      </c>
      <c r="C267" s="664" t="s">
        <v>2296</v>
      </c>
      <c r="D267" s="646">
        <v>50308.928235523752</v>
      </c>
    </row>
    <row r="268" spans="1:4" ht="16.5" thickTop="1" thickBot="1">
      <c r="A268" s="663" t="s">
        <v>595</v>
      </c>
      <c r="B268" s="663" t="s">
        <v>92</v>
      </c>
      <c r="C268" s="664" t="s">
        <v>2297</v>
      </c>
      <c r="D268" s="646">
        <v>100617.8564710475</v>
      </c>
    </row>
    <row r="269" spans="1:4" ht="16.5" thickTop="1" thickBot="1">
      <c r="A269" s="663" t="s">
        <v>596</v>
      </c>
      <c r="B269" s="663" t="s">
        <v>377</v>
      </c>
      <c r="C269" s="664" t="s">
        <v>597</v>
      </c>
      <c r="D269" s="646">
        <v>60157.86229020897</v>
      </c>
    </row>
    <row r="270" spans="1:4" ht="16.5" thickTop="1" thickBot="1">
      <c r="A270" s="663" t="s">
        <v>599</v>
      </c>
      <c r="B270" s="663" t="s">
        <v>144</v>
      </c>
      <c r="C270" s="664" t="s">
        <v>600</v>
      </c>
      <c r="D270" s="646">
        <v>166209.12799244403</v>
      </c>
    </row>
    <row r="271" spans="1:4" ht="16.5" thickTop="1" thickBot="1">
      <c r="A271" s="663" t="s">
        <v>601</v>
      </c>
      <c r="B271" s="663" t="s">
        <v>387</v>
      </c>
      <c r="C271" s="664" t="s">
        <v>1922</v>
      </c>
      <c r="D271" s="646">
        <v>64594.534375968658</v>
      </c>
    </row>
    <row r="272" spans="1:4" ht="16.5" thickTop="1" thickBot="1">
      <c r="A272" s="663" t="s">
        <v>598</v>
      </c>
      <c r="B272" s="663" t="s">
        <v>387</v>
      </c>
      <c r="C272" s="664" t="s">
        <v>2298</v>
      </c>
      <c r="D272" s="646">
        <v>64594.534375968658</v>
      </c>
    </row>
    <row r="273" spans="1:4" ht="16.5" thickTop="1" thickBot="1">
      <c r="A273" s="663" t="s">
        <v>602</v>
      </c>
      <c r="B273" s="663" t="s">
        <v>387</v>
      </c>
      <c r="C273" s="664" t="s">
        <v>2299</v>
      </c>
      <c r="D273" s="646">
        <v>41003.865582666316</v>
      </c>
    </row>
    <row r="274" spans="1:4" ht="16.5" thickTop="1" thickBot="1">
      <c r="A274" s="663" t="s">
        <v>603</v>
      </c>
      <c r="B274" s="663" t="s">
        <v>144</v>
      </c>
      <c r="C274" s="664" t="s">
        <v>2300</v>
      </c>
      <c r="D274" s="646">
        <v>11519.959647213351</v>
      </c>
    </row>
    <row r="275" spans="1:4" ht="16.5" thickTop="1" thickBot="1">
      <c r="A275" s="663" t="s">
        <v>604</v>
      </c>
      <c r="B275" s="663" t="s">
        <v>144</v>
      </c>
      <c r="C275" s="664" t="s">
        <v>2301</v>
      </c>
      <c r="D275" s="646">
        <v>13257.492138226051</v>
      </c>
    </row>
    <row r="276" spans="1:4" ht="16.5" thickTop="1" thickBot="1">
      <c r="A276" s="663" t="s">
        <v>605</v>
      </c>
      <c r="B276" s="663" t="s">
        <v>606</v>
      </c>
      <c r="C276" s="664" t="s">
        <v>2302</v>
      </c>
      <c r="D276" s="646">
        <v>86882.720508333077</v>
      </c>
    </row>
    <row r="277" spans="1:4" ht="16.5" thickTop="1" thickBot="1">
      <c r="A277" s="663" t="s">
        <v>607</v>
      </c>
      <c r="B277" s="663" t="s">
        <v>606</v>
      </c>
      <c r="C277" s="664" t="s">
        <v>1923</v>
      </c>
      <c r="D277" s="646">
        <v>77619.489277665212</v>
      </c>
    </row>
    <row r="278" spans="1:4" ht="16.5" thickTop="1" thickBot="1">
      <c r="A278" s="663" t="s">
        <v>608</v>
      </c>
      <c r="B278" s="663" t="s">
        <v>606</v>
      </c>
      <c r="C278" s="664" t="s">
        <v>609</v>
      </c>
      <c r="D278" s="646">
        <v>40353.616510610576</v>
      </c>
    </row>
    <row r="279" spans="1:4" ht="16.5" thickTop="1" thickBot="1">
      <c r="A279" s="663" t="s">
        <v>501</v>
      </c>
      <c r="B279" s="663" t="s">
        <v>141</v>
      </c>
      <c r="C279" s="664" t="s">
        <v>502</v>
      </c>
      <c r="D279" s="646">
        <v>81294.408500282385</v>
      </c>
    </row>
    <row r="280" spans="1:4" ht="16.5" thickTop="1" thickBot="1">
      <c r="A280" s="663" t="s">
        <v>503</v>
      </c>
      <c r="B280" s="663" t="s">
        <v>141</v>
      </c>
      <c r="C280" s="664" t="s">
        <v>504</v>
      </c>
      <c r="D280" s="646">
        <v>51888.109332140855</v>
      </c>
    </row>
    <row r="281" spans="1:4" ht="16.5" thickTop="1" thickBot="1">
      <c r="A281" s="663" t="s">
        <v>610</v>
      </c>
      <c r="B281" s="663" t="s">
        <v>92</v>
      </c>
      <c r="C281" s="664" t="s">
        <v>2303</v>
      </c>
      <c r="D281" s="646">
        <v>85699.48151555103</v>
      </c>
    </row>
    <row r="282" spans="1:4" ht="16.5" thickTop="1" thickBot="1">
      <c r="A282" s="663" t="s">
        <v>611</v>
      </c>
      <c r="B282" s="663" t="s">
        <v>377</v>
      </c>
      <c r="C282" s="664" t="s">
        <v>2304</v>
      </c>
      <c r="D282" s="646">
        <v>12898.71281537814</v>
      </c>
    </row>
    <row r="283" spans="1:4" ht="16.5" thickTop="1" thickBot="1">
      <c r="A283" s="663" t="s">
        <v>612</v>
      </c>
      <c r="B283" s="663" t="s">
        <v>144</v>
      </c>
      <c r="C283" s="664" t="s">
        <v>2305</v>
      </c>
      <c r="D283" s="646">
        <v>28235.607530496753</v>
      </c>
    </row>
    <row r="284" spans="1:4" ht="16.5" thickTop="1" thickBot="1">
      <c r="A284" s="663" t="s">
        <v>613</v>
      </c>
      <c r="B284" s="663" t="s">
        <v>92</v>
      </c>
      <c r="C284" s="664" t="s">
        <v>614</v>
      </c>
      <c r="D284" s="646">
        <v>18209.947504063257</v>
      </c>
    </row>
    <row r="285" spans="1:4" ht="16.5" thickTop="1" thickBot="1">
      <c r="A285" s="663" t="s">
        <v>615</v>
      </c>
      <c r="B285" s="663" t="s">
        <v>92</v>
      </c>
      <c r="C285" s="664" t="s">
        <v>2306</v>
      </c>
      <c r="D285" s="646">
        <v>116088.41533840325</v>
      </c>
    </row>
    <row r="286" spans="1:4" ht="16.5" thickTop="1" thickBot="1">
      <c r="A286" s="663" t="s">
        <v>616</v>
      </c>
      <c r="B286" s="663" t="s">
        <v>92</v>
      </c>
      <c r="C286" s="664" t="s">
        <v>617</v>
      </c>
      <c r="D286" s="646">
        <v>361163.95883058792</v>
      </c>
    </row>
    <row r="287" spans="1:4" ht="16.5" thickTop="1" thickBot="1">
      <c r="A287" s="663" t="s">
        <v>620</v>
      </c>
      <c r="B287" s="663" t="s">
        <v>92</v>
      </c>
      <c r="C287" s="664" t="s">
        <v>621</v>
      </c>
      <c r="D287" s="646">
        <v>15058.266692994919</v>
      </c>
    </row>
    <row r="288" spans="1:4" ht="16.5" thickTop="1" thickBot="1">
      <c r="A288" s="663" t="s">
        <v>618</v>
      </c>
      <c r="B288" s="663" t="s">
        <v>92</v>
      </c>
      <c r="C288" s="664" t="s">
        <v>2307</v>
      </c>
      <c r="D288" s="646">
        <v>30532.163731375262</v>
      </c>
    </row>
    <row r="289" spans="1:4" ht="16.5" thickTop="1" thickBot="1">
      <c r="A289" s="663" t="s">
        <v>619</v>
      </c>
      <c r="B289" s="663" t="s">
        <v>92</v>
      </c>
      <c r="C289" s="664" t="s">
        <v>2308</v>
      </c>
      <c r="D289" s="646">
        <v>143806.87352961997</v>
      </c>
    </row>
    <row r="290" spans="1:4" ht="16.5" thickTop="1" thickBot="1">
      <c r="A290" s="663" t="s">
        <v>622</v>
      </c>
      <c r="B290" s="663" t="s">
        <v>454</v>
      </c>
      <c r="C290" s="664" t="s">
        <v>623</v>
      </c>
      <c r="D290" s="646">
        <v>3143.3837953442526</v>
      </c>
    </row>
    <row r="291" spans="1:4" ht="16.5" thickTop="1" thickBot="1">
      <c r="A291" s="663" t="s">
        <v>624</v>
      </c>
      <c r="B291" s="663" t="s">
        <v>422</v>
      </c>
      <c r="C291" s="664" t="s">
        <v>1924</v>
      </c>
      <c r="D291" s="646">
        <v>71349.39252708116</v>
      </c>
    </row>
    <row r="292" spans="1:4" ht="16.5" thickTop="1" thickBot="1">
      <c r="A292" s="663" t="s">
        <v>625</v>
      </c>
      <c r="B292" s="663" t="s">
        <v>377</v>
      </c>
      <c r="C292" s="664" t="s">
        <v>2309</v>
      </c>
      <c r="D292" s="646">
        <v>3143.3837953442526</v>
      </c>
    </row>
    <row r="293" spans="1:4" ht="16.5" thickTop="1" thickBot="1">
      <c r="A293" s="663" t="s">
        <v>626</v>
      </c>
      <c r="B293" s="663" t="s">
        <v>377</v>
      </c>
      <c r="C293" s="664" t="s">
        <v>1925</v>
      </c>
      <c r="D293" s="646">
        <v>16438.1196119179</v>
      </c>
    </row>
    <row r="294" spans="1:4" ht="16.5" thickTop="1" thickBot="1">
      <c r="A294" s="663" t="s">
        <v>627</v>
      </c>
      <c r="B294" s="663" t="s">
        <v>92</v>
      </c>
      <c r="C294" s="664" t="s">
        <v>628</v>
      </c>
      <c r="D294" s="646">
        <v>1560.1600148449995</v>
      </c>
    </row>
    <row r="295" spans="1:4" ht="16.5" thickTop="1" thickBot="1">
      <c r="A295" s="663" t="s">
        <v>633</v>
      </c>
      <c r="B295" s="663" t="s">
        <v>92</v>
      </c>
      <c r="C295" s="664" t="s">
        <v>1926</v>
      </c>
      <c r="D295" s="646">
        <v>48370.17305766802</v>
      </c>
    </row>
    <row r="296" spans="1:4" ht="16.5" thickTop="1" thickBot="1">
      <c r="A296" s="663" t="s">
        <v>629</v>
      </c>
      <c r="B296" s="663" t="s">
        <v>92</v>
      </c>
      <c r="C296" s="664" t="s">
        <v>630</v>
      </c>
      <c r="D296" s="646">
        <v>51594.851261512558</v>
      </c>
    </row>
    <row r="297" spans="1:4" ht="16.5" thickTop="1" thickBot="1">
      <c r="A297" s="663" t="s">
        <v>631</v>
      </c>
      <c r="B297" s="663" t="s">
        <v>92</v>
      </c>
      <c r="C297" s="664" t="s">
        <v>632</v>
      </c>
      <c r="D297" s="646">
        <v>79853.871581657382</v>
      </c>
    </row>
    <row r="298" spans="1:4" ht="16.5" thickTop="1" thickBot="1">
      <c r="A298" s="663" t="s">
        <v>646</v>
      </c>
      <c r="B298" s="663" t="s">
        <v>144</v>
      </c>
      <c r="C298" s="664" t="s">
        <v>647</v>
      </c>
      <c r="D298" s="646">
        <v>10753.624356417355</v>
      </c>
    </row>
    <row r="299" spans="1:4" ht="16.5" thickTop="1" thickBot="1">
      <c r="A299" s="663" t="s">
        <v>634</v>
      </c>
      <c r="B299" s="663" t="s">
        <v>377</v>
      </c>
      <c r="C299" s="664" t="s">
        <v>635</v>
      </c>
      <c r="D299" s="646">
        <v>29732.075002169946</v>
      </c>
    </row>
    <row r="300" spans="1:4" ht="16.5" thickTop="1" thickBot="1">
      <c r="A300" s="663" t="s">
        <v>650</v>
      </c>
      <c r="B300" s="663" t="s">
        <v>377</v>
      </c>
      <c r="C300" s="664" t="s">
        <v>651</v>
      </c>
      <c r="D300" s="646">
        <v>15120.759981052526</v>
      </c>
    </row>
    <row r="301" spans="1:4" ht="31.5" thickTop="1" thickBot="1">
      <c r="A301" s="663" t="s">
        <v>652</v>
      </c>
      <c r="B301" s="663" t="s">
        <v>92</v>
      </c>
      <c r="C301" s="664" t="s">
        <v>2310</v>
      </c>
      <c r="D301" s="646">
        <v>516952.18702458177</v>
      </c>
    </row>
    <row r="302" spans="1:4" ht="31.5" thickTop="1" thickBot="1">
      <c r="A302" s="663" t="s">
        <v>653</v>
      </c>
      <c r="B302" s="663" t="s">
        <v>92</v>
      </c>
      <c r="C302" s="664" t="s">
        <v>2311</v>
      </c>
      <c r="D302" s="646">
        <v>439409.35897089454</v>
      </c>
    </row>
    <row r="303" spans="1:4" ht="31.5" thickTop="1" thickBot="1">
      <c r="A303" s="663" t="s">
        <v>654</v>
      </c>
      <c r="B303" s="663" t="s">
        <v>92</v>
      </c>
      <c r="C303" s="664" t="s">
        <v>2312</v>
      </c>
      <c r="D303" s="646">
        <v>243883.22550084718</v>
      </c>
    </row>
    <row r="304" spans="1:4" ht="31.5" thickTop="1" thickBot="1">
      <c r="A304" s="663" t="s">
        <v>655</v>
      </c>
      <c r="B304" s="663" t="s">
        <v>92</v>
      </c>
      <c r="C304" s="664" t="s">
        <v>2313</v>
      </c>
      <c r="D304" s="646">
        <v>414330.05758033955</v>
      </c>
    </row>
    <row r="305" spans="1:4" ht="31.5" thickTop="1" thickBot="1">
      <c r="A305" s="663" t="s">
        <v>656</v>
      </c>
      <c r="B305" s="663" t="s">
        <v>92</v>
      </c>
      <c r="C305" s="664" t="s">
        <v>2314</v>
      </c>
      <c r="D305" s="646">
        <v>290221.03834600811</v>
      </c>
    </row>
    <row r="306" spans="1:4" ht="31.5" thickTop="1" thickBot="1">
      <c r="A306" s="663" t="s">
        <v>657</v>
      </c>
      <c r="B306" s="663" t="s">
        <v>233</v>
      </c>
      <c r="C306" s="664" t="s">
        <v>2315</v>
      </c>
      <c r="D306" s="646">
        <v>386961.38446134416</v>
      </c>
    </row>
    <row r="307" spans="1:4" ht="16.5" thickTop="1" thickBot="1">
      <c r="A307" s="663" t="s">
        <v>658</v>
      </c>
      <c r="B307" s="663" t="s">
        <v>92</v>
      </c>
      <c r="C307" s="664" t="s">
        <v>659</v>
      </c>
      <c r="D307" s="646">
        <v>296025.45911292831</v>
      </c>
    </row>
    <row r="308" spans="1:4" ht="16.5" thickTop="1" thickBot="1">
      <c r="A308" s="663" t="s">
        <v>636</v>
      </c>
      <c r="B308" s="663" t="s">
        <v>377</v>
      </c>
      <c r="C308" s="664" t="s">
        <v>637</v>
      </c>
      <c r="D308" s="646">
        <v>104967.34025556463</v>
      </c>
    </row>
    <row r="309" spans="1:4" ht="16.5" thickTop="1" thickBot="1">
      <c r="A309" s="663" t="s">
        <v>642</v>
      </c>
      <c r="B309" s="663" t="s">
        <v>377</v>
      </c>
      <c r="C309" s="664" t="s">
        <v>643</v>
      </c>
      <c r="D309" s="646">
        <v>8599.1418769187603</v>
      </c>
    </row>
    <row r="310" spans="1:4" ht="16.5" thickTop="1" thickBot="1">
      <c r="A310" s="663" t="s">
        <v>640</v>
      </c>
      <c r="B310" s="663" t="s">
        <v>377</v>
      </c>
      <c r="C310" s="664" t="s">
        <v>641</v>
      </c>
      <c r="D310" s="646">
        <v>18548.4032247861</v>
      </c>
    </row>
    <row r="311" spans="1:4" ht="16.5" thickTop="1" thickBot="1">
      <c r="A311" s="663" t="s">
        <v>638</v>
      </c>
      <c r="B311" s="663" t="s">
        <v>377</v>
      </c>
      <c r="C311" s="664" t="s">
        <v>639</v>
      </c>
      <c r="D311" s="646">
        <v>99217.115760977977</v>
      </c>
    </row>
    <row r="312" spans="1:4" ht="16.5" thickTop="1" thickBot="1">
      <c r="A312" s="663" t="s">
        <v>644</v>
      </c>
      <c r="B312" s="663" t="s">
        <v>377</v>
      </c>
      <c r="C312" s="664" t="s">
        <v>645</v>
      </c>
      <c r="D312" s="646">
        <v>17817.566492368562</v>
      </c>
    </row>
    <row r="313" spans="1:4" ht="16.5" thickTop="1" thickBot="1">
      <c r="A313" s="663" t="s">
        <v>660</v>
      </c>
      <c r="B313" s="663" t="s">
        <v>377</v>
      </c>
      <c r="C313" s="664" t="s">
        <v>661</v>
      </c>
      <c r="D313" s="646">
        <v>18823.091611481315</v>
      </c>
    </row>
    <row r="314" spans="1:4" ht="16.5" thickTop="1" thickBot="1">
      <c r="A314" s="663" t="s">
        <v>662</v>
      </c>
      <c r="B314" s="663" t="s">
        <v>377</v>
      </c>
      <c r="C314" s="664" t="s">
        <v>663</v>
      </c>
      <c r="D314" s="646">
        <v>16123.391019222674</v>
      </c>
    </row>
    <row r="315" spans="1:4" ht="16.5" thickTop="1" thickBot="1">
      <c r="A315" s="663" t="s">
        <v>667</v>
      </c>
      <c r="B315" s="663" t="s">
        <v>377</v>
      </c>
      <c r="C315" s="664" t="s">
        <v>2316</v>
      </c>
      <c r="D315" s="646">
        <v>6982.6477274509225</v>
      </c>
    </row>
    <row r="316" spans="1:4" ht="16.5" thickTop="1" thickBot="1">
      <c r="A316" s="663" t="s">
        <v>664</v>
      </c>
      <c r="B316" s="663" t="s">
        <v>92</v>
      </c>
      <c r="C316" s="664" t="s">
        <v>2317</v>
      </c>
      <c r="D316" s="646">
        <v>56625.349259510032</v>
      </c>
    </row>
    <row r="317" spans="1:4" ht="16.5" thickTop="1" thickBot="1">
      <c r="A317" s="663" t="s">
        <v>665</v>
      </c>
      <c r="B317" s="663" t="s">
        <v>377</v>
      </c>
      <c r="C317" s="664" t="s">
        <v>666</v>
      </c>
      <c r="D317" s="646">
        <v>11812.619517814368</v>
      </c>
    </row>
    <row r="318" spans="1:4" ht="16.5" thickTop="1" thickBot="1">
      <c r="A318" s="663" t="s">
        <v>668</v>
      </c>
      <c r="B318" s="663" t="s">
        <v>606</v>
      </c>
      <c r="C318" s="664" t="s">
        <v>2318</v>
      </c>
      <c r="D318" s="646">
        <v>34562.046792533387</v>
      </c>
    </row>
    <row r="319" spans="1:4" ht="16.5" thickTop="1" thickBot="1">
      <c r="A319" s="663" t="s">
        <v>669</v>
      </c>
      <c r="B319" s="663" t="s">
        <v>92</v>
      </c>
      <c r="C319" s="664" t="s">
        <v>2319</v>
      </c>
      <c r="D319" s="646">
        <v>23887.126262798778</v>
      </c>
    </row>
    <row r="320" spans="1:4" ht="16.5" thickTop="1" thickBot="1">
      <c r="A320" s="663" t="s">
        <v>673</v>
      </c>
      <c r="B320" s="663" t="s">
        <v>92</v>
      </c>
      <c r="C320" s="664" t="s">
        <v>2320</v>
      </c>
      <c r="D320" s="646">
        <v>206379.40504605023</v>
      </c>
    </row>
    <row r="321" spans="1:4" ht="16.5" thickTop="1" thickBot="1">
      <c r="A321" s="663" t="s">
        <v>674</v>
      </c>
      <c r="B321" s="663" t="s">
        <v>92</v>
      </c>
      <c r="C321" s="664" t="s">
        <v>2321</v>
      </c>
      <c r="D321" s="646">
        <v>257974.25630756278</v>
      </c>
    </row>
    <row r="322" spans="1:4" ht="16.5" thickTop="1" thickBot="1">
      <c r="A322" s="663" t="s">
        <v>672</v>
      </c>
      <c r="B322" s="663" t="s">
        <v>92</v>
      </c>
      <c r="C322" s="664" t="s">
        <v>2322</v>
      </c>
      <c r="D322" s="646">
        <v>206379.40504605023</v>
      </c>
    </row>
    <row r="323" spans="1:4" ht="31.5" thickTop="1" thickBot="1">
      <c r="A323" s="663" t="s">
        <v>671</v>
      </c>
      <c r="B323" s="663" t="s">
        <v>92</v>
      </c>
      <c r="C323" s="664" t="s">
        <v>2323</v>
      </c>
      <c r="D323" s="646">
        <v>297754.32340876648</v>
      </c>
    </row>
    <row r="324" spans="1:4" ht="16.5" thickTop="1" thickBot="1">
      <c r="A324" s="663" t="s">
        <v>675</v>
      </c>
      <c r="B324" s="663" t="s">
        <v>92</v>
      </c>
      <c r="C324" s="664" t="s">
        <v>676</v>
      </c>
      <c r="D324" s="646">
        <v>257974.25630756278</v>
      </c>
    </row>
    <row r="325" spans="1:4" ht="16.5" thickTop="1" thickBot="1">
      <c r="A325" s="663" t="s">
        <v>678</v>
      </c>
      <c r="B325" s="663" t="s">
        <v>92</v>
      </c>
      <c r="C325" s="664" t="s">
        <v>679</v>
      </c>
      <c r="D325" s="646">
        <v>21605.34396575838</v>
      </c>
    </row>
    <row r="326" spans="1:4" ht="16.5" thickTop="1" thickBot="1">
      <c r="A326" s="663" t="s">
        <v>670</v>
      </c>
      <c r="B326" s="663" t="s">
        <v>92</v>
      </c>
      <c r="C326" s="664" t="s">
        <v>2324</v>
      </c>
      <c r="D326" s="646">
        <v>29280.078090908377</v>
      </c>
    </row>
    <row r="327" spans="1:4" ht="16.5" thickTop="1" thickBot="1">
      <c r="A327" s="663" t="s">
        <v>677</v>
      </c>
      <c r="B327" s="663" t="s">
        <v>92</v>
      </c>
      <c r="C327" s="664" t="s">
        <v>2325</v>
      </c>
      <c r="D327" s="646">
        <v>23956.005389232898</v>
      </c>
    </row>
    <row r="328" spans="1:4" ht="16.5" thickTop="1" thickBot="1">
      <c r="A328" s="663" t="s">
        <v>680</v>
      </c>
      <c r="B328" s="663" t="s">
        <v>92</v>
      </c>
      <c r="C328" s="664" t="s">
        <v>2326</v>
      </c>
      <c r="D328" s="646">
        <v>108258.32911610487</v>
      </c>
    </row>
    <row r="329" spans="1:4" ht="16.5" thickTop="1" thickBot="1">
      <c r="A329" s="663" t="s">
        <v>681</v>
      </c>
      <c r="B329" s="663" t="s">
        <v>92</v>
      </c>
      <c r="C329" s="664" t="s">
        <v>682</v>
      </c>
      <c r="D329" s="646">
        <v>10318.970252302512</v>
      </c>
    </row>
    <row r="330" spans="1:4" ht="16.5" thickTop="1" thickBot="1">
      <c r="A330" s="663" t="s">
        <v>683</v>
      </c>
      <c r="B330" s="663" t="s">
        <v>92</v>
      </c>
      <c r="C330" s="664" t="s">
        <v>2327</v>
      </c>
      <c r="D330" s="646">
        <v>28377.168193831905</v>
      </c>
    </row>
    <row r="331" spans="1:4" ht="16.5" thickTop="1" thickBot="1">
      <c r="A331" s="663" t="s">
        <v>684</v>
      </c>
      <c r="B331" s="663" t="s">
        <v>92</v>
      </c>
      <c r="C331" s="664" t="s">
        <v>2328</v>
      </c>
      <c r="D331" s="646">
        <v>1083.4918764917636</v>
      </c>
    </row>
    <row r="332" spans="1:4" ht="16.5" thickTop="1" thickBot="1">
      <c r="A332" s="663" t="s">
        <v>686</v>
      </c>
      <c r="B332" s="663" t="s">
        <v>387</v>
      </c>
      <c r="C332" s="664" t="s">
        <v>687</v>
      </c>
      <c r="D332" s="646">
        <v>44735.771034982063</v>
      </c>
    </row>
    <row r="333" spans="1:4" ht="16.5" thickTop="1" thickBot="1">
      <c r="A333" s="663" t="s">
        <v>685</v>
      </c>
      <c r="B333" s="663" t="s">
        <v>387</v>
      </c>
      <c r="C333" s="664" t="s">
        <v>2329</v>
      </c>
      <c r="D333" s="646">
        <v>17521.883120126604</v>
      </c>
    </row>
    <row r="334" spans="1:4" ht="16.5" thickTop="1" thickBot="1">
      <c r="A334" s="663" t="s">
        <v>690</v>
      </c>
      <c r="B334" s="663" t="s">
        <v>92</v>
      </c>
      <c r="C334" s="664" t="s">
        <v>1929</v>
      </c>
      <c r="D334" s="646">
        <v>828.09736274727652</v>
      </c>
    </row>
    <row r="335" spans="1:4" ht="16.5" thickTop="1" thickBot="1">
      <c r="A335" s="663" t="s">
        <v>688</v>
      </c>
      <c r="B335" s="663" t="s">
        <v>92</v>
      </c>
      <c r="C335" s="664" t="s">
        <v>689</v>
      </c>
      <c r="D335" s="646">
        <v>2579.7425630756279</v>
      </c>
    </row>
    <row r="336" spans="1:4" ht="16.5" thickTop="1" thickBot="1">
      <c r="A336" s="663" t="s">
        <v>691</v>
      </c>
      <c r="B336" s="663" t="s">
        <v>377</v>
      </c>
      <c r="C336" s="664" t="s">
        <v>692</v>
      </c>
      <c r="D336" s="646">
        <v>5892.2187281004672</v>
      </c>
    </row>
    <row r="337" spans="1:4" ht="16.5" thickTop="1" thickBot="1">
      <c r="A337" s="663" t="s">
        <v>696</v>
      </c>
      <c r="B337" s="663" t="s">
        <v>92</v>
      </c>
      <c r="C337" s="664" t="s">
        <v>697</v>
      </c>
      <c r="D337" s="646">
        <v>283771.68193831906</v>
      </c>
    </row>
    <row r="338" spans="1:4" ht="16.5" thickTop="1" thickBot="1">
      <c r="A338" s="663" t="s">
        <v>694</v>
      </c>
      <c r="B338" s="663" t="s">
        <v>92</v>
      </c>
      <c r="C338" s="664" t="s">
        <v>695</v>
      </c>
      <c r="D338" s="646">
        <v>51594.851261512558</v>
      </c>
    </row>
    <row r="339" spans="1:4" ht="16.5" thickTop="1" thickBot="1">
      <c r="A339" s="663" t="s">
        <v>693</v>
      </c>
      <c r="B339" s="663" t="s">
        <v>144</v>
      </c>
      <c r="C339" s="664" t="s">
        <v>2330</v>
      </c>
      <c r="D339" s="646">
        <v>243883.22550084718</v>
      </c>
    </row>
    <row r="340" spans="1:4" ht="31.5" thickTop="1" thickBot="1">
      <c r="A340" s="663" t="s">
        <v>648</v>
      </c>
      <c r="B340" s="663" t="s">
        <v>92</v>
      </c>
      <c r="C340" s="664" t="s">
        <v>1927</v>
      </c>
      <c r="D340" s="646">
        <v>246204.43428529968</v>
      </c>
    </row>
    <row r="341" spans="1:4" ht="31.5" thickTop="1" thickBot="1">
      <c r="A341" s="663" t="s">
        <v>698</v>
      </c>
      <c r="B341" s="663" t="s">
        <v>92</v>
      </c>
      <c r="C341" s="664" t="s">
        <v>699</v>
      </c>
      <c r="D341" s="646">
        <v>250812.21870190284</v>
      </c>
    </row>
    <row r="342" spans="1:4" ht="31.5" thickTop="1" thickBot="1">
      <c r="A342" s="663" t="s">
        <v>649</v>
      </c>
      <c r="B342" s="663" t="s">
        <v>92</v>
      </c>
      <c r="C342" s="664" t="s">
        <v>1928</v>
      </c>
      <c r="D342" s="646">
        <v>159817.42362819755</v>
      </c>
    </row>
    <row r="343" spans="1:4" ht="31.5" thickTop="1" thickBot="1">
      <c r="A343" s="663" t="s">
        <v>700</v>
      </c>
      <c r="B343" s="663" t="s">
        <v>92</v>
      </c>
      <c r="C343" s="664" t="s">
        <v>701</v>
      </c>
      <c r="D343" s="646">
        <v>149588.58958104893</v>
      </c>
    </row>
    <row r="344" spans="1:4" ht="16.5" thickTop="1" thickBot="1">
      <c r="A344" s="663" t="s">
        <v>737</v>
      </c>
      <c r="B344" s="663" t="s">
        <v>387</v>
      </c>
      <c r="C344" s="664" t="s">
        <v>2331</v>
      </c>
      <c r="D344" s="646">
        <v>92493.896207829588</v>
      </c>
    </row>
    <row r="345" spans="1:4" ht="16.5" thickTop="1" thickBot="1">
      <c r="A345" s="663" t="s">
        <v>702</v>
      </c>
      <c r="B345" s="663" t="s">
        <v>377</v>
      </c>
      <c r="C345" s="664" t="s">
        <v>2332</v>
      </c>
      <c r="D345" s="646">
        <v>71431.842400107605</v>
      </c>
    </row>
    <row r="346" spans="1:4" ht="16.5" thickTop="1" thickBot="1">
      <c r="A346" s="663" t="s">
        <v>703</v>
      </c>
      <c r="B346" s="663" t="s">
        <v>144</v>
      </c>
      <c r="C346" s="664" t="s">
        <v>2333</v>
      </c>
      <c r="D346" s="646">
        <v>31111.912095781405</v>
      </c>
    </row>
    <row r="347" spans="1:4" ht="16.5" thickTop="1" thickBot="1">
      <c r="A347" s="663" t="s">
        <v>708</v>
      </c>
      <c r="B347" s="663" t="s">
        <v>92</v>
      </c>
      <c r="C347" s="664" t="s">
        <v>2334</v>
      </c>
      <c r="D347" s="646">
        <v>50471.904498761985</v>
      </c>
    </row>
    <row r="348" spans="1:4" ht="16.5" thickTop="1" thickBot="1">
      <c r="A348" s="663" t="s">
        <v>713</v>
      </c>
      <c r="B348" s="663" t="s">
        <v>144</v>
      </c>
      <c r="C348" s="664" t="s">
        <v>1931</v>
      </c>
      <c r="D348" s="646">
        <v>21515.92011640807</v>
      </c>
    </row>
    <row r="349" spans="1:4" ht="16.5" thickTop="1" thickBot="1">
      <c r="A349" s="663" t="s">
        <v>704</v>
      </c>
      <c r="B349" s="663" t="s">
        <v>144</v>
      </c>
      <c r="C349" s="664" t="s">
        <v>2335</v>
      </c>
      <c r="D349" s="646">
        <v>93703.546009873433</v>
      </c>
    </row>
    <row r="350" spans="1:4" ht="16.5" thickTop="1" thickBot="1">
      <c r="A350" s="663" t="s">
        <v>705</v>
      </c>
      <c r="B350" s="663" t="s">
        <v>144</v>
      </c>
      <c r="C350" s="664" t="s">
        <v>2336</v>
      </c>
      <c r="D350" s="646">
        <v>13836.773981119954</v>
      </c>
    </row>
    <row r="351" spans="1:4" ht="16.5" thickTop="1" thickBot="1">
      <c r="A351" s="663" t="s">
        <v>736</v>
      </c>
      <c r="B351" s="663" t="s">
        <v>144</v>
      </c>
      <c r="C351" s="664" t="s">
        <v>1933</v>
      </c>
      <c r="D351" s="646">
        <v>125509.89532086265</v>
      </c>
    </row>
    <row r="352" spans="1:4" ht="16.5" thickTop="1" thickBot="1">
      <c r="A352" s="663" t="s">
        <v>709</v>
      </c>
      <c r="B352" s="663" t="s">
        <v>144</v>
      </c>
      <c r="C352" s="664" t="s">
        <v>710</v>
      </c>
      <c r="D352" s="646">
        <v>503952.70969682391</v>
      </c>
    </row>
    <row r="353" spans="1:4" ht="16.5" thickTop="1" thickBot="1">
      <c r="A353" s="663" t="s">
        <v>711</v>
      </c>
      <c r="B353" s="663" t="s">
        <v>144</v>
      </c>
      <c r="C353" s="664" t="s">
        <v>712</v>
      </c>
      <c r="D353" s="646">
        <v>761024.05610731023</v>
      </c>
    </row>
    <row r="354" spans="1:4" ht="16.5" thickTop="1" thickBot="1">
      <c r="A354" s="663" t="s">
        <v>707</v>
      </c>
      <c r="B354" s="663" t="s">
        <v>144</v>
      </c>
      <c r="C354" s="664" t="s">
        <v>2337</v>
      </c>
      <c r="D354" s="646">
        <v>3251.7763400112954</v>
      </c>
    </row>
    <row r="355" spans="1:4" ht="16.5" thickTop="1" thickBot="1">
      <c r="A355" s="663" t="s">
        <v>706</v>
      </c>
      <c r="B355" s="663" t="s">
        <v>144</v>
      </c>
      <c r="C355" s="664" t="s">
        <v>1930</v>
      </c>
      <c r="D355" s="646">
        <v>2167.8508933408639</v>
      </c>
    </row>
    <row r="356" spans="1:4" ht="16.5" thickTop="1" thickBot="1">
      <c r="A356" s="663" t="s">
        <v>716</v>
      </c>
      <c r="B356" s="663" t="s">
        <v>144</v>
      </c>
      <c r="C356" s="664" t="s">
        <v>717</v>
      </c>
      <c r="D356" s="646">
        <v>30098.441803144549</v>
      </c>
    </row>
    <row r="357" spans="1:4" ht="16.5" thickTop="1" thickBot="1">
      <c r="A357" s="663" t="s">
        <v>714</v>
      </c>
      <c r="B357" s="663" t="s">
        <v>144</v>
      </c>
      <c r="C357" s="664" t="s">
        <v>2338</v>
      </c>
      <c r="D357" s="646">
        <v>281820.61613431224</v>
      </c>
    </row>
    <row r="358" spans="1:4" ht="16.5" thickTop="1" thickBot="1">
      <c r="A358" s="663" t="s">
        <v>715</v>
      </c>
      <c r="B358" s="663" t="s">
        <v>144</v>
      </c>
      <c r="C358" s="664" t="s">
        <v>2339</v>
      </c>
      <c r="D358" s="646">
        <v>319413.40518977196</v>
      </c>
    </row>
    <row r="359" spans="1:4" ht="16.5" thickTop="1" thickBot="1">
      <c r="A359" s="663" t="s">
        <v>718</v>
      </c>
      <c r="B359" s="663" t="s">
        <v>144</v>
      </c>
      <c r="C359" s="664" t="s">
        <v>719</v>
      </c>
      <c r="D359" s="646">
        <v>127574.11665473423</v>
      </c>
    </row>
    <row r="360" spans="1:4" ht="16.5" thickTop="1" thickBot="1">
      <c r="A360" s="663" t="s">
        <v>720</v>
      </c>
      <c r="B360" s="663" t="s">
        <v>144</v>
      </c>
      <c r="C360" s="664" t="s">
        <v>721</v>
      </c>
      <c r="D360" s="646">
        <v>109287.25184990944</v>
      </c>
    </row>
    <row r="361" spans="1:4" ht="16.5" thickTop="1" thickBot="1">
      <c r="A361" s="663" t="s">
        <v>722</v>
      </c>
      <c r="B361" s="663" t="s">
        <v>144</v>
      </c>
      <c r="C361" s="664" t="s">
        <v>723</v>
      </c>
      <c r="D361" s="646">
        <v>167683.26659991581</v>
      </c>
    </row>
    <row r="362" spans="1:4" ht="16.5" thickTop="1" thickBot="1">
      <c r="A362" s="663" t="s">
        <v>724</v>
      </c>
      <c r="B362" s="663" t="s">
        <v>144</v>
      </c>
      <c r="C362" s="664" t="s">
        <v>725</v>
      </c>
      <c r="D362" s="646">
        <v>336773.46842960984</v>
      </c>
    </row>
    <row r="363" spans="1:4" ht="16.5" thickTop="1" thickBot="1">
      <c r="A363" s="663" t="s">
        <v>726</v>
      </c>
      <c r="B363" s="663" t="s">
        <v>144</v>
      </c>
      <c r="C363" s="664" t="s">
        <v>2340</v>
      </c>
      <c r="D363" s="646">
        <v>191830.34138083071</v>
      </c>
    </row>
    <row r="364" spans="1:4" ht="16.5" thickTop="1" thickBot="1">
      <c r="A364" s="663" t="s">
        <v>738</v>
      </c>
      <c r="B364" s="663" t="s">
        <v>144</v>
      </c>
      <c r="C364" s="664" t="s">
        <v>2341</v>
      </c>
      <c r="D364" s="646">
        <v>146072.35797769931</v>
      </c>
    </row>
    <row r="365" spans="1:4" ht="16.5" thickTop="1" thickBot="1">
      <c r="A365" s="663" t="s">
        <v>727</v>
      </c>
      <c r="B365" s="663" t="s">
        <v>144</v>
      </c>
      <c r="C365" s="664" t="s">
        <v>728</v>
      </c>
      <c r="D365" s="646">
        <v>95874.349299345951</v>
      </c>
    </row>
    <row r="366" spans="1:4" ht="16.5" thickTop="1" thickBot="1">
      <c r="A366" s="663" t="s">
        <v>729</v>
      </c>
      <c r="B366" s="663" t="s">
        <v>144</v>
      </c>
      <c r="C366" s="664" t="s">
        <v>1932</v>
      </c>
      <c r="D366" s="646">
        <v>95874.349299345951</v>
      </c>
    </row>
    <row r="367" spans="1:4" ht="16.5" thickTop="1" thickBot="1">
      <c r="A367" s="663" t="s">
        <v>730</v>
      </c>
      <c r="B367" s="663" t="s">
        <v>92</v>
      </c>
      <c r="C367" s="664" t="s">
        <v>2342</v>
      </c>
      <c r="D367" s="646">
        <v>54196.272333521592</v>
      </c>
    </row>
    <row r="368" spans="1:4" ht="16.5" thickTop="1" thickBot="1">
      <c r="A368" s="663" t="s">
        <v>732</v>
      </c>
      <c r="B368" s="663" t="s">
        <v>92</v>
      </c>
      <c r="C368" s="664" t="s">
        <v>733</v>
      </c>
      <c r="D368" s="646">
        <v>4715.0756930163789</v>
      </c>
    </row>
    <row r="369" spans="1:4" ht="16.5" thickTop="1" thickBot="1">
      <c r="A369" s="663" t="s">
        <v>731</v>
      </c>
      <c r="B369" s="663" t="s">
        <v>92</v>
      </c>
      <c r="C369" s="664" t="s">
        <v>2343</v>
      </c>
      <c r="D369" s="646">
        <v>548.19529465357095</v>
      </c>
    </row>
    <row r="370" spans="1:4" ht="16.5" thickTop="1" thickBot="1">
      <c r="A370" s="663" t="s">
        <v>734</v>
      </c>
      <c r="B370" s="663" t="s">
        <v>92</v>
      </c>
      <c r="C370" s="664" t="s">
        <v>735</v>
      </c>
      <c r="D370" s="646">
        <v>35779.555211251478</v>
      </c>
    </row>
    <row r="371" spans="1:4" ht="16.5" thickTop="1" thickBot="1">
      <c r="A371" s="663" t="s">
        <v>741</v>
      </c>
      <c r="B371" s="663" t="s">
        <v>92</v>
      </c>
      <c r="C371" s="664" t="s">
        <v>1934</v>
      </c>
      <c r="D371" s="646">
        <v>59466.317855233232</v>
      </c>
    </row>
    <row r="372" spans="1:4" ht="16.5" thickTop="1" thickBot="1">
      <c r="A372" s="663" t="s">
        <v>739</v>
      </c>
      <c r="B372" s="663" t="s">
        <v>377</v>
      </c>
      <c r="C372" s="664" t="s">
        <v>740</v>
      </c>
      <c r="D372" s="646">
        <v>4954.7641270386112</v>
      </c>
    </row>
    <row r="373" spans="1:4" ht="16.5" thickTop="1" thickBot="1">
      <c r="A373" s="192"/>
      <c r="B373" s="192"/>
      <c r="C373" s="197"/>
      <c r="D373" s="193"/>
    </row>
    <row r="374"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57" customWidth="1"/>
    <col min="2" max="2" width="9.140625" customWidth="1"/>
    <col min="3" max="3" width="101.5703125" customWidth="1"/>
    <col min="4" max="4" width="18.28515625" style="183" customWidth="1"/>
  </cols>
  <sheetData>
    <row r="1" spans="1:5" ht="99.75" customHeight="1" thickTop="1" thickBot="1">
      <c r="A1" s="687" t="s">
        <v>1850</v>
      </c>
      <c r="B1" s="688"/>
      <c r="C1" s="688"/>
      <c r="D1" s="689"/>
    </row>
    <row r="2" spans="1:5" ht="16.5" thickTop="1" thickBot="1">
      <c r="A2" s="686" t="s">
        <v>1409</v>
      </c>
      <c r="B2" s="686"/>
      <c r="C2" s="686"/>
      <c r="D2" s="686"/>
    </row>
    <row r="3" spans="1:5" ht="16.5" thickTop="1" thickBot="1">
      <c r="A3" s="690"/>
      <c r="B3" s="690"/>
      <c r="C3" s="690"/>
      <c r="D3" s="690"/>
    </row>
    <row r="4" spans="1:5" ht="16.5" thickTop="1" thickBot="1">
      <c r="A4" s="691"/>
      <c r="B4" s="691"/>
      <c r="C4" s="691"/>
      <c r="D4" s="691"/>
    </row>
    <row r="5" spans="1:5" ht="30" customHeight="1" thickTop="1" thickBot="1">
      <c r="A5" s="199"/>
      <c r="B5" s="100"/>
      <c r="C5" s="101"/>
      <c r="D5" s="187"/>
    </row>
    <row r="6" spans="1:5" ht="30" customHeight="1" thickTop="1" thickBot="1">
      <c r="A6" s="200" t="s">
        <v>1266</v>
      </c>
      <c r="B6" s="100" t="s">
        <v>339</v>
      </c>
      <c r="C6" s="102" t="s">
        <v>2026</v>
      </c>
      <c r="D6" s="649">
        <v>1135.5601158940194</v>
      </c>
    </row>
    <row r="7" spans="1:5" ht="30" customHeight="1" thickTop="1" thickBot="1">
      <c r="A7" s="200" t="s">
        <v>1352</v>
      </c>
      <c r="B7" s="100" t="s">
        <v>339</v>
      </c>
      <c r="C7" s="102" t="s">
        <v>2025</v>
      </c>
      <c r="D7" s="649">
        <v>1135.5601158940194</v>
      </c>
      <c r="E7" s="103"/>
    </row>
    <row r="8" spans="1:5" ht="30" customHeight="1" thickTop="1" thickBot="1">
      <c r="A8" s="200" t="s">
        <v>1364</v>
      </c>
      <c r="B8" s="100" t="s">
        <v>339</v>
      </c>
      <c r="C8" s="102" t="s">
        <v>2027</v>
      </c>
      <c r="D8" s="649">
        <v>1157.1331928602876</v>
      </c>
    </row>
    <row r="9" spans="1:5" ht="30" customHeight="1" thickTop="1" thickBot="1">
      <c r="A9" s="200" t="s">
        <v>1225</v>
      </c>
      <c r="B9" s="100" t="s">
        <v>1223</v>
      </c>
      <c r="C9" s="102" t="s">
        <v>1226</v>
      </c>
      <c r="D9" s="649">
        <v>1404.4154704359057</v>
      </c>
    </row>
    <row r="10" spans="1:5" ht="30" customHeight="1" thickTop="1" thickBot="1">
      <c r="A10" s="200" t="s">
        <v>1388</v>
      </c>
      <c r="B10" s="100" t="s">
        <v>339</v>
      </c>
      <c r="C10" s="102" t="s">
        <v>1389</v>
      </c>
      <c r="D10" s="649">
        <v>1404.4154704359057</v>
      </c>
    </row>
    <row r="11" spans="1:5" ht="30" customHeight="1" thickTop="1" thickBot="1">
      <c r="A11" s="200" t="s">
        <v>1329</v>
      </c>
      <c r="B11" s="100" t="s">
        <v>339</v>
      </c>
      <c r="C11" s="102" t="s">
        <v>1330</v>
      </c>
      <c r="D11" s="649">
        <v>1135.5601158940194</v>
      </c>
    </row>
    <row r="12" spans="1:5" ht="30" customHeight="1" thickTop="1" thickBot="1">
      <c r="A12" s="200" t="s">
        <v>1331</v>
      </c>
      <c r="B12" s="100" t="s">
        <v>339</v>
      </c>
      <c r="C12" s="102" t="s">
        <v>1332</v>
      </c>
      <c r="D12" s="649">
        <v>1135.5601158940194</v>
      </c>
    </row>
    <row r="13" spans="1:5" ht="30" customHeight="1" thickTop="1" thickBot="1">
      <c r="A13" s="200" t="s">
        <v>1333</v>
      </c>
      <c r="B13" s="100" t="s">
        <v>339</v>
      </c>
      <c r="C13" s="102" t="s">
        <v>1334</v>
      </c>
      <c r="D13" s="649">
        <v>1135.5601158940194</v>
      </c>
    </row>
    <row r="14" spans="1:5" ht="30" customHeight="1" thickTop="1" thickBot="1">
      <c r="A14" s="200" t="s">
        <v>1335</v>
      </c>
      <c r="B14" s="100" t="s">
        <v>339</v>
      </c>
      <c r="C14" s="102" t="s">
        <v>1336</v>
      </c>
      <c r="D14" s="649">
        <v>1135.5601158940194</v>
      </c>
    </row>
    <row r="15" spans="1:5" ht="30" customHeight="1" thickTop="1" thickBot="1">
      <c r="A15" s="200" t="s">
        <v>1317</v>
      </c>
      <c r="B15" s="100" t="s">
        <v>339</v>
      </c>
      <c r="C15" s="102" t="s">
        <v>1860</v>
      </c>
      <c r="D15" s="649">
        <v>1207.372796120339</v>
      </c>
    </row>
    <row r="16" spans="1:5" ht="30" customHeight="1" thickTop="1" thickBot="1">
      <c r="A16" s="200" t="s">
        <v>1227</v>
      </c>
      <c r="B16" s="100" t="s">
        <v>339</v>
      </c>
      <c r="C16" s="102" t="s">
        <v>1228</v>
      </c>
      <c r="D16" s="649">
        <v>1131.4191219078368</v>
      </c>
    </row>
    <row r="17" spans="1:4" ht="30" customHeight="1" thickTop="1" thickBot="1">
      <c r="A17" s="200" t="s">
        <v>1229</v>
      </c>
      <c r="B17" s="100" t="s">
        <v>339</v>
      </c>
      <c r="C17" s="102" t="s">
        <v>1230</v>
      </c>
      <c r="D17" s="649">
        <v>1131.4191219078368</v>
      </c>
    </row>
    <row r="18" spans="1:4" ht="30" customHeight="1" thickTop="1" thickBot="1">
      <c r="A18" s="200" t="s">
        <v>1231</v>
      </c>
      <c r="B18" s="100" t="s">
        <v>339</v>
      </c>
      <c r="C18" s="102" t="s">
        <v>1232</v>
      </c>
      <c r="D18" s="649">
        <v>1131.4191219078368</v>
      </c>
    </row>
    <row r="19" spans="1:4" ht="30" customHeight="1" thickTop="1" thickBot="1">
      <c r="A19" s="200" t="s">
        <v>1235</v>
      </c>
      <c r="B19" s="100" t="s">
        <v>339</v>
      </c>
      <c r="C19" s="102" t="s">
        <v>1236</v>
      </c>
      <c r="D19" s="649">
        <v>1131.4191219078368</v>
      </c>
    </row>
    <row r="20" spans="1:4" ht="30" customHeight="1" thickTop="1" thickBot="1">
      <c r="A20" s="200" t="s">
        <v>1407</v>
      </c>
      <c r="B20" s="100" t="s">
        <v>339</v>
      </c>
      <c r="C20" s="102" t="s">
        <v>1869</v>
      </c>
      <c r="D20" s="649">
        <v>1156.7855386210106</v>
      </c>
    </row>
    <row r="21" spans="1:4" ht="30" customHeight="1" thickTop="1" thickBot="1">
      <c r="A21" s="200" t="s">
        <v>1239</v>
      </c>
      <c r="B21" s="100" t="s">
        <v>339</v>
      </c>
      <c r="C21" s="102" t="s">
        <v>1240</v>
      </c>
      <c r="D21" s="649">
        <v>1841.1274801954798</v>
      </c>
    </row>
    <row r="22" spans="1:4" ht="30" customHeight="1" thickTop="1" thickBot="1">
      <c r="A22" s="200" t="s">
        <v>1390</v>
      </c>
      <c r="B22" s="100" t="s">
        <v>339</v>
      </c>
      <c r="C22" s="102" t="s">
        <v>1391</v>
      </c>
      <c r="D22" s="649">
        <v>1841.1274801954798</v>
      </c>
    </row>
    <row r="23" spans="1:4" ht="30" customHeight="1" thickTop="1" thickBot="1">
      <c r="A23" s="200" t="s">
        <v>1247</v>
      </c>
      <c r="B23" s="100" t="s">
        <v>339</v>
      </c>
      <c r="C23" s="102" t="s">
        <v>1248</v>
      </c>
      <c r="D23" s="649">
        <v>1131.4191219078368</v>
      </c>
    </row>
    <row r="24" spans="1:4" ht="30" customHeight="1" thickTop="1" thickBot="1">
      <c r="A24" s="200" t="s">
        <v>1269</v>
      </c>
      <c r="B24" s="100" t="s">
        <v>339</v>
      </c>
      <c r="C24" s="102" t="s">
        <v>1270</v>
      </c>
      <c r="D24" s="649">
        <v>1131.4191219078368</v>
      </c>
    </row>
    <row r="25" spans="1:4" ht="30" customHeight="1" thickTop="1" thickBot="1">
      <c r="A25" s="200" t="s">
        <v>1241</v>
      </c>
      <c r="B25" s="100" t="s">
        <v>339</v>
      </c>
      <c r="C25" s="102" t="s">
        <v>1242</v>
      </c>
      <c r="D25" s="649">
        <v>1131.4191219078368</v>
      </c>
    </row>
    <row r="26" spans="1:4" ht="30" customHeight="1" thickTop="1" thickBot="1">
      <c r="A26" s="200" t="s">
        <v>1246</v>
      </c>
      <c r="B26" s="100" t="s">
        <v>339</v>
      </c>
      <c r="C26" s="102" t="s">
        <v>1242</v>
      </c>
      <c r="D26" s="649">
        <v>1131.4191219078368</v>
      </c>
    </row>
    <row r="27" spans="1:4" ht="30" customHeight="1" thickTop="1" thickBot="1">
      <c r="A27" s="200" t="s">
        <v>1303</v>
      </c>
      <c r="B27" s="100" t="s">
        <v>339</v>
      </c>
      <c r="C27" s="102" t="s">
        <v>1304</v>
      </c>
      <c r="D27" s="649">
        <v>1131.4191219078368</v>
      </c>
    </row>
    <row r="28" spans="1:4" ht="30" customHeight="1" thickTop="1" thickBot="1">
      <c r="A28" s="200" t="s">
        <v>1249</v>
      </c>
      <c r="B28" s="100" t="s">
        <v>339</v>
      </c>
      <c r="C28" s="102" t="s">
        <v>1250</v>
      </c>
      <c r="D28" s="649">
        <v>1131.4191219078368</v>
      </c>
    </row>
    <row r="29" spans="1:4" ht="30" customHeight="1" thickTop="1" thickBot="1">
      <c r="A29" s="200" t="s">
        <v>1254</v>
      </c>
      <c r="B29" s="100" t="s">
        <v>339</v>
      </c>
      <c r="C29" s="102" t="s">
        <v>1255</v>
      </c>
      <c r="D29" s="649">
        <v>1131.4191219078368</v>
      </c>
    </row>
    <row r="30" spans="1:4" ht="30" customHeight="1" thickTop="1" thickBot="1">
      <c r="A30" s="200" t="s">
        <v>1252</v>
      </c>
      <c r="B30" s="100" t="s">
        <v>339</v>
      </c>
      <c r="C30" s="102" t="s">
        <v>1253</v>
      </c>
      <c r="D30" s="649">
        <v>1131.4191219078368</v>
      </c>
    </row>
    <row r="31" spans="1:4" ht="30" customHeight="1" thickTop="1" thickBot="1">
      <c r="A31" s="200" t="s">
        <v>1267</v>
      </c>
      <c r="B31" s="100" t="s">
        <v>339</v>
      </c>
      <c r="C31" s="102" t="s">
        <v>1268</v>
      </c>
      <c r="D31" s="649">
        <v>1131.4191219078368</v>
      </c>
    </row>
    <row r="32" spans="1:4" ht="30" customHeight="1" thickTop="1" thickBot="1">
      <c r="A32" s="200" t="s">
        <v>1256</v>
      </c>
      <c r="B32" s="100" t="s">
        <v>339</v>
      </c>
      <c r="C32" s="102" t="s">
        <v>1257</v>
      </c>
      <c r="D32" s="649">
        <v>1131.4191219078368</v>
      </c>
    </row>
    <row r="33" spans="1:4" ht="30" customHeight="1" thickTop="1" thickBot="1">
      <c r="A33" s="200" t="s">
        <v>1272</v>
      </c>
      <c r="B33" s="100" t="s">
        <v>339</v>
      </c>
      <c r="C33" s="102" t="s">
        <v>1257</v>
      </c>
      <c r="D33" s="649">
        <v>1131.4191219078368</v>
      </c>
    </row>
    <row r="34" spans="1:4" ht="30" customHeight="1" thickTop="1" thickBot="1">
      <c r="A34" s="200" t="s">
        <v>1273</v>
      </c>
      <c r="B34" s="100" t="s">
        <v>339</v>
      </c>
      <c r="C34" s="102" t="s">
        <v>1274</v>
      </c>
      <c r="D34" s="649">
        <v>819.12972593026996</v>
      </c>
    </row>
    <row r="35" spans="1:4" ht="30" customHeight="1" thickTop="1" thickBot="1">
      <c r="A35" s="200" t="s">
        <v>1323</v>
      </c>
      <c r="B35" s="100" t="s">
        <v>339</v>
      </c>
      <c r="C35" s="102" t="s">
        <v>1864</v>
      </c>
      <c r="D35" s="649">
        <v>1023.9121574128376</v>
      </c>
    </row>
    <row r="36" spans="1:4" ht="30" customHeight="1" thickTop="1" thickBot="1">
      <c r="A36" s="200" t="s">
        <v>1404</v>
      </c>
      <c r="B36" s="100" t="s">
        <v>339</v>
      </c>
      <c r="C36" s="102" t="s">
        <v>1405</v>
      </c>
      <c r="D36" s="649">
        <v>1023.9121574128376</v>
      </c>
    </row>
    <row r="37" spans="1:4" ht="30" customHeight="1" thickTop="1" thickBot="1">
      <c r="A37" s="200" t="s">
        <v>1385</v>
      </c>
      <c r="B37" s="100" t="s">
        <v>339</v>
      </c>
      <c r="C37" s="102" t="s">
        <v>1386</v>
      </c>
      <c r="D37" s="649">
        <v>819.12972593026996</v>
      </c>
    </row>
    <row r="38" spans="1:4" ht="30" customHeight="1" thickTop="1" thickBot="1">
      <c r="A38" s="200" t="s">
        <v>1264</v>
      </c>
      <c r="B38" s="100" t="s">
        <v>339</v>
      </c>
      <c r="C38" s="102" t="s">
        <v>1265</v>
      </c>
      <c r="D38" s="649">
        <v>819.12972593026996</v>
      </c>
    </row>
    <row r="39" spans="1:4" ht="30" customHeight="1" thickTop="1" thickBot="1">
      <c r="A39" s="200" t="s">
        <v>1221</v>
      </c>
      <c r="B39" s="100" t="s">
        <v>1223</v>
      </c>
      <c r="C39" s="102" t="s">
        <v>1280</v>
      </c>
      <c r="D39" s="649">
        <v>819.12972593026996</v>
      </c>
    </row>
    <row r="40" spans="1:4" ht="30" customHeight="1" thickTop="1" thickBot="1">
      <c r="A40" s="200" t="s">
        <v>1261</v>
      </c>
      <c r="B40" s="100" t="s">
        <v>339</v>
      </c>
      <c r="C40" s="102" t="s">
        <v>1262</v>
      </c>
      <c r="D40" s="649">
        <v>819.12972593026996</v>
      </c>
    </row>
    <row r="41" spans="1:4" ht="30" customHeight="1" thickTop="1" thickBot="1">
      <c r="A41" s="200" t="s">
        <v>1259</v>
      </c>
      <c r="B41" s="100" t="s">
        <v>339</v>
      </c>
      <c r="C41" s="102" t="s">
        <v>1260</v>
      </c>
      <c r="D41" s="649">
        <v>819.12972593026996</v>
      </c>
    </row>
    <row r="42" spans="1:4" ht="30" customHeight="1" thickTop="1" thickBot="1">
      <c r="A42" s="200" t="s">
        <v>1392</v>
      </c>
      <c r="B42" s="100" t="s">
        <v>339</v>
      </c>
      <c r="C42" s="102" t="s">
        <v>1260</v>
      </c>
      <c r="D42" s="649">
        <v>819.12972593026996</v>
      </c>
    </row>
    <row r="43" spans="1:4" ht="30" customHeight="1" thickTop="1" thickBot="1">
      <c r="A43" s="200" t="s">
        <v>1233</v>
      </c>
      <c r="B43" s="100" t="s">
        <v>339</v>
      </c>
      <c r="C43" s="102" t="s">
        <v>1234</v>
      </c>
      <c r="D43" s="649">
        <v>819.12972593026996</v>
      </c>
    </row>
    <row r="44" spans="1:4" ht="30" customHeight="1" thickTop="1" thickBot="1">
      <c r="A44" s="200" t="s">
        <v>1387</v>
      </c>
      <c r="B44" s="100" t="s">
        <v>339</v>
      </c>
      <c r="C44" s="102" t="s">
        <v>1234</v>
      </c>
      <c r="D44" s="649">
        <v>819.12972593026996</v>
      </c>
    </row>
    <row r="45" spans="1:4" ht="30" customHeight="1" thickTop="1" thickBot="1">
      <c r="A45" s="200" t="s">
        <v>1278</v>
      </c>
      <c r="B45" s="100" t="s">
        <v>339</v>
      </c>
      <c r="C45" s="102" t="s">
        <v>1279</v>
      </c>
      <c r="D45" s="649">
        <v>819.12972593026996</v>
      </c>
    </row>
    <row r="46" spans="1:4" ht="30" customHeight="1" thickTop="1" thickBot="1">
      <c r="A46" s="200" t="s">
        <v>1287</v>
      </c>
      <c r="B46" s="100" t="s">
        <v>339</v>
      </c>
      <c r="C46" s="102" t="s">
        <v>1288</v>
      </c>
      <c r="D46" s="649">
        <v>819.12972593026996</v>
      </c>
    </row>
    <row r="47" spans="1:4" ht="30" customHeight="1" thickTop="1" thickBot="1">
      <c r="A47" s="200" t="s">
        <v>1291</v>
      </c>
      <c r="B47" s="100" t="s">
        <v>339</v>
      </c>
      <c r="C47" s="102" t="s">
        <v>1292</v>
      </c>
      <c r="D47" s="649">
        <v>819.12972593026996</v>
      </c>
    </row>
    <row r="48" spans="1:4" ht="30" customHeight="1" thickTop="1" thickBot="1">
      <c r="A48" s="200" t="s">
        <v>1283</v>
      </c>
      <c r="B48" s="100" t="s">
        <v>1223</v>
      </c>
      <c r="C48" s="102" t="s">
        <v>1284</v>
      </c>
      <c r="D48" s="649">
        <v>819.12972593026996</v>
      </c>
    </row>
    <row r="49" spans="1:4" ht="30" customHeight="1" thickTop="1" thickBot="1">
      <c r="A49" s="200" t="s">
        <v>1281</v>
      </c>
      <c r="B49" s="100" t="s">
        <v>339</v>
      </c>
      <c r="C49" s="102" t="s">
        <v>1282</v>
      </c>
      <c r="D49" s="649">
        <v>819.12972593026996</v>
      </c>
    </row>
    <row r="50" spans="1:4" ht="30" customHeight="1" thickTop="1" thickBot="1">
      <c r="A50" s="200" t="s">
        <v>1285</v>
      </c>
      <c r="B50" s="100" t="s">
        <v>339</v>
      </c>
      <c r="C50" s="102" t="s">
        <v>1286</v>
      </c>
      <c r="D50" s="649">
        <v>819.12972593026996</v>
      </c>
    </row>
    <row r="51" spans="1:4" ht="30" customHeight="1" thickTop="1" thickBot="1">
      <c r="A51" s="200" t="s">
        <v>1314</v>
      </c>
      <c r="B51" s="100" t="s">
        <v>1306</v>
      </c>
      <c r="C51" s="102" t="s">
        <v>1315</v>
      </c>
      <c r="D51" s="649">
        <v>819.12972593026996</v>
      </c>
    </row>
    <row r="52" spans="1:4" ht="30" customHeight="1" thickTop="1" thickBot="1">
      <c r="A52" s="200" t="s">
        <v>1316</v>
      </c>
      <c r="B52" s="100" t="s">
        <v>1306</v>
      </c>
      <c r="C52" s="102" t="s">
        <v>1315</v>
      </c>
      <c r="D52" s="649">
        <v>819.12972593026996</v>
      </c>
    </row>
    <row r="53" spans="1:4" ht="30" customHeight="1" thickTop="1" thickBot="1">
      <c r="A53" s="200" t="s">
        <v>1289</v>
      </c>
      <c r="B53" s="100" t="s">
        <v>339</v>
      </c>
      <c r="C53" s="102" t="s">
        <v>1290</v>
      </c>
      <c r="D53" s="649">
        <v>819.12972593026996</v>
      </c>
    </row>
    <row r="54" spans="1:4" ht="30" customHeight="1" thickTop="1" thickBot="1">
      <c r="A54" s="200" t="s">
        <v>1293</v>
      </c>
      <c r="B54" s="100" t="s">
        <v>339</v>
      </c>
      <c r="C54" s="102" t="s">
        <v>1294</v>
      </c>
      <c r="D54" s="649">
        <v>1023.9121574128376</v>
      </c>
    </row>
    <row r="55" spans="1:4" ht="30" customHeight="1" thickTop="1" thickBot="1">
      <c r="A55" s="200" t="s">
        <v>1378</v>
      </c>
      <c r="B55" s="100" t="s">
        <v>339</v>
      </c>
      <c r="C55" s="102" t="s">
        <v>2029</v>
      </c>
      <c r="D55" s="649">
        <v>1023.9121574128376</v>
      </c>
    </row>
    <row r="56" spans="1:4" ht="30" customHeight="1" thickTop="1" thickBot="1">
      <c r="A56" s="200" t="s">
        <v>1379</v>
      </c>
      <c r="B56" s="100" t="s">
        <v>339</v>
      </c>
      <c r="C56" s="102" t="s">
        <v>2030</v>
      </c>
      <c r="D56" s="649">
        <v>1023.9121574128376</v>
      </c>
    </row>
    <row r="57" spans="1:4" ht="30" customHeight="1" thickTop="1" thickBot="1">
      <c r="A57" s="200" t="s">
        <v>1380</v>
      </c>
      <c r="B57" s="100" t="s">
        <v>339</v>
      </c>
      <c r="C57" s="102" t="s">
        <v>2031</v>
      </c>
      <c r="D57" s="649">
        <v>1023.9121574128376</v>
      </c>
    </row>
    <row r="58" spans="1:4" ht="30" customHeight="1" thickTop="1" thickBot="1">
      <c r="A58" s="200" t="s">
        <v>1357</v>
      </c>
      <c r="B58" s="100" t="s">
        <v>339</v>
      </c>
      <c r="C58" s="102" t="s">
        <v>1867</v>
      </c>
      <c r="D58" s="649">
        <v>1023.9121574128376</v>
      </c>
    </row>
    <row r="59" spans="1:4" ht="30" customHeight="1" thickTop="1" thickBot="1">
      <c r="A59" s="200" t="s">
        <v>1295</v>
      </c>
      <c r="B59" s="100" t="s">
        <v>339</v>
      </c>
      <c r="C59" s="102" t="s">
        <v>1296</v>
      </c>
      <c r="D59" s="649">
        <v>1023.9121574128376</v>
      </c>
    </row>
    <row r="60" spans="1:4" ht="30" customHeight="1" thickTop="1" thickBot="1">
      <c r="A60" s="200" t="s">
        <v>1376</v>
      </c>
      <c r="B60" s="100" t="s">
        <v>339</v>
      </c>
      <c r="C60" s="102" t="s">
        <v>1377</v>
      </c>
      <c r="D60" s="649">
        <v>1023.9121574128376</v>
      </c>
    </row>
    <row r="61" spans="1:4" ht="30" customHeight="1" thickTop="1" thickBot="1">
      <c r="A61" s="200" t="s">
        <v>1362</v>
      </c>
      <c r="B61" s="100" t="s">
        <v>339</v>
      </c>
      <c r="C61" s="102" t="s">
        <v>1363</v>
      </c>
      <c r="D61" s="649">
        <v>1023.9121574128376</v>
      </c>
    </row>
    <row r="62" spans="1:4" ht="30" customHeight="1" thickTop="1" thickBot="1">
      <c r="A62" s="200" t="s">
        <v>1369</v>
      </c>
      <c r="B62" s="100" t="s">
        <v>339</v>
      </c>
      <c r="C62" s="102" t="s">
        <v>1370</v>
      </c>
      <c r="D62" s="649">
        <v>1023.9121574128376</v>
      </c>
    </row>
    <row r="63" spans="1:4" ht="30" customHeight="1" thickTop="1" thickBot="1">
      <c r="A63" s="200" t="s">
        <v>1373</v>
      </c>
      <c r="B63" s="100" t="s">
        <v>339</v>
      </c>
      <c r="C63" s="102" t="s">
        <v>1374</v>
      </c>
      <c r="D63" s="649">
        <v>1234.2754057176401</v>
      </c>
    </row>
    <row r="64" spans="1:4" ht="30" customHeight="1" thickTop="1" thickBot="1">
      <c r="A64" s="200" t="s">
        <v>1360</v>
      </c>
      <c r="B64" s="100" t="s">
        <v>339</v>
      </c>
      <c r="C64" s="102" t="s">
        <v>1361</v>
      </c>
      <c r="D64" s="649">
        <v>1234.2754057176401</v>
      </c>
    </row>
    <row r="65" spans="1:4" ht="30" customHeight="1" thickTop="1" thickBot="1">
      <c r="A65" s="200" t="s">
        <v>1297</v>
      </c>
      <c r="B65" s="100" t="s">
        <v>339</v>
      </c>
      <c r="C65" s="102" t="s">
        <v>1298</v>
      </c>
      <c r="D65" s="649">
        <v>1234.2754057176401</v>
      </c>
    </row>
    <row r="66" spans="1:4" ht="30" customHeight="1" thickTop="1" thickBot="1">
      <c r="A66" s="200" t="s">
        <v>1367</v>
      </c>
      <c r="B66" s="100" t="s">
        <v>339</v>
      </c>
      <c r="C66" s="102" t="s">
        <v>1368</v>
      </c>
      <c r="D66" s="649">
        <v>1234.2754057176401</v>
      </c>
    </row>
    <row r="67" spans="1:4" ht="30" customHeight="1" thickTop="1" thickBot="1">
      <c r="A67" s="200" t="s">
        <v>1371</v>
      </c>
      <c r="B67" s="100" t="s">
        <v>339</v>
      </c>
      <c r="C67" s="102" t="s">
        <v>1372</v>
      </c>
      <c r="D67" s="649">
        <v>1234.2754057176401</v>
      </c>
    </row>
    <row r="68" spans="1:4" ht="30" customHeight="1" thickTop="1" thickBot="1">
      <c r="A68" s="200" t="s">
        <v>1343</v>
      </c>
      <c r="B68" s="100" t="s">
        <v>339</v>
      </c>
      <c r="C68" s="102" t="s">
        <v>1344</v>
      </c>
      <c r="D68" s="649">
        <v>1959.8140317921709</v>
      </c>
    </row>
    <row r="69" spans="1:4" ht="30" customHeight="1" thickTop="1" thickBot="1">
      <c r="A69" s="200" t="s">
        <v>1383</v>
      </c>
      <c r="B69" s="100" t="s">
        <v>339</v>
      </c>
      <c r="C69" s="102" t="s">
        <v>2033</v>
      </c>
      <c r="D69" s="649">
        <v>1157.1331928602876</v>
      </c>
    </row>
    <row r="70" spans="1:4" ht="30" customHeight="1" thickTop="1" thickBot="1">
      <c r="A70" s="200" t="s">
        <v>1384</v>
      </c>
      <c r="B70" s="100" t="s">
        <v>339</v>
      </c>
      <c r="C70" s="102" t="s">
        <v>2034</v>
      </c>
      <c r="D70" s="649">
        <v>1157.1331928602876</v>
      </c>
    </row>
    <row r="71" spans="1:4" ht="30" customHeight="1" thickTop="1" thickBot="1">
      <c r="A71" s="200" t="s">
        <v>1381</v>
      </c>
      <c r="B71" s="100" t="s">
        <v>339</v>
      </c>
      <c r="C71" s="102" t="s">
        <v>2035</v>
      </c>
      <c r="D71" s="649">
        <v>1157.1331928602876</v>
      </c>
    </row>
    <row r="72" spans="1:4" ht="30" customHeight="1" thickTop="1" thickBot="1">
      <c r="A72" s="200" t="s">
        <v>1382</v>
      </c>
      <c r="B72" s="100" t="s">
        <v>339</v>
      </c>
      <c r="C72" s="102" t="s">
        <v>2036</v>
      </c>
      <c r="D72" s="649">
        <v>1157.1331928602876</v>
      </c>
    </row>
    <row r="73" spans="1:4" ht="30" customHeight="1" thickTop="1" thickBot="1">
      <c r="A73" s="200" t="s">
        <v>1350</v>
      </c>
      <c r="B73" s="100" t="s">
        <v>339</v>
      </c>
      <c r="C73" s="102" t="s">
        <v>1351</v>
      </c>
      <c r="D73" s="649">
        <v>1234.2754057176401</v>
      </c>
    </row>
    <row r="74" spans="1:4" ht="30" customHeight="1" thickTop="1" thickBot="1">
      <c r="A74" s="200" t="s">
        <v>1349</v>
      </c>
      <c r="B74" s="100" t="s">
        <v>339</v>
      </c>
      <c r="C74" s="102" t="s">
        <v>1866</v>
      </c>
      <c r="D74" s="649">
        <v>1234.2754057176401</v>
      </c>
    </row>
    <row r="75" spans="1:4" ht="30" customHeight="1" thickTop="1" thickBot="1">
      <c r="A75" s="200" t="s">
        <v>1347</v>
      </c>
      <c r="B75" s="100" t="s">
        <v>339</v>
      </c>
      <c r="C75" s="102" t="s">
        <v>1348</v>
      </c>
      <c r="D75" s="649">
        <v>1234.2754057176401</v>
      </c>
    </row>
    <row r="76" spans="1:4" ht="30" customHeight="1" thickTop="1" thickBot="1">
      <c r="A76" s="200" t="s">
        <v>1375</v>
      </c>
      <c r="B76" s="100" t="s">
        <v>339</v>
      </c>
      <c r="C76" s="102" t="s">
        <v>2028</v>
      </c>
      <c r="D76" s="649">
        <v>1234.2754057176401</v>
      </c>
    </row>
    <row r="77" spans="1:4" ht="30" customHeight="1" thickTop="1" thickBot="1">
      <c r="A77" s="200" t="s">
        <v>1353</v>
      </c>
      <c r="B77" s="100" t="s">
        <v>339</v>
      </c>
      <c r="C77" s="102" t="s">
        <v>1354</v>
      </c>
      <c r="D77" s="649">
        <v>1234.2754057176401</v>
      </c>
    </row>
    <row r="78" spans="1:4" ht="30" customHeight="1" thickTop="1" thickBot="1">
      <c r="A78" s="200" t="s">
        <v>1355</v>
      </c>
      <c r="B78" s="100" t="s">
        <v>339</v>
      </c>
      <c r="C78" s="102" t="s">
        <v>1356</v>
      </c>
      <c r="D78" s="649">
        <v>1234.2754057176401</v>
      </c>
    </row>
    <row r="79" spans="1:4" ht="30" customHeight="1" thickTop="1" thickBot="1">
      <c r="A79" s="200" t="s">
        <v>1358</v>
      </c>
      <c r="B79" s="100" t="s">
        <v>339</v>
      </c>
      <c r="C79" s="102" t="s">
        <v>1359</v>
      </c>
      <c r="D79" s="649">
        <v>1234.2754057176401</v>
      </c>
    </row>
    <row r="80" spans="1:4" ht="30" customHeight="1" thickTop="1" thickBot="1">
      <c r="A80" s="200" t="s">
        <v>1337</v>
      </c>
      <c r="B80" s="100" t="s">
        <v>339</v>
      </c>
      <c r="C80" s="102" t="s">
        <v>1338</v>
      </c>
      <c r="D80" s="649">
        <v>1234.2754057176401</v>
      </c>
    </row>
    <row r="81" spans="1:4" ht="30" customHeight="1" thickTop="1" thickBot="1">
      <c r="A81" s="200" t="s">
        <v>1341</v>
      </c>
      <c r="B81" s="100" t="s">
        <v>339</v>
      </c>
      <c r="C81" s="102" t="s">
        <v>1342</v>
      </c>
      <c r="D81" s="649">
        <v>1234.2754057176401</v>
      </c>
    </row>
    <row r="82" spans="1:4" ht="30" customHeight="1" thickTop="1" thickBot="1">
      <c r="A82" s="200" t="s">
        <v>1345</v>
      </c>
      <c r="B82" s="100" t="s">
        <v>339</v>
      </c>
      <c r="C82" s="102" t="s">
        <v>1346</v>
      </c>
      <c r="D82" s="649">
        <v>1234.2754057176401</v>
      </c>
    </row>
    <row r="83" spans="1:4" ht="30" customHeight="1" thickTop="1" thickBot="1">
      <c r="A83" s="200" t="s">
        <v>1339</v>
      </c>
      <c r="B83" s="100" t="s">
        <v>339</v>
      </c>
      <c r="C83" s="102" t="s">
        <v>1340</v>
      </c>
      <c r="D83" s="649">
        <v>1234.2754057176401</v>
      </c>
    </row>
    <row r="84" spans="1:4" ht="30" customHeight="1" thickTop="1" thickBot="1">
      <c r="A84" s="200" t="s">
        <v>1305</v>
      </c>
      <c r="B84" s="100" t="s">
        <v>339</v>
      </c>
      <c r="C84" s="102" t="s">
        <v>1307</v>
      </c>
      <c r="D84" s="649">
        <v>1374.3461215726684</v>
      </c>
    </row>
    <row r="85" spans="1:4" ht="30" customHeight="1" thickTop="1" thickBot="1">
      <c r="A85" s="200" t="s">
        <v>1308</v>
      </c>
      <c r="B85" s="100" t="s">
        <v>339</v>
      </c>
      <c r="C85" s="102" t="s">
        <v>1859</v>
      </c>
      <c r="D85" s="649">
        <v>1135.5601158940194</v>
      </c>
    </row>
    <row r="86" spans="1:4" ht="30" customHeight="1" thickTop="1" thickBot="1">
      <c r="A86" s="200" t="s">
        <v>1309</v>
      </c>
      <c r="B86" s="100" t="s">
        <v>1306</v>
      </c>
      <c r="C86" s="102" t="s">
        <v>1310</v>
      </c>
      <c r="D86" s="649">
        <v>1156.7855386210106</v>
      </c>
    </row>
    <row r="87" spans="1:4" ht="30" customHeight="1" thickTop="1" thickBot="1">
      <c r="A87" s="200" t="s">
        <v>1311</v>
      </c>
      <c r="B87" s="100" t="s">
        <v>339</v>
      </c>
      <c r="C87" s="102" t="s">
        <v>1312</v>
      </c>
      <c r="D87" s="649">
        <v>1135.5601158940194</v>
      </c>
    </row>
    <row r="88" spans="1:4" ht="30" customHeight="1" thickTop="1" thickBot="1">
      <c r="A88" s="200" t="s">
        <v>1313</v>
      </c>
      <c r="B88" s="100" t="s">
        <v>339</v>
      </c>
      <c r="C88" s="102" t="s">
        <v>1312</v>
      </c>
      <c r="D88" s="649">
        <v>1135.5601158940194</v>
      </c>
    </row>
    <row r="89" spans="1:4" ht="30" customHeight="1" thickTop="1" thickBot="1">
      <c r="A89" s="200" t="s">
        <v>1243</v>
      </c>
      <c r="B89" s="100" t="s">
        <v>339</v>
      </c>
      <c r="C89" s="102" t="s">
        <v>1852</v>
      </c>
      <c r="D89" s="649">
        <v>1157.1331928602876</v>
      </c>
    </row>
    <row r="90" spans="1:4" ht="30" customHeight="1" thickTop="1" thickBot="1">
      <c r="A90" s="200" t="s">
        <v>1365</v>
      </c>
      <c r="B90" s="100" t="s">
        <v>339</v>
      </c>
      <c r="C90" s="102" t="s">
        <v>1366</v>
      </c>
      <c r="D90" s="649">
        <v>819.12972593026996</v>
      </c>
    </row>
    <row r="91" spans="1:4" ht="30" customHeight="1" thickTop="1" thickBot="1">
      <c r="A91" s="200" t="s">
        <v>1244</v>
      </c>
      <c r="B91" s="100" t="s">
        <v>339</v>
      </c>
      <c r="C91" s="102" t="s">
        <v>1245</v>
      </c>
      <c r="D91" s="649">
        <v>819.12972593026996</v>
      </c>
    </row>
    <row r="92" spans="1:4" ht="30" customHeight="1" thickTop="1" thickBot="1">
      <c r="A92" s="200" t="s">
        <v>1277</v>
      </c>
      <c r="B92" s="100" t="s">
        <v>339</v>
      </c>
      <c r="C92" s="102" t="s">
        <v>1858</v>
      </c>
      <c r="D92" s="649">
        <v>819.12972593026996</v>
      </c>
    </row>
    <row r="93" spans="1:4" ht="30" customHeight="1" thickTop="1" thickBot="1">
      <c r="A93" s="200" t="s">
        <v>1408</v>
      </c>
      <c r="B93" s="100" t="s">
        <v>1406</v>
      </c>
      <c r="C93" s="102" t="s">
        <v>1870</v>
      </c>
      <c r="D93" s="649">
        <v>819.12972593026996</v>
      </c>
    </row>
    <row r="94" spans="1:4" ht="30" customHeight="1" thickTop="1" thickBot="1">
      <c r="A94" s="200" t="s">
        <v>1399</v>
      </c>
      <c r="B94" s="100" t="s">
        <v>92</v>
      </c>
      <c r="C94" s="102" t="s">
        <v>1868</v>
      </c>
      <c r="D94" s="649">
        <v>819.12972593026996</v>
      </c>
    </row>
    <row r="95" spans="1:4" ht="30" customHeight="1" thickTop="1" thickBot="1">
      <c r="A95" s="200" t="s">
        <v>1222</v>
      </c>
      <c r="B95" s="100" t="s">
        <v>1223</v>
      </c>
      <c r="C95" s="102" t="s">
        <v>1224</v>
      </c>
      <c r="D95" s="649">
        <v>819.12972593026996</v>
      </c>
    </row>
    <row r="96" spans="1:4" ht="30" customHeight="1" thickTop="1" thickBot="1">
      <c r="A96" s="200" t="s">
        <v>1631</v>
      </c>
      <c r="B96" s="100" t="s">
        <v>339</v>
      </c>
      <c r="C96" s="102" t="s">
        <v>1851</v>
      </c>
      <c r="D96" s="649">
        <v>819.12972593026996</v>
      </c>
    </row>
    <row r="97" spans="1:4" ht="30" customHeight="1" thickTop="1" thickBot="1">
      <c r="A97" s="200" t="s">
        <v>1412</v>
      </c>
      <c r="B97" s="100" t="s">
        <v>339</v>
      </c>
      <c r="C97" s="102" t="s">
        <v>1411</v>
      </c>
      <c r="D97" s="649">
        <v>819.12972593026996</v>
      </c>
    </row>
    <row r="98" spans="1:4" ht="30" customHeight="1" thickTop="1" thickBot="1">
      <c r="A98" s="200" t="s">
        <v>1237</v>
      </c>
      <c r="B98" s="100" t="s">
        <v>92</v>
      </c>
      <c r="C98" s="102" t="s">
        <v>1238</v>
      </c>
      <c r="D98" s="649">
        <v>819.12972593026996</v>
      </c>
    </row>
    <row r="99" spans="1:4" ht="30" customHeight="1" thickTop="1" thickBot="1">
      <c r="A99" s="200" t="s">
        <v>1251</v>
      </c>
      <c r="B99" s="100" t="s">
        <v>339</v>
      </c>
      <c r="C99" s="102" t="s">
        <v>1853</v>
      </c>
      <c r="D99" s="649">
        <v>819.12972593026996</v>
      </c>
    </row>
    <row r="100" spans="1:4" ht="30" customHeight="1" thickTop="1" thickBot="1">
      <c r="A100" s="200" t="s">
        <v>1320</v>
      </c>
      <c r="B100" s="100" t="s">
        <v>1306</v>
      </c>
      <c r="C100" s="102" t="s">
        <v>1863</v>
      </c>
      <c r="D100" s="649">
        <v>819.12972593026996</v>
      </c>
    </row>
    <row r="101" spans="1:4" ht="30" customHeight="1" thickTop="1" thickBot="1">
      <c r="A101" s="200" t="s">
        <v>1393</v>
      </c>
      <c r="B101" s="100" t="s">
        <v>339</v>
      </c>
      <c r="C101" s="102" t="s">
        <v>1394</v>
      </c>
      <c r="D101" s="649">
        <v>819.12972593026996</v>
      </c>
    </row>
    <row r="102" spans="1:4" ht="30" customHeight="1" thickTop="1" thickBot="1">
      <c r="A102" s="200" t="s">
        <v>1395</v>
      </c>
      <c r="B102" s="100" t="s">
        <v>141</v>
      </c>
      <c r="C102" s="102" t="s">
        <v>1396</v>
      </c>
      <c r="D102" s="649">
        <v>819.12972593026996</v>
      </c>
    </row>
    <row r="103" spans="1:4" ht="30" customHeight="1" thickTop="1" thickBot="1">
      <c r="A103" s="200" t="s">
        <v>1327</v>
      </c>
      <c r="B103" s="100" t="s">
        <v>344</v>
      </c>
      <c r="C103" s="102" t="s">
        <v>1328</v>
      </c>
      <c r="D103" s="649">
        <v>819.12972593026996</v>
      </c>
    </row>
    <row r="104" spans="1:4" ht="30" customHeight="1" thickTop="1" thickBot="1">
      <c r="A104" s="200" t="s">
        <v>1325</v>
      </c>
      <c r="B104" s="100" t="s">
        <v>344</v>
      </c>
      <c r="C104" s="102" t="s">
        <v>1326</v>
      </c>
      <c r="D104" s="649">
        <v>819.12972593026996</v>
      </c>
    </row>
    <row r="105" spans="1:4" ht="30" customHeight="1" thickTop="1" thickBot="1">
      <c r="A105" s="200" t="s">
        <v>1275</v>
      </c>
      <c r="B105" s="100" t="s">
        <v>339</v>
      </c>
      <c r="C105" s="102" t="s">
        <v>1276</v>
      </c>
      <c r="D105" s="649">
        <v>819.12972593026996</v>
      </c>
    </row>
    <row r="106" spans="1:4" ht="30" customHeight="1" thickTop="1" thickBot="1">
      <c r="A106" s="200" t="s">
        <v>1402</v>
      </c>
      <c r="B106" s="100" t="s">
        <v>92</v>
      </c>
      <c r="C106" s="102" t="s">
        <v>1403</v>
      </c>
      <c r="D106" s="649">
        <v>819.12972593026996</v>
      </c>
    </row>
    <row r="107" spans="1:4" ht="30" customHeight="1" thickTop="1" thickBot="1">
      <c r="A107" s="200" t="s">
        <v>1301</v>
      </c>
      <c r="B107" s="100" t="s">
        <v>339</v>
      </c>
      <c r="C107" s="102" t="s">
        <v>1302</v>
      </c>
      <c r="D107" s="649">
        <v>819.12972593026996</v>
      </c>
    </row>
    <row r="108" spans="1:4" ht="30" customHeight="1" thickTop="1" thickBot="1">
      <c r="A108" s="200" t="s">
        <v>1263</v>
      </c>
      <c r="B108" s="100" t="s">
        <v>339</v>
      </c>
      <c r="C108" s="102" t="s">
        <v>1855</v>
      </c>
      <c r="D108" s="649">
        <v>819.12972593026996</v>
      </c>
    </row>
    <row r="109" spans="1:4" ht="30" customHeight="1" thickTop="1" thickBot="1">
      <c r="A109" s="200" t="s">
        <v>1258</v>
      </c>
      <c r="B109" s="100" t="s">
        <v>339</v>
      </c>
      <c r="C109" s="102" t="s">
        <v>1854</v>
      </c>
      <c r="D109" s="649">
        <v>819.12972593026996</v>
      </c>
    </row>
    <row r="110" spans="1:4" ht="30" customHeight="1" thickTop="1" thickBot="1">
      <c r="A110" s="200" t="s">
        <v>1397</v>
      </c>
      <c r="B110" s="100" t="s">
        <v>339</v>
      </c>
      <c r="C110" s="102" t="s">
        <v>1398</v>
      </c>
      <c r="D110" s="649">
        <v>819.12972593026996</v>
      </c>
    </row>
    <row r="111" spans="1:4" ht="30" customHeight="1" thickTop="1" thickBot="1">
      <c r="A111" s="200" t="s">
        <v>1318</v>
      </c>
      <c r="B111" s="100" t="s">
        <v>1306</v>
      </c>
      <c r="C111" s="102" t="s">
        <v>1861</v>
      </c>
      <c r="D111" s="649">
        <v>819.12972593026996</v>
      </c>
    </row>
    <row r="112" spans="1:4" ht="30" customHeight="1" thickTop="1" thickBot="1">
      <c r="A112" s="200" t="s">
        <v>1319</v>
      </c>
      <c r="B112" s="100" t="s">
        <v>344</v>
      </c>
      <c r="C112" s="102" t="s">
        <v>1862</v>
      </c>
      <c r="D112" s="649">
        <v>819.12972593026996</v>
      </c>
    </row>
    <row r="113" spans="1:4" ht="30" customHeight="1" thickTop="1" thickBot="1">
      <c r="A113" s="200" t="s">
        <v>1324</v>
      </c>
      <c r="B113" s="100" t="s">
        <v>1306</v>
      </c>
      <c r="C113" s="102" t="s">
        <v>1865</v>
      </c>
      <c r="D113" s="649">
        <v>819.12972593026996</v>
      </c>
    </row>
    <row r="114" spans="1:4" ht="30" customHeight="1" thickTop="1" thickBot="1">
      <c r="A114" s="200" t="s">
        <v>1400</v>
      </c>
      <c r="B114" s="100" t="s">
        <v>92</v>
      </c>
      <c r="C114" s="102" t="s">
        <v>1401</v>
      </c>
      <c r="D114" s="649">
        <v>819.12972593026996</v>
      </c>
    </row>
    <row r="115" spans="1:4" ht="30" customHeight="1" thickTop="1" thickBot="1">
      <c r="A115" s="200" t="s">
        <v>1321</v>
      </c>
      <c r="B115" s="100" t="s">
        <v>92</v>
      </c>
      <c r="C115" s="102" t="s">
        <v>1322</v>
      </c>
      <c r="D115" s="649">
        <v>819.12972593026996</v>
      </c>
    </row>
    <row r="116" spans="1:4" ht="30" customHeight="1" thickTop="1" thickBot="1">
      <c r="A116" s="200" t="s">
        <v>1271</v>
      </c>
      <c r="B116" s="100" t="s">
        <v>339</v>
      </c>
      <c r="C116" s="102" t="s">
        <v>1857</v>
      </c>
      <c r="D116" s="649">
        <v>819.12972593026996</v>
      </c>
    </row>
    <row r="117" spans="1:4" ht="30" customHeight="1" thickTop="1" thickBot="1">
      <c r="A117" s="200" t="s">
        <v>1299</v>
      </c>
      <c r="B117" s="100" t="s">
        <v>92</v>
      </c>
      <c r="C117" s="102" t="s">
        <v>1300</v>
      </c>
      <c r="D117" s="649">
        <v>819.12972593026996</v>
      </c>
    </row>
    <row r="118" spans="1:4" ht="15.7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2" customWidth="1"/>
    <col min="2" max="2" width="15.42578125" style="532" customWidth="1"/>
    <col min="3" max="3" width="7.28515625" style="532" customWidth="1"/>
    <col min="4" max="4" width="11.42578125" style="532"/>
    <col min="5" max="5" width="5.7109375" style="532" customWidth="1"/>
    <col min="6" max="6" width="5.7109375" style="532" hidden="1" customWidth="1"/>
    <col min="7" max="7" width="9.5703125" style="532" customWidth="1"/>
    <col min="8" max="8" width="14" style="532" customWidth="1"/>
    <col min="9" max="9" width="16.28515625" style="532" customWidth="1"/>
    <col min="10" max="10" width="15.85546875" style="532" customWidth="1"/>
    <col min="11" max="11" width="11.7109375" style="532" customWidth="1"/>
    <col min="12" max="12" width="8.28515625" style="532" customWidth="1"/>
    <col min="13" max="13" width="16.5703125" style="532" customWidth="1"/>
    <col min="14" max="256" width="11.42578125" style="532"/>
    <col min="257" max="257" width="22.7109375" style="532" customWidth="1"/>
    <col min="258" max="258" width="15.42578125" style="532" customWidth="1"/>
    <col min="259" max="259" width="7.28515625" style="532" customWidth="1"/>
    <col min="260" max="260" width="11.42578125" style="532"/>
    <col min="261" max="261" width="5.7109375" style="532" customWidth="1"/>
    <col min="262" max="262" width="0" style="532" hidden="1" customWidth="1"/>
    <col min="263" max="263" width="9.5703125" style="532" customWidth="1"/>
    <col min="264" max="264" width="14" style="532" customWidth="1"/>
    <col min="265" max="265" width="16.28515625" style="532" customWidth="1"/>
    <col min="266" max="266" width="15.85546875" style="532" customWidth="1"/>
    <col min="267" max="267" width="11.7109375" style="532" customWidth="1"/>
    <col min="268" max="268" width="8.28515625" style="532" customWidth="1"/>
    <col min="269" max="269" width="16.5703125" style="532" customWidth="1"/>
    <col min="270" max="512" width="11.42578125" style="532"/>
    <col min="513" max="513" width="22.7109375" style="532" customWidth="1"/>
    <col min="514" max="514" width="15.42578125" style="532" customWidth="1"/>
    <col min="515" max="515" width="7.28515625" style="532" customWidth="1"/>
    <col min="516" max="516" width="11.42578125" style="532"/>
    <col min="517" max="517" width="5.7109375" style="532" customWidth="1"/>
    <col min="518" max="518" width="0" style="532" hidden="1" customWidth="1"/>
    <col min="519" max="519" width="9.5703125" style="532" customWidth="1"/>
    <col min="520" max="520" width="14" style="532" customWidth="1"/>
    <col min="521" max="521" width="16.28515625" style="532" customWidth="1"/>
    <col min="522" max="522" width="15.85546875" style="532" customWidth="1"/>
    <col min="523" max="523" width="11.7109375" style="532" customWidth="1"/>
    <col min="524" max="524" width="8.28515625" style="532" customWidth="1"/>
    <col min="525" max="525" width="16.5703125" style="532" customWidth="1"/>
    <col min="526" max="768" width="11.42578125" style="532"/>
    <col min="769" max="769" width="22.7109375" style="532" customWidth="1"/>
    <col min="770" max="770" width="15.42578125" style="532" customWidth="1"/>
    <col min="771" max="771" width="7.28515625" style="532" customWidth="1"/>
    <col min="772" max="772" width="11.42578125" style="532"/>
    <col min="773" max="773" width="5.7109375" style="532" customWidth="1"/>
    <col min="774" max="774" width="0" style="532" hidden="1" customWidth="1"/>
    <col min="775" max="775" width="9.5703125" style="532" customWidth="1"/>
    <col min="776" max="776" width="14" style="532" customWidth="1"/>
    <col min="777" max="777" width="16.28515625" style="532" customWidth="1"/>
    <col min="778" max="778" width="15.85546875" style="532" customWidth="1"/>
    <col min="779" max="779" width="11.7109375" style="532" customWidth="1"/>
    <col min="780" max="780" width="8.28515625" style="532" customWidth="1"/>
    <col min="781" max="781" width="16.5703125" style="532" customWidth="1"/>
    <col min="782" max="1024" width="11.42578125" style="532"/>
    <col min="1025" max="1025" width="22.7109375" style="532" customWidth="1"/>
    <col min="1026" max="1026" width="15.42578125" style="532" customWidth="1"/>
    <col min="1027" max="1027" width="7.28515625" style="532" customWidth="1"/>
    <col min="1028" max="1028" width="11.42578125" style="532"/>
    <col min="1029" max="1029" width="5.7109375" style="532" customWidth="1"/>
    <col min="1030" max="1030" width="0" style="532" hidden="1" customWidth="1"/>
    <col min="1031" max="1031" width="9.5703125" style="532" customWidth="1"/>
    <col min="1032" max="1032" width="14" style="532" customWidth="1"/>
    <col min="1033" max="1033" width="16.28515625" style="532" customWidth="1"/>
    <col min="1034" max="1034" width="15.85546875" style="532" customWidth="1"/>
    <col min="1035" max="1035" width="11.7109375" style="532" customWidth="1"/>
    <col min="1036" max="1036" width="8.28515625" style="532" customWidth="1"/>
    <col min="1037" max="1037" width="16.5703125" style="532" customWidth="1"/>
    <col min="1038" max="1280" width="11.42578125" style="532"/>
    <col min="1281" max="1281" width="22.7109375" style="532" customWidth="1"/>
    <col min="1282" max="1282" width="15.42578125" style="532" customWidth="1"/>
    <col min="1283" max="1283" width="7.28515625" style="532" customWidth="1"/>
    <col min="1284" max="1284" width="11.42578125" style="532"/>
    <col min="1285" max="1285" width="5.7109375" style="532" customWidth="1"/>
    <col min="1286" max="1286" width="0" style="532" hidden="1" customWidth="1"/>
    <col min="1287" max="1287" width="9.5703125" style="532" customWidth="1"/>
    <col min="1288" max="1288" width="14" style="532" customWidth="1"/>
    <col min="1289" max="1289" width="16.28515625" style="532" customWidth="1"/>
    <col min="1290" max="1290" width="15.85546875" style="532" customWidth="1"/>
    <col min="1291" max="1291" width="11.7109375" style="532" customWidth="1"/>
    <col min="1292" max="1292" width="8.28515625" style="532" customWidth="1"/>
    <col min="1293" max="1293" width="16.5703125" style="532" customWidth="1"/>
    <col min="1294" max="1536" width="11.42578125" style="532"/>
    <col min="1537" max="1537" width="22.7109375" style="532" customWidth="1"/>
    <col min="1538" max="1538" width="15.42578125" style="532" customWidth="1"/>
    <col min="1539" max="1539" width="7.28515625" style="532" customWidth="1"/>
    <col min="1540" max="1540" width="11.42578125" style="532"/>
    <col min="1541" max="1541" width="5.7109375" style="532" customWidth="1"/>
    <col min="1542" max="1542" width="0" style="532" hidden="1" customWidth="1"/>
    <col min="1543" max="1543" width="9.5703125" style="532" customWidth="1"/>
    <col min="1544" max="1544" width="14" style="532" customWidth="1"/>
    <col min="1545" max="1545" width="16.28515625" style="532" customWidth="1"/>
    <col min="1546" max="1546" width="15.85546875" style="532" customWidth="1"/>
    <col min="1547" max="1547" width="11.7109375" style="532" customWidth="1"/>
    <col min="1548" max="1548" width="8.28515625" style="532" customWidth="1"/>
    <col min="1549" max="1549" width="16.5703125" style="532" customWidth="1"/>
    <col min="1550" max="1792" width="11.42578125" style="532"/>
    <col min="1793" max="1793" width="22.7109375" style="532" customWidth="1"/>
    <col min="1794" max="1794" width="15.42578125" style="532" customWidth="1"/>
    <col min="1795" max="1795" width="7.28515625" style="532" customWidth="1"/>
    <col min="1796" max="1796" width="11.42578125" style="532"/>
    <col min="1797" max="1797" width="5.7109375" style="532" customWidth="1"/>
    <col min="1798" max="1798" width="0" style="532" hidden="1" customWidth="1"/>
    <col min="1799" max="1799" width="9.5703125" style="532" customWidth="1"/>
    <col min="1800" max="1800" width="14" style="532" customWidth="1"/>
    <col min="1801" max="1801" width="16.28515625" style="532" customWidth="1"/>
    <col min="1802" max="1802" width="15.85546875" style="532" customWidth="1"/>
    <col min="1803" max="1803" width="11.7109375" style="532" customWidth="1"/>
    <col min="1804" max="1804" width="8.28515625" style="532" customWidth="1"/>
    <col min="1805" max="1805" width="16.5703125" style="532" customWidth="1"/>
    <col min="1806" max="2048" width="11.42578125" style="532"/>
    <col min="2049" max="2049" width="22.7109375" style="532" customWidth="1"/>
    <col min="2050" max="2050" width="15.42578125" style="532" customWidth="1"/>
    <col min="2051" max="2051" width="7.28515625" style="532" customWidth="1"/>
    <col min="2052" max="2052" width="11.42578125" style="532"/>
    <col min="2053" max="2053" width="5.7109375" style="532" customWidth="1"/>
    <col min="2054" max="2054" width="0" style="532" hidden="1" customWidth="1"/>
    <col min="2055" max="2055" width="9.5703125" style="532" customWidth="1"/>
    <col min="2056" max="2056" width="14" style="532" customWidth="1"/>
    <col min="2057" max="2057" width="16.28515625" style="532" customWidth="1"/>
    <col min="2058" max="2058" width="15.85546875" style="532" customWidth="1"/>
    <col min="2059" max="2059" width="11.7109375" style="532" customWidth="1"/>
    <col min="2060" max="2060" width="8.28515625" style="532" customWidth="1"/>
    <col min="2061" max="2061" width="16.5703125" style="532" customWidth="1"/>
    <col min="2062" max="2304" width="11.42578125" style="532"/>
    <col min="2305" max="2305" width="22.7109375" style="532" customWidth="1"/>
    <col min="2306" max="2306" width="15.42578125" style="532" customWidth="1"/>
    <col min="2307" max="2307" width="7.28515625" style="532" customWidth="1"/>
    <col min="2308" max="2308" width="11.42578125" style="532"/>
    <col min="2309" max="2309" width="5.7109375" style="532" customWidth="1"/>
    <col min="2310" max="2310" width="0" style="532" hidden="1" customWidth="1"/>
    <col min="2311" max="2311" width="9.5703125" style="532" customWidth="1"/>
    <col min="2312" max="2312" width="14" style="532" customWidth="1"/>
    <col min="2313" max="2313" width="16.28515625" style="532" customWidth="1"/>
    <col min="2314" max="2314" width="15.85546875" style="532" customWidth="1"/>
    <col min="2315" max="2315" width="11.7109375" style="532" customWidth="1"/>
    <col min="2316" max="2316" width="8.28515625" style="532" customWidth="1"/>
    <col min="2317" max="2317" width="16.5703125" style="532" customWidth="1"/>
    <col min="2318" max="2560" width="11.42578125" style="532"/>
    <col min="2561" max="2561" width="22.7109375" style="532" customWidth="1"/>
    <col min="2562" max="2562" width="15.42578125" style="532" customWidth="1"/>
    <col min="2563" max="2563" width="7.28515625" style="532" customWidth="1"/>
    <col min="2564" max="2564" width="11.42578125" style="532"/>
    <col min="2565" max="2565" width="5.7109375" style="532" customWidth="1"/>
    <col min="2566" max="2566" width="0" style="532" hidden="1" customWidth="1"/>
    <col min="2567" max="2567" width="9.5703125" style="532" customWidth="1"/>
    <col min="2568" max="2568" width="14" style="532" customWidth="1"/>
    <col min="2569" max="2569" width="16.28515625" style="532" customWidth="1"/>
    <col min="2570" max="2570" width="15.85546875" style="532" customWidth="1"/>
    <col min="2571" max="2571" width="11.7109375" style="532" customWidth="1"/>
    <col min="2572" max="2572" width="8.28515625" style="532" customWidth="1"/>
    <col min="2573" max="2573" width="16.5703125" style="532" customWidth="1"/>
    <col min="2574" max="2816" width="11.42578125" style="532"/>
    <col min="2817" max="2817" width="22.7109375" style="532" customWidth="1"/>
    <col min="2818" max="2818" width="15.42578125" style="532" customWidth="1"/>
    <col min="2819" max="2819" width="7.28515625" style="532" customWidth="1"/>
    <col min="2820" max="2820" width="11.42578125" style="532"/>
    <col min="2821" max="2821" width="5.7109375" style="532" customWidth="1"/>
    <col min="2822" max="2822" width="0" style="532" hidden="1" customWidth="1"/>
    <col min="2823" max="2823" width="9.5703125" style="532" customWidth="1"/>
    <col min="2824" max="2824" width="14" style="532" customWidth="1"/>
    <col min="2825" max="2825" width="16.28515625" style="532" customWidth="1"/>
    <col min="2826" max="2826" width="15.85546875" style="532" customWidth="1"/>
    <col min="2827" max="2827" width="11.7109375" style="532" customWidth="1"/>
    <col min="2828" max="2828" width="8.28515625" style="532" customWidth="1"/>
    <col min="2829" max="2829" width="16.5703125" style="532" customWidth="1"/>
    <col min="2830" max="3072" width="11.42578125" style="532"/>
    <col min="3073" max="3073" width="22.7109375" style="532" customWidth="1"/>
    <col min="3074" max="3074" width="15.42578125" style="532" customWidth="1"/>
    <col min="3075" max="3075" width="7.28515625" style="532" customWidth="1"/>
    <col min="3076" max="3076" width="11.42578125" style="532"/>
    <col min="3077" max="3077" width="5.7109375" style="532" customWidth="1"/>
    <col min="3078" max="3078" width="0" style="532" hidden="1" customWidth="1"/>
    <col min="3079" max="3079" width="9.5703125" style="532" customWidth="1"/>
    <col min="3080" max="3080" width="14" style="532" customWidth="1"/>
    <col min="3081" max="3081" width="16.28515625" style="532" customWidth="1"/>
    <col min="3082" max="3082" width="15.85546875" style="532" customWidth="1"/>
    <col min="3083" max="3083" width="11.7109375" style="532" customWidth="1"/>
    <col min="3084" max="3084" width="8.28515625" style="532" customWidth="1"/>
    <col min="3085" max="3085" width="16.5703125" style="532" customWidth="1"/>
    <col min="3086" max="3328" width="11.42578125" style="532"/>
    <col min="3329" max="3329" width="22.7109375" style="532" customWidth="1"/>
    <col min="3330" max="3330" width="15.42578125" style="532" customWidth="1"/>
    <col min="3331" max="3331" width="7.28515625" style="532" customWidth="1"/>
    <col min="3332" max="3332" width="11.42578125" style="532"/>
    <col min="3333" max="3333" width="5.7109375" style="532" customWidth="1"/>
    <col min="3334" max="3334" width="0" style="532" hidden="1" customWidth="1"/>
    <col min="3335" max="3335" width="9.5703125" style="532" customWidth="1"/>
    <col min="3336" max="3336" width="14" style="532" customWidth="1"/>
    <col min="3337" max="3337" width="16.28515625" style="532" customWidth="1"/>
    <col min="3338" max="3338" width="15.85546875" style="532" customWidth="1"/>
    <col min="3339" max="3339" width="11.7109375" style="532" customWidth="1"/>
    <col min="3340" max="3340" width="8.28515625" style="532" customWidth="1"/>
    <col min="3341" max="3341" width="16.5703125" style="532" customWidth="1"/>
    <col min="3342" max="3584" width="11.42578125" style="532"/>
    <col min="3585" max="3585" width="22.7109375" style="532" customWidth="1"/>
    <col min="3586" max="3586" width="15.42578125" style="532" customWidth="1"/>
    <col min="3587" max="3587" width="7.28515625" style="532" customWidth="1"/>
    <col min="3588" max="3588" width="11.42578125" style="532"/>
    <col min="3589" max="3589" width="5.7109375" style="532" customWidth="1"/>
    <col min="3590" max="3590" width="0" style="532" hidden="1" customWidth="1"/>
    <col min="3591" max="3591" width="9.5703125" style="532" customWidth="1"/>
    <col min="3592" max="3592" width="14" style="532" customWidth="1"/>
    <col min="3593" max="3593" width="16.28515625" style="532" customWidth="1"/>
    <col min="3594" max="3594" width="15.85546875" style="532" customWidth="1"/>
    <col min="3595" max="3595" width="11.7109375" style="532" customWidth="1"/>
    <col min="3596" max="3596" width="8.28515625" style="532" customWidth="1"/>
    <col min="3597" max="3597" width="16.5703125" style="532" customWidth="1"/>
    <col min="3598" max="3840" width="11.42578125" style="532"/>
    <col min="3841" max="3841" width="22.7109375" style="532" customWidth="1"/>
    <col min="3842" max="3842" width="15.42578125" style="532" customWidth="1"/>
    <col min="3843" max="3843" width="7.28515625" style="532" customWidth="1"/>
    <col min="3844" max="3844" width="11.42578125" style="532"/>
    <col min="3845" max="3845" width="5.7109375" style="532" customWidth="1"/>
    <col min="3846" max="3846" width="0" style="532" hidden="1" customWidth="1"/>
    <col min="3847" max="3847" width="9.5703125" style="532" customWidth="1"/>
    <col min="3848" max="3848" width="14" style="532" customWidth="1"/>
    <col min="3849" max="3849" width="16.28515625" style="532" customWidth="1"/>
    <col min="3850" max="3850" width="15.85546875" style="532" customWidth="1"/>
    <col min="3851" max="3851" width="11.7109375" style="532" customWidth="1"/>
    <col min="3852" max="3852" width="8.28515625" style="532" customWidth="1"/>
    <col min="3853" max="3853" width="16.5703125" style="532" customWidth="1"/>
    <col min="3854" max="4096" width="11.42578125" style="532"/>
    <col min="4097" max="4097" width="22.7109375" style="532" customWidth="1"/>
    <col min="4098" max="4098" width="15.42578125" style="532" customWidth="1"/>
    <col min="4099" max="4099" width="7.28515625" style="532" customWidth="1"/>
    <col min="4100" max="4100" width="11.42578125" style="532"/>
    <col min="4101" max="4101" width="5.7109375" style="532" customWidth="1"/>
    <col min="4102" max="4102" width="0" style="532" hidden="1" customWidth="1"/>
    <col min="4103" max="4103" width="9.5703125" style="532" customWidth="1"/>
    <col min="4104" max="4104" width="14" style="532" customWidth="1"/>
    <col min="4105" max="4105" width="16.28515625" style="532" customWidth="1"/>
    <col min="4106" max="4106" width="15.85546875" style="532" customWidth="1"/>
    <col min="4107" max="4107" width="11.7109375" style="532" customWidth="1"/>
    <col min="4108" max="4108" width="8.28515625" style="532" customWidth="1"/>
    <col min="4109" max="4109" width="16.5703125" style="532" customWidth="1"/>
    <col min="4110" max="4352" width="11.42578125" style="532"/>
    <col min="4353" max="4353" width="22.7109375" style="532" customWidth="1"/>
    <col min="4354" max="4354" width="15.42578125" style="532" customWidth="1"/>
    <col min="4355" max="4355" width="7.28515625" style="532" customWidth="1"/>
    <col min="4356" max="4356" width="11.42578125" style="532"/>
    <col min="4357" max="4357" width="5.7109375" style="532" customWidth="1"/>
    <col min="4358" max="4358" width="0" style="532" hidden="1" customWidth="1"/>
    <col min="4359" max="4359" width="9.5703125" style="532" customWidth="1"/>
    <col min="4360" max="4360" width="14" style="532" customWidth="1"/>
    <col min="4361" max="4361" width="16.28515625" style="532" customWidth="1"/>
    <col min="4362" max="4362" width="15.85546875" style="532" customWidth="1"/>
    <col min="4363" max="4363" width="11.7109375" style="532" customWidth="1"/>
    <col min="4364" max="4364" width="8.28515625" style="532" customWidth="1"/>
    <col min="4365" max="4365" width="16.5703125" style="532" customWidth="1"/>
    <col min="4366" max="4608" width="11.42578125" style="532"/>
    <col min="4609" max="4609" width="22.7109375" style="532" customWidth="1"/>
    <col min="4610" max="4610" width="15.42578125" style="532" customWidth="1"/>
    <col min="4611" max="4611" width="7.28515625" style="532" customWidth="1"/>
    <col min="4612" max="4612" width="11.42578125" style="532"/>
    <col min="4613" max="4613" width="5.7109375" style="532" customWidth="1"/>
    <col min="4614" max="4614" width="0" style="532" hidden="1" customWidth="1"/>
    <col min="4615" max="4615" width="9.5703125" style="532" customWidth="1"/>
    <col min="4616" max="4616" width="14" style="532" customWidth="1"/>
    <col min="4617" max="4617" width="16.28515625" style="532" customWidth="1"/>
    <col min="4618" max="4618" width="15.85546875" style="532" customWidth="1"/>
    <col min="4619" max="4619" width="11.7109375" style="532" customWidth="1"/>
    <col min="4620" max="4620" width="8.28515625" style="532" customWidth="1"/>
    <col min="4621" max="4621" width="16.5703125" style="532" customWidth="1"/>
    <col min="4622" max="4864" width="11.42578125" style="532"/>
    <col min="4865" max="4865" width="22.7109375" style="532" customWidth="1"/>
    <col min="4866" max="4866" width="15.42578125" style="532" customWidth="1"/>
    <col min="4867" max="4867" width="7.28515625" style="532" customWidth="1"/>
    <col min="4868" max="4868" width="11.42578125" style="532"/>
    <col min="4869" max="4869" width="5.7109375" style="532" customWidth="1"/>
    <col min="4870" max="4870" width="0" style="532" hidden="1" customWidth="1"/>
    <col min="4871" max="4871" width="9.5703125" style="532" customWidth="1"/>
    <col min="4872" max="4872" width="14" style="532" customWidth="1"/>
    <col min="4873" max="4873" width="16.28515625" style="532" customWidth="1"/>
    <col min="4874" max="4874" width="15.85546875" style="532" customWidth="1"/>
    <col min="4875" max="4875" width="11.7109375" style="532" customWidth="1"/>
    <col min="4876" max="4876" width="8.28515625" style="532" customWidth="1"/>
    <col min="4877" max="4877" width="16.5703125" style="532" customWidth="1"/>
    <col min="4878" max="5120" width="11.42578125" style="532"/>
    <col min="5121" max="5121" width="22.7109375" style="532" customWidth="1"/>
    <col min="5122" max="5122" width="15.42578125" style="532" customWidth="1"/>
    <col min="5123" max="5123" width="7.28515625" style="532" customWidth="1"/>
    <col min="5124" max="5124" width="11.42578125" style="532"/>
    <col min="5125" max="5125" width="5.7109375" style="532" customWidth="1"/>
    <col min="5126" max="5126" width="0" style="532" hidden="1" customWidth="1"/>
    <col min="5127" max="5127" width="9.5703125" style="532" customWidth="1"/>
    <col min="5128" max="5128" width="14" style="532" customWidth="1"/>
    <col min="5129" max="5129" width="16.28515625" style="532" customWidth="1"/>
    <col min="5130" max="5130" width="15.85546875" style="532" customWidth="1"/>
    <col min="5131" max="5131" width="11.7109375" style="532" customWidth="1"/>
    <col min="5132" max="5132" width="8.28515625" style="532" customWidth="1"/>
    <col min="5133" max="5133" width="16.5703125" style="532" customWidth="1"/>
    <col min="5134" max="5376" width="11.42578125" style="532"/>
    <col min="5377" max="5377" width="22.7109375" style="532" customWidth="1"/>
    <col min="5378" max="5378" width="15.42578125" style="532" customWidth="1"/>
    <col min="5379" max="5379" width="7.28515625" style="532" customWidth="1"/>
    <col min="5380" max="5380" width="11.42578125" style="532"/>
    <col min="5381" max="5381" width="5.7109375" style="532" customWidth="1"/>
    <col min="5382" max="5382" width="0" style="532" hidden="1" customWidth="1"/>
    <col min="5383" max="5383" width="9.5703125" style="532" customWidth="1"/>
    <col min="5384" max="5384" width="14" style="532" customWidth="1"/>
    <col min="5385" max="5385" width="16.28515625" style="532" customWidth="1"/>
    <col min="5386" max="5386" width="15.85546875" style="532" customWidth="1"/>
    <col min="5387" max="5387" width="11.7109375" style="532" customWidth="1"/>
    <col min="5388" max="5388" width="8.28515625" style="532" customWidth="1"/>
    <col min="5389" max="5389" width="16.5703125" style="532" customWidth="1"/>
    <col min="5390" max="5632" width="11.42578125" style="532"/>
    <col min="5633" max="5633" width="22.7109375" style="532" customWidth="1"/>
    <col min="5634" max="5634" width="15.42578125" style="532" customWidth="1"/>
    <col min="5635" max="5635" width="7.28515625" style="532" customWidth="1"/>
    <col min="5636" max="5636" width="11.42578125" style="532"/>
    <col min="5637" max="5637" width="5.7109375" style="532" customWidth="1"/>
    <col min="5638" max="5638" width="0" style="532" hidden="1" customWidth="1"/>
    <col min="5639" max="5639" width="9.5703125" style="532" customWidth="1"/>
    <col min="5640" max="5640" width="14" style="532" customWidth="1"/>
    <col min="5641" max="5641" width="16.28515625" style="532" customWidth="1"/>
    <col min="5642" max="5642" width="15.85546875" style="532" customWidth="1"/>
    <col min="5643" max="5643" width="11.7109375" style="532" customWidth="1"/>
    <col min="5644" max="5644" width="8.28515625" style="532" customWidth="1"/>
    <col min="5645" max="5645" width="16.5703125" style="532" customWidth="1"/>
    <col min="5646" max="5888" width="11.42578125" style="532"/>
    <col min="5889" max="5889" width="22.7109375" style="532" customWidth="1"/>
    <col min="5890" max="5890" width="15.42578125" style="532" customWidth="1"/>
    <col min="5891" max="5891" width="7.28515625" style="532" customWidth="1"/>
    <col min="5892" max="5892" width="11.42578125" style="532"/>
    <col min="5893" max="5893" width="5.7109375" style="532" customWidth="1"/>
    <col min="5894" max="5894" width="0" style="532" hidden="1" customWidth="1"/>
    <col min="5895" max="5895" width="9.5703125" style="532" customWidth="1"/>
    <col min="5896" max="5896" width="14" style="532" customWidth="1"/>
    <col min="5897" max="5897" width="16.28515625" style="532" customWidth="1"/>
    <col min="5898" max="5898" width="15.85546875" style="532" customWidth="1"/>
    <col min="5899" max="5899" width="11.7109375" style="532" customWidth="1"/>
    <col min="5900" max="5900" width="8.28515625" style="532" customWidth="1"/>
    <col min="5901" max="5901" width="16.5703125" style="532" customWidth="1"/>
    <col min="5902" max="6144" width="11.42578125" style="532"/>
    <col min="6145" max="6145" width="22.7109375" style="532" customWidth="1"/>
    <col min="6146" max="6146" width="15.42578125" style="532" customWidth="1"/>
    <col min="6147" max="6147" width="7.28515625" style="532" customWidth="1"/>
    <col min="6148" max="6148" width="11.42578125" style="532"/>
    <col min="6149" max="6149" width="5.7109375" style="532" customWidth="1"/>
    <col min="6150" max="6150" width="0" style="532" hidden="1" customWidth="1"/>
    <col min="6151" max="6151" width="9.5703125" style="532" customWidth="1"/>
    <col min="6152" max="6152" width="14" style="532" customWidth="1"/>
    <col min="6153" max="6153" width="16.28515625" style="532" customWidth="1"/>
    <col min="6154" max="6154" width="15.85546875" style="532" customWidth="1"/>
    <col min="6155" max="6155" width="11.7109375" style="532" customWidth="1"/>
    <col min="6156" max="6156" width="8.28515625" style="532" customWidth="1"/>
    <col min="6157" max="6157" width="16.5703125" style="532" customWidth="1"/>
    <col min="6158" max="6400" width="11.42578125" style="532"/>
    <col min="6401" max="6401" width="22.7109375" style="532" customWidth="1"/>
    <col min="6402" max="6402" width="15.42578125" style="532" customWidth="1"/>
    <col min="6403" max="6403" width="7.28515625" style="532" customWidth="1"/>
    <col min="6404" max="6404" width="11.42578125" style="532"/>
    <col min="6405" max="6405" width="5.7109375" style="532" customWidth="1"/>
    <col min="6406" max="6406" width="0" style="532" hidden="1" customWidth="1"/>
    <col min="6407" max="6407" width="9.5703125" style="532" customWidth="1"/>
    <col min="6408" max="6408" width="14" style="532" customWidth="1"/>
    <col min="6409" max="6409" width="16.28515625" style="532" customWidth="1"/>
    <col min="6410" max="6410" width="15.85546875" style="532" customWidth="1"/>
    <col min="6411" max="6411" width="11.7109375" style="532" customWidth="1"/>
    <col min="6412" max="6412" width="8.28515625" style="532" customWidth="1"/>
    <col min="6413" max="6413" width="16.5703125" style="532" customWidth="1"/>
    <col min="6414" max="6656" width="11.42578125" style="532"/>
    <col min="6657" max="6657" width="22.7109375" style="532" customWidth="1"/>
    <col min="6658" max="6658" width="15.42578125" style="532" customWidth="1"/>
    <col min="6659" max="6659" width="7.28515625" style="532" customWidth="1"/>
    <col min="6660" max="6660" width="11.42578125" style="532"/>
    <col min="6661" max="6661" width="5.7109375" style="532" customWidth="1"/>
    <col min="6662" max="6662" width="0" style="532" hidden="1" customWidth="1"/>
    <col min="6663" max="6663" width="9.5703125" style="532" customWidth="1"/>
    <col min="6664" max="6664" width="14" style="532" customWidth="1"/>
    <col min="6665" max="6665" width="16.28515625" style="532" customWidth="1"/>
    <col min="6666" max="6666" width="15.85546875" style="532" customWidth="1"/>
    <col min="6667" max="6667" width="11.7109375" style="532" customWidth="1"/>
    <col min="6668" max="6668" width="8.28515625" style="532" customWidth="1"/>
    <col min="6669" max="6669" width="16.5703125" style="532" customWidth="1"/>
    <col min="6670" max="6912" width="11.42578125" style="532"/>
    <col min="6913" max="6913" width="22.7109375" style="532" customWidth="1"/>
    <col min="6914" max="6914" width="15.42578125" style="532" customWidth="1"/>
    <col min="6915" max="6915" width="7.28515625" style="532" customWidth="1"/>
    <col min="6916" max="6916" width="11.42578125" style="532"/>
    <col min="6917" max="6917" width="5.7109375" style="532" customWidth="1"/>
    <col min="6918" max="6918" width="0" style="532" hidden="1" customWidth="1"/>
    <col min="6919" max="6919" width="9.5703125" style="532" customWidth="1"/>
    <col min="6920" max="6920" width="14" style="532" customWidth="1"/>
    <col min="6921" max="6921" width="16.28515625" style="532" customWidth="1"/>
    <col min="6922" max="6922" width="15.85546875" style="532" customWidth="1"/>
    <col min="6923" max="6923" width="11.7109375" style="532" customWidth="1"/>
    <col min="6924" max="6924" width="8.28515625" style="532" customWidth="1"/>
    <col min="6925" max="6925" width="16.5703125" style="532" customWidth="1"/>
    <col min="6926" max="7168" width="11.42578125" style="532"/>
    <col min="7169" max="7169" width="22.7109375" style="532" customWidth="1"/>
    <col min="7170" max="7170" width="15.42578125" style="532" customWidth="1"/>
    <col min="7171" max="7171" width="7.28515625" style="532" customWidth="1"/>
    <col min="7172" max="7172" width="11.42578125" style="532"/>
    <col min="7173" max="7173" width="5.7109375" style="532" customWidth="1"/>
    <col min="7174" max="7174" width="0" style="532" hidden="1" customWidth="1"/>
    <col min="7175" max="7175" width="9.5703125" style="532" customWidth="1"/>
    <col min="7176" max="7176" width="14" style="532" customWidth="1"/>
    <col min="7177" max="7177" width="16.28515625" style="532" customWidth="1"/>
    <col min="7178" max="7178" width="15.85546875" style="532" customWidth="1"/>
    <col min="7179" max="7179" width="11.7109375" style="532" customWidth="1"/>
    <col min="7180" max="7180" width="8.28515625" style="532" customWidth="1"/>
    <col min="7181" max="7181" width="16.5703125" style="532" customWidth="1"/>
    <col min="7182" max="7424" width="11.42578125" style="532"/>
    <col min="7425" max="7425" width="22.7109375" style="532" customWidth="1"/>
    <col min="7426" max="7426" width="15.42578125" style="532" customWidth="1"/>
    <col min="7427" max="7427" width="7.28515625" style="532" customWidth="1"/>
    <col min="7428" max="7428" width="11.42578125" style="532"/>
    <col min="7429" max="7429" width="5.7109375" style="532" customWidth="1"/>
    <col min="7430" max="7430" width="0" style="532" hidden="1" customWidth="1"/>
    <col min="7431" max="7431" width="9.5703125" style="532" customWidth="1"/>
    <col min="7432" max="7432" width="14" style="532" customWidth="1"/>
    <col min="7433" max="7433" width="16.28515625" style="532" customWidth="1"/>
    <col min="7434" max="7434" width="15.85546875" style="532" customWidth="1"/>
    <col min="7435" max="7435" width="11.7109375" style="532" customWidth="1"/>
    <col min="7436" max="7436" width="8.28515625" style="532" customWidth="1"/>
    <col min="7437" max="7437" width="16.5703125" style="532" customWidth="1"/>
    <col min="7438" max="7680" width="11.42578125" style="532"/>
    <col min="7681" max="7681" width="22.7109375" style="532" customWidth="1"/>
    <col min="7682" max="7682" width="15.42578125" style="532" customWidth="1"/>
    <col min="7683" max="7683" width="7.28515625" style="532" customWidth="1"/>
    <col min="7684" max="7684" width="11.42578125" style="532"/>
    <col min="7685" max="7685" width="5.7109375" style="532" customWidth="1"/>
    <col min="7686" max="7686" width="0" style="532" hidden="1" customWidth="1"/>
    <col min="7687" max="7687" width="9.5703125" style="532" customWidth="1"/>
    <col min="7688" max="7688" width="14" style="532" customWidth="1"/>
    <col min="7689" max="7689" width="16.28515625" style="532" customWidth="1"/>
    <col min="7690" max="7690" width="15.85546875" style="532" customWidth="1"/>
    <col min="7691" max="7691" width="11.7109375" style="532" customWidth="1"/>
    <col min="7692" max="7692" width="8.28515625" style="532" customWidth="1"/>
    <col min="7693" max="7693" width="16.5703125" style="532" customWidth="1"/>
    <col min="7694" max="7936" width="11.42578125" style="532"/>
    <col min="7937" max="7937" width="22.7109375" style="532" customWidth="1"/>
    <col min="7938" max="7938" width="15.42578125" style="532" customWidth="1"/>
    <col min="7939" max="7939" width="7.28515625" style="532" customWidth="1"/>
    <col min="7940" max="7940" width="11.42578125" style="532"/>
    <col min="7941" max="7941" width="5.7109375" style="532" customWidth="1"/>
    <col min="7942" max="7942" width="0" style="532" hidden="1" customWidth="1"/>
    <col min="7943" max="7943" width="9.5703125" style="532" customWidth="1"/>
    <col min="7944" max="7944" width="14" style="532" customWidth="1"/>
    <col min="7945" max="7945" width="16.28515625" style="532" customWidth="1"/>
    <col min="7946" max="7946" width="15.85546875" style="532" customWidth="1"/>
    <col min="7947" max="7947" width="11.7109375" style="532" customWidth="1"/>
    <col min="7948" max="7948" width="8.28515625" style="532" customWidth="1"/>
    <col min="7949" max="7949" width="16.5703125" style="532" customWidth="1"/>
    <col min="7950" max="8192" width="11.42578125" style="532"/>
    <col min="8193" max="8193" width="22.7109375" style="532" customWidth="1"/>
    <col min="8194" max="8194" width="15.42578125" style="532" customWidth="1"/>
    <col min="8195" max="8195" width="7.28515625" style="532" customWidth="1"/>
    <col min="8196" max="8196" width="11.42578125" style="532"/>
    <col min="8197" max="8197" width="5.7109375" style="532" customWidth="1"/>
    <col min="8198" max="8198" width="0" style="532" hidden="1" customWidth="1"/>
    <col min="8199" max="8199" width="9.5703125" style="532" customWidth="1"/>
    <col min="8200" max="8200" width="14" style="532" customWidth="1"/>
    <col min="8201" max="8201" width="16.28515625" style="532" customWidth="1"/>
    <col min="8202" max="8202" width="15.85546875" style="532" customWidth="1"/>
    <col min="8203" max="8203" width="11.7109375" style="532" customWidth="1"/>
    <col min="8204" max="8204" width="8.28515625" style="532" customWidth="1"/>
    <col min="8205" max="8205" width="16.5703125" style="532" customWidth="1"/>
    <col min="8206" max="8448" width="11.42578125" style="532"/>
    <col min="8449" max="8449" width="22.7109375" style="532" customWidth="1"/>
    <col min="8450" max="8450" width="15.42578125" style="532" customWidth="1"/>
    <col min="8451" max="8451" width="7.28515625" style="532" customWidth="1"/>
    <col min="8452" max="8452" width="11.42578125" style="532"/>
    <col min="8453" max="8453" width="5.7109375" style="532" customWidth="1"/>
    <col min="8454" max="8454" width="0" style="532" hidden="1" customWidth="1"/>
    <col min="8455" max="8455" width="9.5703125" style="532" customWidth="1"/>
    <col min="8456" max="8456" width="14" style="532" customWidth="1"/>
    <col min="8457" max="8457" width="16.28515625" style="532" customWidth="1"/>
    <col min="8458" max="8458" width="15.85546875" style="532" customWidth="1"/>
    <col min="8459" max="8459" width="11.7109375" style="532" customWidth="1"/>
    <col min="8460" max="8460" width="8.28515625" style="532" customWidth="1"/>
    <col min="8461" max="8461" width="16.5703125" style="532" customWidth="1"/>
    <col min="8462" max="8704" width="11.42578125" style="532"/>
    <col min="8705" max="8705" width="22.7109375" style="532" customWidth="1"/>
    <col min="8706" max="8706" width="15.42578125" style="532" customWidth="1"/>
    <col min="8707" max="8707" width="7.28515625" style="532" customWidth="1"/>
    <col min="8708" max="8708" width="11.42578125" style="532"/>
    <col min="8709" max="8709" width="5.7109375" style="532" customWidth="1"/>
    <col min="8710" max="8710" width="0" style="532" hidden="1" customWidth="1"/>
    <col min="8711" max="8711" width="9.5703125" style="532" customWidth="1"/>
    <col min="8712" max="8712" width="14" style="532" customWidth="1"/>
    <col min="8713" max="8713" width="16.28515625" style="532" customWidth="1"/>
    <col min="8714" max="8714" width="15.85546875" style="532" customWidth="1"/>
    <col min="8715" max="8715" width="11.7109375" style="532" customWidth="1"/>
    <col min="8716" max="8716" width="8.28515625" style="532" customWidth="1"/>
    <col min="8717" max="8717" width="16.5703125" style="532" customWidth="1"/>
    <col min="8718" max="8960" width="11.42578125" style="532"/>
    <col min="8961" max="8961" width="22.7109375" style="532" customWidth="1"/>
    <col min="8962" max="8962" width="15.42578125" style="532" customWidth="1"/>
    <col min="8963" max="8963" width="7.28515625" style="532" customWidth="1"/>
    <col min="8964" max="8964" width="11.42578125" style="532"/>
    <col min="8965" max="8965" width="5.7109375" style="532" customWidth="1"/>
    <col min="8966" max="8966" width="0" style="532" hidden="1" customWidth="1"/>
    <col min="8967" max="8967" width="9.5703125" style="532" customWidth="1"/>
    <col min="8968" max="8968" width="14" style="532" customWidth="1"/>
    <col min="8969" max="8969" width="16.28515625" style="532" customWidth="1"/>
    <col min="8970" max="8970" width="15.85546875" style="532" customWidth="1"/>
    <col min="8971" max="8971" width="11.7109375" style="532" customWidth="1"/>
    <col min="8972" max="8972" width="8.28515625" style="532" customWidth="1"/>
    <col min="8973" max="8973" width="16.5703125" style="532" customWidth="1"/>
    <col min="8974" max="9216" width="11.42578125" style="532"/>
    <col min="9217" max="9217" width="22.7109375" style="532" customWidth="1"/>
    <col min="9218" max="9218" width="15.42578125" style="532" customWidth="1"/>
    <col min="9219" max="9219" width="7.28515625" style="532" customWidth="1"/>
    <col min="9220" max="9220" width="11.42578125" style="532"/>
    <col min="9221" max="9221" width="5.7109375" style="532" customWidth="1"/>
    <col min="9222" max="9222" width="0" style="532" hidden="1" customWidth="1"/>
    <col min="9223" max="9223" width="9.5703125" style="532" customWidth="1"/>
    <col min="9224" max="9224" width="14" style="532" customWidth="1"/>
    <col min="9225" max="9225" width="16.28515625" style="532" customWidth="1"/>
    <col min="9226" max="9226" width="15.85546875" style="532" customWidth="1"/>
    <col min="9227" max="9227" width="11.7109375" style="532" customWidth="1"/>
    <col min="9228" max="9228" width="8.28515625" style="532" customWidth="1"/>
    <col min="9229" max="9229" width="16.5703125" style="532" customWidth="1"/>
    <col min="9230" max="9472" width="11.42578125" style="532"/>
    <col min="9473" max="9473" width="22.7109375" style="532" customWidth="1"/>
    <col min="9474" max="9474" width="15.42578125" style="532" customWidth="1"/>
    <col min="9475" max="9475" width="7.28515625" style="532" customWidth="1"/>
    <col min="9476" max="9476" width="11.42578125" style="532"/>
    <col min="9477" max="9477" width="5.7109375" style="532" customWidth="1"/>
    <col min="9478" max="9478" width="0" style="532" hidden="1" customWidth="1"/>
    <col min="9479" max="9479" width="9.5703125" style="532" customWidth="1"/>
    <col min="9480" max="9480" width="14" style="532" customWidth="1"/>
    <col min="9481" max="9481" width="16.28515625" style="532" customWidth="1"/>
    <col min="9482" max="9482" width="15.85546875" style="532" customWidth="1"/>
    <col min="9483" max="9483" width="11.7109375" style="532" customWidth="1"/>
    <col min="9484" max="9484" width="8.28515625" style="532" customWidth="1"/>
    <col min="9485" max="9485" width="16.5703125" style="532" customWidth="1"/>
    <col min="9486" max="9728" width="11.42578125" style="532"/>
    <col min="9729" max="9729" width="22.7109375" style="532" customWidth="1"/>
    <col min="9730" max="9730" width="15.42578125" style="532" customWidth="1"/>
    <col min="9731" max="9731" width="7.28515625" style="532" customWidth="1"/>
    <col min="9732" max="9732" width="11.42578125" style="532"/>
    <col min="9733" max="9733" width="5.7109375" style="532" customWidth="1"/>
    <col min="9734" max="9734" width="0" style="532" hidden="1" customWidth="1"/>
    <col min="9735" max="9735" width="9.5703125" style="532" customWidth="1"/>
    <col min="9736" max="9736" width="14" style="532" customWidth="1"/>
    <col min="9737" max="9737" width="16.28515625" style="532" customWidth="1"/>
    <col min="9738" max="9738" width="15.85546875" style="532" customWidth="1"/>
    <col min="9739" max="9739" width="11.7109375" style="532" customWidth="1"/>
    <col min="9740" max="9740" width="8.28515625" style="532" customWidth="1"/>
    <col min="9741" max="9741" width="16.5703125" style="532" customWidth="1"/>
    <col min="9742" max="9984" width="11.42578125" style="532"/>
    <col min="9985" max="9985" width="22.7109375" style="532" customWidth="1"/>
    <col min="9986" max="9986" width="15.42578125" style="532" customWidth="1"/>
    <col min="9987" max="9987" width="7.28515625" style="532" customWidth="1"/>
    <col min="9988" max="9988" width="11.42578125" style="532"/>
    <col min="9989" max="9989" width="5.7109375" style="532" customWidth="1"/>
    <col min="9990" max="9990" width="0" style="532" hidden="1" customWidth="1"/>
    <col min="9991" max="9991" width="9.5703125" style="532" customWidth="1"/>
    <col min="9992" max="9992" width="14" style="532" customWidth="1"/>
    <col min="9993" max="9993" width="16.28515625" style="532" customWidth="1"/>
    <col min="9994" max="9994" width="15.85546875" style="532" customWidth="1"/>
    <col min="9995" max="9995" width="11.7109375" style="532" customWidth="1"/>
    <col min="9996" max="9996" width="8.28515625" style="532" customWidth="1"/>
    <col min="9997" max="9997" width="16.5703125" style="532" customWidth="1"/>
    <col min="9998" max="10240" width="11.42578125" style="532"/>
    <col min="10241" max="10241" width="22.7109375" style="532" customWidth="1"/>
    <col min="10242" max="10242" width="15.42578125" style="532" customWidth="1"/>
    <col min="10243" max="10243" width="7.28515625" style="532" customWidth="1"/>
    <col min="10244" max="10244" width="11.42578125" style="532"/>
    <col min="10245" max="10245" width="5.7109375" style="532" customWidth="1"/>
    <col min="10246" max="10246" width="0" style="532" hidden="1" customWidth="1"/>
    <col min="10247" max="10247" width="9.5703125" style="532" customWidth="1"/>
    <col min="10248" max="10248" width="14" style="532" customWidth="1"/>
    <col min="10249" max="10249" width="16.28515625" style="532" customWidth="1"/>
    <col min="10250" max="10250" width="15.85546875" style="532" customWidth="1"/>
    <col min="10251" max="10251" width="11.7109375" style="532" customWidth="1"/>
    <col min="10252" max="10252" width="8.28515625" style="532" customWidth="1"/>
    <col min="10253" max="10253" width="16.5703125" style="532" customWidth="1"/>
    <col min="10254" max="10496" width="11.42578125" style="532"/>
    <col min="10497" max="10497" width="22.7109375" style="532" customWidth="1"/>
    <col min="10498" max="10498" width="15.42578125" style="532" customWidth="1"/>
    <col min="10499" max="10499" width="7.28515625" style="532" customWidth="1"/>
    <col min="10500" max="10500" width="11.42578125" style="532"/>
    <col min="10501" max="10501" width="5.7109375" style="532" customWidth="1"/>
    <col min="10502" max="10502" width="0" style="532" hidden="1" customWidth="1"/>
    <col min="10503" max="10503" width="9.5703125" style="532" customWidth="1"/>
    <col min="10504" max="10504" width="14" style="532" customWidth="1"/>
    <col min="10505" max="10505" width="16.28515625" style="532" customWidth="1"/>
    <col min="10506" max="10506" width="15.85546875" style="532" customWidth="1"/>
    <col min="10507" max="10507" width="11.7109375" style="532" customWidth="1"/>
    <col min="10508" max="10508" width="8.28515625" style="532" customWidth="1"/>
    <col min="10509" max="10509" width="16.5703125" style="532" customWidth="1"/>
    <col min="10510" max="10752" width="11.42578125" style="532"/>
    <col min="10753" max="10753" width="22.7109375" style="532" customWidth="1"/>
    <col min="10754" max="10754" width="15.42578125" style="532" customWidth="1"/>
    <col min="10755" max="10755" width="7.28515625" style="532" customWidth="1"/>
    <col min="10756" max="10756" width="11.42578125" style="532"/>
    <col min="10757" max="10757" width="5.7109375" style="532" customWidth="1"/>
    <col min="10758" max="10758" width="0" style="532" hidden="1" customWidth="1"/>
    <col min="10759" max="10759" width="9.5703125" style="532" customWidth="1"/>
    <col min="10760" max="10760" width="14" style="532" customWidth="1"/>
    <col min="10761" max="10761" width="16.28515625" style="532" customWidth="1"/>
    <col min="10762" max="10762" width="15.85546875" style="532" customWidth="1"/>
    <col min="10763" max="10763" width="11.7109375" style="532" customWidth="1"/>
    <col min="10764" max="10764" width="8.28515625" style="532" customWidth="1"/>
    <col min="10765" max="10765" width="16.5703125" style="532" customWidth="1"/>
    <col min="10766" max="11008" width="11.42578125" style="532"/>
    <col min="11009" max="11009" width="22.7109375" style="532" customWidth="1"/>
    <col min="11010" max="11010" width="15.42578125" style="532" customWidth="1"/>
    <col min="11011" max="11011" width="7.28515625" style="532" customWidth="1"/>
    <col min="11012" max="11012" width="11.42578125" style="532"/>
    <col min="11013" max="11013" width="5.7109375" style="532" customWidth="1"/>
    <col min="11014" max="11014" width="0" style="532" hidden="1" customWidth="1"/>
    <col min="11015" max="11015" width="9.5703125" style="532" customWidth="1"/>
    <col min="11016" max="11016" width="14" style="532" customWidth="1"/>
    <col min="11017" max="11017" width="16.28515625" style="532" customWidth="1"/>
    <col min="11018" max="11018" width="15.85546875" style="532" customWidth="1"/>
    <col min="11019" max="11019" width="11.7109375" style="532" customWidth="1"/>
    <col min="11020" max="11020" width="8.28515625" style="532" customWidth="1"/>
    <col min="11021" max="11021" width="16.5703125" style="532" customWidth="1"/>
    <col min="11022" max="11264" width="11.42578125" style="532"/>
    <col min="11265" max="11265" width="22.7109375" style="532" customWidth="1"/>
    <col min="11266" max="11266" width="15.42578125" style="532" customWidth="1"/>
    <col min="11267" max="11267" width="7.28515625" style="532" customWidth="1"/>
    <col min="11268" max="11268" width="11.42578125" style="532"/>
    <col min="11269" max="11269" width="5.7109375" style="532" customWidth="1"/>
    <col min="11270" max="11270" width="0" style="532" hidden="1" customWidth="1"/>
    <col min="11271" max="11271" width="9.5703125" style="532" customWidth="1"/>
    <col min="11272" max="11272" width="14" style="532" customWidth="1"/>
    <col min="11273" max="11273" width="16.28515625" style="532" customWidth="1"/>
    <col min="11274" max="11274" width="15.85546875" style="532" customWidth="1"/>
    <col min="11275" max="11275" width="11.7109375" style="532" customWidth="1"/>
    <col min="11276" max="11276" width="8.28515625" style="532" customWidth="1"/>
    <col min="11277" max="11277" width="16.5703125" style="532" customWidth="1"/>
    <col min="11278" max="11520" width="11.42578125" style="532"/>
    <col min="11521" max="11521" width="22.7109375" style="532" customWidth="1"/>
    <col min="11522" max="11522" width="15.42578125" style="532" customWidth="1"/>
    <col min="11523" max="11523" width="7.28515625" style="532" customWidth="1"/>
    <col min="11524" max="11524" width="11.42578125" style="532"/>
    <col min="11525" max="11525" width="5.7109375" style="532" customWidth="1"/>
    <col min="11526" max="11526" width="0" style="532" hidden="1" customWidth="1"/>
    <col min="11527" max="11527" width="9.5703125" style="532" customWidth="1"/>
    <col min="11528" max="11528" width="14" style="532" customWidth="1"/>
    <col min="11529" max="11529" width="16.28515625" style="532" customWidth="1"/>
    <col min="11530" max="11530" width="15.85546875" style="532" customWidth="1"/>
    <col min="11531" max="11531" width="11.7109375" style="532" customWidth="1"/>
    <col min="11532" max="11532" width="8.28515625" style="532" customWidth="1"/>
    <col min="11533" max="11533" width="16.5703125" style="532" customWidth="1"/>
    <col min="11534" max="11776" width="11.42578125" style="532"/>
    <col min="11777" max="11777" width="22.7109375" style="532" customWidth="1"/>
    <col min="11778" max="11778" width="15.42578125" style="532" customWidth="1"/>
    <col min="11779" max="11779" width="7.28515625" style="532" customWidth="1"/>
    <col min="11780" max="11780" width="11.42578125" style="532"/>
    <col min="11781" max="11781" width="5.7109375" style="532" customWidth="1"/>
    <col min="11782" max="11782" width="0" style="532" hidden="1" customWidth="1"/>
    <col min="11783" max="11783" width="9.5703125" style="532" customWidth="1"/>
    <col min="11784" max="11784" width="14" style="532" customWidth="1"/>
    <col min="11785" max="11785" width="16.28515625" style="532" customWidth="1"/>
    <col min="11786" max="11786" width="15.85546875" style="532" customWidth="1"/>
    <col min="11787" max="11787" width="11.7109375" style="532" customWidth="1"/>
    <col min="11788" max="11788" width="8.28515625" style="532" customWidth="1"/>
    <col min="11789" max="11789" width="16.5703125" style="532" customWidth="1"/>
    <col min="11790" max="12032" width="11.42578125" style="532"/>
    <col min="12033" max="12033" width="22.7109375" style="532" customWidth="1"/>
    <col min="12034" max="12034" width="15.42578125" style="532" customWidth="1"/>
    <col min="12035" max="12035" width="7.28515625" style="532" customWidth="1"/>
    <col min="12036" max="12036" width="11.42578125" style="532"/>
    <col min="12037" max="12037" width="5.7109375" style="532" customWidth="1"/>
    <col min="12038" max="12038" width="0" style="532" hidden="1" customWidth="1"/>
    <col min="12039" max="12039" width="9.5703125" style="532" customWidth="1"/>
    <col min="12040" max="12040" width="14" style="532" customWidth="1"/>
    <col min="12041" max="12041" width="16.28515625" style="532" customWidth="1"/>
    <col min="12042" max="12042" width="15.85546875" style="532" customWidth="1"/>
    <col min="12043" max="12043" width="11.7109375" style="532" customWidth="1"/>
    <col min="12044" max="12044" width="8.28515625" style="532" customWidth="1"/>
    <col min="12045" max="12045" width="16.5703125" style="532" customWidth="1"/>
    <col min="12046" max="12288" width="11.42578125" style="532"/>
    <col min="12289" max="12289" width="22.7109375" style="532" customWidth="1"/>
    <col min="12290" max="12290" width="15.42578125" style="532" customWidth="1"/>
    <col min="12291" max="12291" width="7.28515625" style="532" customWidth="1"/>
    <col min="12292" max="12292" width="11.42578125" style="532"/>
    <col min="12293" max="12293" width="5.7109375" style="532" customWidth="1"/>
    <col min="12294" max="12294" width="0" style="532" hidden="1" customWidth="1"/>
    <col min="12295" max="12295" width="9.5703125" style="532" customWidth="1"/>
    <col min="12296" max="12296" width="14" style="532" customWidth="1"/>
    <col min="12297" max="12297" width="16.28515625" style="532" customWidth="1"/>
    <col min="12298" max="12298" width="15.85546875" style="532" customWidth="1"/>
    <col min="12299" max="12299" width="11.7109375" style="532" customWidth="1"/>
    <col min="12300" max="12300" width="8.28515625" style="532" customWidth="1"/>
    <col min="12301" max="12301" width="16.5703125" style="532" customWidth="1"/>
    <col min="12302" max="12544" width="11.42578125" style="532"/>
    <col min="12545" max="12545" width="22.7109375" style="532" customWidth="1"/>
    <col min="12546" max="12546" width="15.42578125" style="532" customWidth="1"/>
    <col min="12547" max="12547" width="7.28515625" style="532" customWidth="1"/>
    <col min="12548" max="12548" width="11.42578125" style="532"/>
    <col min="12549" max="12549" width="5.7109375" style="532" customWidth="1"/>
    <col min="12550" max="12550" width="0" style="532" hidden="1" customWidth="1"/>
    <col min="12551" max="12551" width="9.5703125" style="532" customWidth="1"/>
    <col min="12552" max="12552" width="14" style="532" customWidth="1"/>
    <col min="12553" max="12553" width="16.28515625" style="532" customWidth="1"/>
    <col min="12554" max="12554" width="15.85546875" style="532" customWidth="1"/>
    <col min="12555" max="12555" width="11.7109375" style="532" customWidth="1"/>
    <col min="12556" max="12556" width="8.28515625" style="532" customWidth="1"/>
    <col min="12557" max="12557" width="16.5703125" style="532" customWidth="1"/>
    <col min="12558" max="12800" width="11.42578125" style="532"/>
    <col min="12801" max="12801" width="22.7109375" style="532" customWidth="1"/>
    <col min="12802" max="12802" width="15.42578125" style="532" customWidth="1"/>
    <col min="12803" max="12803" width="7.28515625" style="532" customWidth="1"/>
    <col min="12804" max="12804" width="11.42578125" style="532"/>
    <col min="12805" max="12805" width="5.7109375" style="532" customWidth="1"/>
    <col min="12806" max="12806" width="0" style="532" hidden="1" customWidth="1"/>
    <col min="12807" max="12807" width="9.5703125" style="532" customWidth="1"/>
    <col min="12808" max="12808" width="14" style="532" customWidth="1"/>
    <col min="12809" max="12809" width="16.28515625" style="532" customWidth="1"/>
    <col min="12810" max="12810" width="15.85546875" style="532" customWidth="1"/>
    <col min="12811" max="12811" width="11.7109375" style="532" customWidth="1"/>
    <col min="12812" max="12812" width="8.28515625" style="532" customWidth="1"/>
    <col min="12813" max="12813" width="16.5703125" style="532" customWidth="1"/>
    <col min="12814" max="13056" width="11.42578125" style="532"/>
    <col min="13057" max="13057" width="22.7109375" style="532" customWidth="1"/>
    <col min="13058" max="13058" width="15.42578125" style="532" customWidth="1"/>
    <col min="13059" max="13059" width="7.28515625" style="532" customWidth="1"/>
    <col min="13060" max="13060" width="11.42578125" style="532"/>
    <col min="13061" max="13061" width="5.7109375" style="532" customWidth="1"/>
    <col min="13062" max="13062" width="0" style="532" hidden="1" customWidth="1"/>
    <col min="13063" max="13063" width="9.5703125" style="532" customWidth="1"/>
    <col min="13064" max="13064" width="14" style="532" customWidth="1"/>
    <col min="13065" max="13065" width="16.28515625" style="532" customWidth="1"/>
    <col min="13066" max="13066" width="15.85546875" style="532" customWidth="1"/>
    <col min="13067" max="13067" width="11.7109375" style="532" customWidth="1"/>
    <col min="13068" max="13068" width="8.28515625" style="532" customWidth="1"/>
    <col min="13069" max="13069" width="16.5703125" style="532" customWidth="1"/>
    <col min="13070" max="13312" width="11.42578125" style="532"/>
    <col min="13313" max="13313" width="22.7109375" style="532" customWidth="1"/>
    <col min="13314" max="13314" width="15.42578125" style="532" customWidth="1"/>
    <col min="13315" max="13315" width="7.28515625" style="532" customWidth="1"/>
    <col min="13316" max="13316" width="11.42578125" style="532"/>
    <col min="13317" max="13317" width="5.7109375" style="532" customWidth="1"/>
    <col min="13318" max="13318" width="0" style="532" hidden="1" customWidth="1"/>
    <col min="13319" max="13319" width="9.5703125" style="532" customWidth="1"/>
    <col min="13320" max="13320" width="14" style="532" customWidth="1"/>
    <col min="13321" max="13321" width="16.28515625" style="532" customWidth="1"/>
    <col min="13322" max="13322" width="15.85546875" style="532" customWidth="1"/>
    <col min="13323" max="13323" width="11.7109375" style="532" customWidth="1"/>
    <col min="13324" max="13324" width="8.28515625" style="532" customWidth="1"/>
    <col min="13325" max="13325" width="16.5703125" style="532" customWidth="1"/>
    <col min="13326" max="13568" width="11.42578125" style="532"/>
    <col min="13569" max="13569" width="22.7109375" style="532" customWidth="1"/>
    <col min="13570" max="13570" width="15.42578125" style="532" customWidth="1"/>
    <col min="13571" max="13571" width="7.28515625" style="532" customWidth="1"/>
    <col min="13572" max="13572" width="11.42578125" style="532"/>
    <col min="13573" max="13573" width="5.7109375" style="532" customWidth="1"/>
    <col min="13574" max="13574" width="0" style="532" hidden="1" customWidth="1"/>
    <col min="13575" max="13575" width="9.5703125" style="532" customWidth="1"/>
    <col min="13576" max="13576" width="14" style="532" customWidth="1"/>
    <col min="13577" max="13577" width="16.28515625" style="532" customWidth="1"/>
    <col min="13578" max="13578" width="15.85546875" style="532" customWidth="1"/>
    <col min="13579" max="13579" width="11.7109375" style="532" customWidth="1"/>
    <col min="13580" max="13580" width="8.28515625" style="532" customWidth="1"/>
    <col min="13581" max="13581" width="16.5703125" style="532" customWidth="1"/>
    <col min="13582" max="13824" width="11.42578125" style="532"/>
    <col min="13825" max="13825" width="22.7109375" style="532" customWidth="1"/>
    <col min="13826" max="13826" width="15.42578125" style="532" customWidth="1"/>
    <col min="13827" max="13827" width="7.28515625" style="532" customWidth="1"/>
    <col min="13828" max="13828" width="11.42578125" style="532"/>
    <col min="13829" max="13829" width="5.7109375" style="532" customWidth="1"/>
    <col min="13830" max="13830" width="0" style="532" hidden="1" customWidth="1"/>
    <col min="13831" max="13831" width="9.5703125" style="532" customWidth="1"/>
    <col min="13832" max="13832" width="14" style="532" customWidth="1"/>
    <col min="13833" max="13833" width="16.28515625" style="532" customWidth="1"/>
    <col min="13834" max="13834" width="15.85546875" style="532" customWidth="1"/>
    <col min="13835" max="13835" width="11.7109375" style="532" customWidth="1"/>
    <col min="13836" max="13836" width="8.28515625" style="532" customWidth="1"/>
    <col min="13837" max="13837" width="16.5703125" style="532" customWidth="1"/>
    <col min="13838" max="14080" width="11.42578125" style="532"/>
    <col min="14081" max="14081" width="22.7109375" style="532" customWidth="1"/>
    <col min="14082" max="14082" width="15.42578125" style="532" customWidth="1"/>
    <col min="14083" max="14083" width="7.28515625" style="532" customWidth="1"/>
    <col min="14084" max="14084" width="11.42578125" style="532"/>
    <col min="14085" max="14085" width="5.7109375" style="532" customWidth="1"/>
    <col min="14086" max="14086" width="0" style="532" hidden="1" customWidth="1"/>
    <col min="14087" max="14087" width="9.5703125" style="532" customWidth="1"/>
    <col min="14088" max="14088" width="14" style="532" customWidth="1"/>
    <col min="14089" max="14089" width="16.28515625" style="532" customWidth="1"/>
    <col min="14090" max="14090" width="15.85546875" style="532" customWidth="1"/>
    <col min="14091" max="14091" width="11.7109375" style="532" customWidth="1"/>
    <col min="14092" max="14092" width="8.28515625" style="532" customWidth="1"/>
    <col min="14093" max="14093" width="16.5703125" style="532" customWidth="1"/>
    <col min="14094" max="14336" width="11.42578125" style="532"/>
    <col min="14337" max="14337" width="22.7109375" style="532" customWidth="1"/>
    <col min="14338" max="14338" width="15.42578125" style="532" customWidth="1"/>
    <col min="14339" max="14339" width="7.28515625" style="532" customWidth="1"/>
    <col min="14340" max="14340" width="11.42578125" style="532"/>
    <col min="14341" max="14341" width="5.7109375" style="532" customWidth="1"/>
    <col min="14342" max="14342" width="0" style="532" hidden="1" customWidth="1"/>
    <col min="14343" max="14343" width="9.5703125" style="532" customWidth="1"/>
    <col min="14344" max="14344" width="14" style="532" customWidth="1"/>
    <col min="14345" max="14345" width="16.28515625" style="532" customWidth="1"/>
    <col min="14346" max="14346" width="15.85546875" style="532" customWidth="1"/>
    <col min="14347" max="14347" width="11.7109375" style="532" customWidth="1"/>
    <col min="14348" max="14348" width="8.28515625" style="532" customWidth="1"/>
    <col min="14349" max="14349" width="16.5703125" style="532" customWidth="1"/>
    <col min="14350" max="14592" width="11.42578125" style="532"/>
    <col min="14593" max="14593" width="22.7109375" style="532" customWidth="1"/>
    <col min="14594" max="14594" width="15.42578125" style="532" customWidth="1"/>
    <col min="14595" max="14595" width="7.28515625" style="532" customWidth="1"/>
    <col min="14596" max="14596" width="11.42578125" style="532"/>
    <col min="14597" max="14597" width="5.7109375" style="532" customWidth="1"/>
    <col min="14598" max="14598" width="0" style="532" hidden="1" customWidth="1"/>
    <col min="14599" max="14599" width="9.5703125" style="532" customWidth="1"/>
    <col min="14600" max="14600" width="14" style="532" customWidth="1"/>
    <col min="14601" max="14601" width="16.28515625" style="532" customWidth="1"/>
    <col min="14602" max="14602" width="15.85546875" style="532" customWidth="1"/>
    <col min="14603" max="14603" width="11.7109375" style="532" customWidth="1"/>
    <col min="14604" max="14604" width="8.28515625" style="532" customWidth="1"/>
    <col min="14605" max="14605" width="16.5703125" style="532" customWidth="1"/>
    <col min="14606" max="14848" width="11.42578125" style="532"/>
    <col min="14849" max="14849" width="22.7109375" style="532" customWidth="1"/>
    <col min="14850" max="14850" width="15.42578125" style="532" customWidth="1"/>
    <col min="14851" max="14851" width="7.28515625" style="532" customWidth="1"/>
    <col min="14852" max="14852" width="11.42578125" style="532"/>
    <col min="14853" max="14853" width="5.7109375" style="532" customWidth="1"/>
    <col min="14854" max="14854" width="0" style="532" hidden="1" customWidth="1"/>
    <col min="14855" max="14855" width="9.5703125" style="532" customWidth="1"/>
    <col min="14856" max="14856" width="14" style="532" customWidth="1"/>
    <col min="14857" max="14857" width="16.28515625" style="532" customWidth="1"/>
    <col min="14858" max="14858" width="15.85546875" style="532" customWidth="1"/>
    <col min="14859" max="14859" width="11.7109375" style="532" customWidth="1"/>
    <col min="14860" max="14860" width="8.28515625" style="532" customWidth="1"/>
    <col min="14861" max="14861" width="16.5703125" style="532" customWidth="1"/>
    <col min="14862" max="15104" width="11.42578125" style="532"/>
    <col min="15105" max="15105" width="22.7109375" style="532" customWidth="1"/>
    <col min="15106" max="15106" width="15.42578125" style="532" customWidth="1"/>
    <col min="15107" max="15107" width="7.28515625" style="532" customWidth="1"/>
    <col min="15108" max="15108" width="11.42578125" style="532"/>
    <col min="15109" max="15109" width="5.7109375" style="532" customWidth="1"/>
    <col min="15110" max="15110" width="0" style="532" hidden="1" customWidth="1"/>
    <col min="15111" max="15111" width="9.5703125" style="532" customWidth="1"/>
    <col min="15112" max="15112" width="14" style="532" customWidth="1"/>
    <col min="15113" max="15113" width="16.28515625" style="532" customWidth="1"/>
    <col min="15114" max="15114" width="15.85546875" style="532" customWidth="1"/>
    <col min="15115" max="15115" width="11.7109375" style="532" customWidth="1"/>
    <col min="15116" max="15116" width="8.28515625" style="532" customWidth="1"/>
    <col min="15117" max="15117" width="16.5703125" style="532" customWidth="1"/>
    <col min="15118" max="15360" width="11.42578125" style="532"/>
    <col min="15361" max="15361" width="22.7109375" style="532" customWidth="1"/>
    <col min="15362" max="15362" width="15.42578125" style="532" customWidth="1"/>
    <col min="15363" max="15363" width="7.28515625" style="532" customWidth="1"/>
    <col min="15364" max="15364" width="11.42578125" style="532"/>
    <col min="15365" max="15365" width="5.7109375" style="532" customWidth="1"/>
    <col min="15366" max="15366" width="0" style="532" hidden="1" customWidth="1"/>
    <col min="15367" max="15367" width="9.5703125" style="532" customWidth="1"/>
    <col min="15368" max="15368" width="14" style="532" customWidth="1"/>
    <col min="15369" max="15369" width="16.28515625" style="532" customWidth="1"/>
    <col min="15370" max="15370" width="15.85546875" style="532" customWidth="1"/>
    <col min="15371" max="15371" width="11.7109375" style="532" customWidth="1"/>
    <col min="15372" max="15372" width="8.28515625" style="532" customWidth="1"/>
    <col min="15373" max="15373" width="16.5703125" style="532" customWidth="1"/>
    <col min="15374" max="15616" width="11.42578125" style="532"/>
    <col min="15617" max="15617" width="22.7109375" style="532" customWidth="1"/>
    <col min="15618" max="15618" width="15.42578125" style="532" customWidth="1"/>
    <col min="15619" max="15619" width="7.28515625" style="532" customWidth="1"/>
    <col min="15620" max="15620" width="11.42578125" style="532"/>
    <col min="15621" max="15621" width="5.7109375" style="532" customWidth="1"/>
    <col min="15622" max="15622" width="0" style="532" hidden="1" customWidth="1"/>
    <col min="15623" max="15623" width="9.5703125" style="532" customWidth="1"/>
    <col min="15624" max="15624" width="14" style="532" customWidth="1"/>
    <col min="15625" max="15625" width="16.28515625" style="532" customWidth="1"/>
    <col min="15626" max="15626" width="15.85546875" style="532" customWidth="1"/>
    <col min="15627" max="15627" width="11.7109375" style="532" customWidth="1"/>
    <col min="15628" max="15628" width="8.28515625" style="532" customWidth="1"/>
    <col min="15629" max="15629" width="16.5703125" style="532" customWidth="1"/>
    <col min="15630" max="15872" width="11.42578125" style="532"/>
    <col min="15873" max="15873" width="22.7109375" style="532" customWidth="1"/>
    <col min="15874" max="15874" width="15.42578125" style="532" customWidth="1"/>
    <col min="15875" max="15875" width="7.28515625" style="532" customWidth="1"/>
    <col min="15876" max="15876" width="11.42578125" style="532"/>
    <col min="15877" max="15877" width="5.7109375" style="532" customWidth="1"/>
    <col min="15878" max="15878" width="0" style="532" hidden="1" customWidth="1"/>
    <col min="15879" max="15879" width="9.5703125" style="532" customWidth="1"/>
    <col min="15880" max="15880" width="14" style="532" customWidth="1"/>
    <col min="15881" max="15881" width="16.28515625" style="532" customWidth="1"/>
    <col min="15882" max="15882" width="15.85546875" style="532" customWidth="1"/>
    <col min="15883" max="15883" width="11.7109375" style="532" customWidth="1"/>
    <col min="15884" max="15884" width="8.28515625" style="532" customWidth="1"/>
    <col min="15885" max="15885" width="16.5703125" style="532" customWidth="1"/>
    <col min="15886" max="16128" width="11.42578125" style="532"/>
    <col min="16129" max="16129" width="22.7109375" style="532" customWidth="1"/>
    <col min="16130" max="16130" width="15.42578125" style="532" customWidth="1"/>
    <col min="16131" max="16131" width="7.28515625" style="532" customWidth="1"/>
    <col min="16132" max="16132" width="11.42578125" style="532"/>
    <col min="16133" max="16133" width="5.7109375" style="532" customWidth="1"/>
    <col min="16134" max="16134" width="0" style="532" hidden="1" customWidth="1"/>
    <col min="16135" max="16135" width="9.5703125" style="532" customWidth="1"/>
    <col min="16136" max="16136" width="14" style="532" customWidth="1"/>
    <col min="16137" max="16137" width="16.28515625" style="532" customWidth="1"/>
    <col min="16138" max="16138" width="15.85546875" style="532" customWidth="1"/>
    <col min="16139" max="16139" width="11.7109375" style="532" customWidth="1"/>
    <col min="16140" max="16140" width="8.28515625" style="532" customWidth="1"/>
    <col min="16141" max="16141" width="16.5703125" style="532" customWidth="1"/>
    <col min="16142" max="16384" width="11.42578125" style="532"/>
  </cols>
  <sheetData>
    <row r="1" spans="1:13" s="489" customFormat="1">
      <c r="A1" s="789"/>
      <c r="B1" s="792"/>
      <c r="C1" s="793"/>
      <c r="D1" s="793"/>
      <c r="E1" s="793"/>
      <c r="F1" s="793"/>
      <c r="G1" s="793"/>
      <c r="H1" s="793"/>
      <c r="I1" s="794"/>
      <c r="J1" s="755" t="s">
        <v>933</v>
      </c>
      <c r="K1" s="762" t="s">
        <v>2198</v>
      </c>
      <c r="L1" s="763"/>
      <c r="M1" s="764"/>
    </row>
    <row r="2" spans="1:13" s="489" customFormat="1">
      <c r="A2" s="790"/>
      <c r="B2" s="768" t="s">
        <v>934</v>
      </c>
      <c r="C2" s="769"/>
      <c r="D2" s="769"/>
      <c r="E2" s="769"/>
      <c r="F2" s="769"/>
      <c r="G2" s="769"/>
      <c r="H2" s="769"/>
      <c r="I2" s="770"/>
      <c r="J2" s="756"/>
      <c r="K2" s="765"/>
      <c r="L2" s="766"/>
      <c r="M2" s="767"/>
    </row>
    <row r="3" spans="1:13" s="489" customFormat="1">
      <c r="A3" s="790"/>
      <c r="B3" s="771" t="s">
        <v>2199</v>
      </c>
      <c r="C3" s="772"/>
      <c r="D3" s="772"/>
      <c r="E3" s="772"/>
      <c r="F3" s="772"/>
      <c r="G3" s="772"/>
      <c r="H3" s="772"/>
      <c r="I3" s="773"/>
      <c r="J3" s="760" t="s">
        <v>935</v>
      </c>
      <c r="K3" s="775">
        <v>1</v>
      </c>
      <c r="L3" s="776"/>
      <c r="M3" s="777"/>
    </row>
    <row r="4" spans="1:13" s="489" customFormat="1">
      <c r="A4" s="790"/>
      <c r="B4" s="771" t="s">
        <v>2200</v>
      </c>
      <c r="C4" s="772"/>
      <c r="D4" s="772"/>
      <c r="E4" s="772"/>
      <c r="F4" s="772"/>
      <c r="G4" s="772"/>
      <c r="H4" s="772"/>
      <c r="I4" s="773"/>
      <c r="J4" s="774"/>
      <c r="K4" s="778"/>
      <c r="L4" s="779"/>
      <c r="M4" s="780"/>
    </row>
    <row r="5" spans="1:13" s="489" customFormat="1">
      <c r="A5" s="790"/>
      <c r="B5" s="757" t="s">
        <v>2201</v>
      </c>
      <c r="C5" s="758"/>
      <c r="D5" s="758"/>
      <c r="E5" s="758"/>
      <c r="F5" s="758"/>
      <c r="G5" s="758"/>
      <c r="H5" s="758"/>
      <c r="I5" s="759"/>
      <c r="J5" s="760" t="s">
        <v>936</v>
      </c>
      <c r="K5" s="781"/>
      <c r="L5" s="781" t="s">
        <v>937</v>
      </c>
      <c r="M5" s="783"/>
    </row>
    <row r="6" spans="1:13" s="489" customFormat="1" ht="13.5" customHeight="1" thickBot="1">
      <c r="A6" s="791"/>
      <c r="B6" s="795"/>
      <c r="C6" s="796"/>
      <c r="D6" s="796"/>
      <c r="E6" s="796"/>
      <c r="F6" s="796"/>
      <c r="G6" s="796"/>
      <c r="H6" s="796"/>
      <c r="I6" s="797"/>
      <c r="J6" s="761"/>
      <c r="K6" s="782"/>
      <c r="L6" s="782"/>
      <c r="M6" s="784"/>
    </row>
    <row r="7" spans="1:13" s="494" customFormat="1" ht="9" thickBot="1">
      <c r="A7" s="490"/>
      <c r="B7" s="491"/>
      <c r="C7" s="491"/>
      <c r="D7" s="491"/>
      <c r="E7" s="491"/>
      <c r="F7" s="491"/>
      <c r="G7" s="491"/>
      <c r="H7" s="491"/>
      <c r="I7" s="491"/>
      <c r="J7" s="491"/>
      <c r="K7" s="492"/>
      <c r="L7" s="492"/>
      <c r="M7" s="493"/>
    </row>
    <row r="8" spans="1:13" s="489" customFormat="1" ht="21.95" customHeight="1">
      <c r="A8" s="495"/>
      <c r="B8" s="496"/>
      <c r="C8" s="496"/>
      <c r="D8" s="496"/>
      <c r="E8" s="496"/>
      <c r="F8" s="496"/>
      <c r="G8" s="497"/>
      <c r="H8" s="496"/>
      <c r="I8" s="496"/>
      <c r="J8" s="498" t="s">
        <v>938</v>
      </c>
      <c r="K8" s="499"/>
      <c r="L8" s="499"/>
      <c r="M8" s="500"/>
    </row>
    <row r="9" spans="1:13" s="507" customFormat="1" ht="11.25">
      <c r="A9" s="501"/>
      <c r="B9" s="502"/>
      <c r="C9" s="502"/>
      <c r="D9" s="502"/>
      <c r="E9" s="502"/>
      <c r="F9" s="502"/>
      <c r="G9" s="503"/>
      <c r="H9" s="502"/>
      <c r="I9" s="502"/>
      <c r="J9" s="504"/>
      <c r="K9" s="505" t="s">
        <v>2202</v>
      </c>
      <c r="L9" s="505" t="s">
        <v>2203</v>
      </c>
      <c r="M9" s="506" t="s">
        <v>2204</v>
      </c>
    </row>
    <row r="10" spans="1:13" s="489" customFormat="1" ht="27.75" customHeight="1">
      <c r="A10" s="786" t="s">
        <v>2205</v>
      </c>
      <c r="B10" s="787"/>
      <c r="C10" s="787"/>
      <c r="D10" s="787"/>
      <c r="E10" s="508" t="s">
        <v>2206</v>
      </c>
      <c r="F10" s="509"/>
      <c r="H10" s="788" t="s">
        <v>2207</v>
      </c>
      <c r="I10" s="788"/>
      <c r="J10" s="510" t="s">
        <v>2206</v>
      </c>
      <c r="K10" s="511"/>
      <c r="L10" s="511"/>
      <c r="M10" s="512"/>
    </row>
    <row r="11" spans="1:13" s="489" customFormat="1" ht="24" customHeight="1">
      <c r="A11" s="513" t="s">
        <v>939</v>
      </c>
      <c r="B11" s="514"/>
      <c r="C11" s="785"/>
      <c r="D11" s="785"/>
      <c r="E11" s="515"/>
      <c r="F11" s="515"/>
      <c r="G11" s="516"/>
      <c r="I11" s="517" t="s">
        <v>940</v>
      </c>
      <c r="J11" s="514"/>
      <c r="K11" s="518"/>
      <c r="L11" s="518"/>
      <c r="M11" s="519"/>
    </row>
    <row r="12" spans="1:13" s="489" customFormat="1" ht="13.5" thickBot="1">
      <c r="A12" s="520"/>
      <c r="B12" s="521"/>
      <c r="C12" s="522"/>
      <c r="D12" s="522"/>
      <c r="E12" s="522"/>
      <c r="F12" s="522"/>
      <c r="G12" s="521"/>
      <c r="H12" s="522"/>
      <c r="I12" s="521"/>
      <c r="J12" s="522"/>
      <c r="K12" s="744"/>
      <c r="L12" s="744"/>
      <c r="M12" s="745"/>
    </row>
    <row r="13" spans="1:13" s="489" customFormat="1">
      <c r="A13" s="523"/>
      <c r="B13" s="524"/>
      <c r="C13" s="524"/>
      <c r="D13" s="524"/>
      <c r="E13" s="524"/>
      <c r="F13" s="524"/>
      <c r="G13" s="524"/>
      <c r="H13" s="524"/>
      <c r="I13" s="524"/>
      <c r="J13" s="524"/>
      <c r="K13" s="524"/>
      <c r="L13" s="524"/>
      <c r="M13" s="525"/>
    </row>
    <row r="14" spans="1:13">
      <c r="A14" s="526" t="s">
        <v>941</v>
      </c>
      <c r="B14" s="527"/>
      <c r="C14" s="528" t="s">
        <v>937</v>
      </c>
      <c r="D14" s="529"/>
      <c r="E14" s="489"/>
      <c r="F14" s="489"/>
      <c r="G14" s="530"/>
      <c r="H14" s="530"/>
      <c r="I14" s="530"/>
      <c r="J14" s="530"/>
      <c r="K14" s="530"/>
      <c r="L14" s="530"/>
      <c r="M14" s="531"/>
    </row>
    <row r="15" spans="1:13" ht="19.5" customHeight="1">
      <c r="A15" s="533" t="s">
        <v>2208</v>
      </c>
      <c r="B15" s="534"/>
      <c r="C15" s="535"/>
      <c r="D15" s="535"/>
      <c r="E15" s="535"/>
      <c r="F15" s="535"/>
      <c r="G15" s="535"/>
      <c r="H15" s="535"/>
      <c r="I15" s="535"/>
      <c r="J15" s="535"/>
      <c r="K15" s="535"/>
      <c r="L15" s="535"/>
      <c r="M15" s="531"/>
    </row>
    <row r="16" spans="1:13" ht="18" customHeight="1">
      <c r="A16" s="533"/>
      <c r="B16" s="536"/>
      <c r="C16" s="537"/>
      <c r="D16" s="535"/>
      <c r="E16" s="535"/>
      <c r="F16" s="535"/>
      <c r="G16" s="535"/>
      <c r="H16" s="535"/>
      <c r="I16" s="535"/>
      <c r="J16" s="535"/>
      <c r="K16" s="535"/>
      <c r="L16" s="535"/>
      <c r="M16" s="531"/>
    </row>
    <row r="17" spans="1:13" ht="6" customHeight="1">
      <c r="A17" s="533"/>
      <c r="B17" s="538"/>
      <c r="C17" s="539"/>
      <c r="D17" s="539"/>
      <c r="E17" s="539"/>
      <c r="F17" s="539"/>
      <c r="G17" s="539"/>
      <c r="H17" s="539"/>
      <c r="I17" s="539"/>
      <c r="J17" s="539"/>
      <c r="K17" s="539"/>
      <c r="L17" s="539"/>
      <c r="M17" s="540"/>
    </row>
    <row r="18" spans="1:13" ht="18" customHeight="1">
      <c r="A18" s="533" t="s">
        <v>2209</v>
      </c>
      <c r="B18" s="536"/>
      <c r="C18" s="535"/>
      <c r="D18" s="535"/>
      <c r="E18" s="535"/>
      <c r="F18" s="535"/>
      <c r="G18" s="535"/>
      <c r="H18" s="541"/>
      <c r="I18" s="528" t="s">
        <v>2210</v>
      </c>
      <c r="J18" s="535"/>
      <c r="K18" s="535"/>
      <c r="L18" s="535"/>
      <c r="M18" s="542"/>
    </row>
    <row r="19" spans="1:13" ht="4.5" customHeight="1">
      <c r="A19" s="533"/>
      <c r="B19" s="538"/>
      <c r="C19" s="539"/>
      <c r="D19" s="539"/>
      <c r="E19" s="539"/>
      <c r="F19" s="539"/>
      <c r="G19" s="539"/>
      <c r="H19" s="539"/>
      <c r="I19" s="539"/>
      <c r="J19" s="539"/>
      <c r="K19" s="539"/>
      <c r="L19" s="539"/>
      <c r="M19" s="540"/>
    </row>
    <row r="20" spans="1:13" ht="18.75" customHeight="1">
      <c r="A20" s="533" t="s">
        <v>2211</v>
      </c>
      <c r="B20" s="536"/>
      <c r="C20" s="518"/>
      <c r="D20" s="518"/>
      <c r="E20" s="518"/>
      <c r="F20" s="518"/>
      <c r="G20" s="518"/>
      <c r="H20" s="518"/>
      <c r="I20" s="518"/>
      <c r="J20" s="518"/>
      <c r="K20" s="518"/>
      <c r="L20" s="518"/>
      <c r="M20" s="543"/>
    </row>
    <row r="21" spans="1:13" ht="3.75" customHeight="1">
      <c r="A21" s="533"/>
      <c r="B21" s="538"/>
      <c r="C21" s="515"/>
      <c r="D21" s="515"/>
      <c r="E21" s="515"/>
      <c r="F21" s="515"/>
      <c r="G21" s="515"/>
      <c r="H21" s="515"/>
      <c r="I21" s="515"/>
      <c r="J21" s="515"/>
      <c r="K21" s="515"/>
      <c r="L21" s="515"/>
      <c r="M21" s="519"/>
    </row>
    <row r="22" spans="1:13" ht="18" customHeight="1">
      <c r="A22" s="533" t="s">
        <v>2212</v>
      </c>
      <c r="B22" s="536"/>
      <c r="C22" s="518"/>
      <c r="D22" s="518"/>
      <c r="E22" s="518"/>
      <c r="F22" s="518"/>
      <c r="G22" s="518"/>
      <c r="H22" s="518"/>
      <c r="I22" s="518"/>
      <c r="J22" s="544" t="s">
        <v>2213</v>
      </c>
      <c r="K22" s="545"/>
      <c r="L22" s="544" t="s">
        <v>937</v>
      </c>
      <c r="M22" s="546"/>
    </row>
    <row r="23" spans="1:13" ht="3.75" customHeight="1">
      <c r="A23" s="533"/>
      <c r="B23" s="538"/>
      <c r="C23" s="515"/>
      <c r="D23" s="515"/>
      <c r="E23" s="515"/>
      <c r="F23" s="515"/>
      <c r="G23" s="515"/>
      <c r="H23" s="515"/>
      <c r="I23" s="515"/>
      <c r="J23" s="515"/>
      <c r="K23" s="515"/>
      <c r="L23" s="515"/>
      <c r="M23" s="519"/>
    </row>
    <row r="24" spans="1:13" ht="19.5" customHeight="1">
      <c r="A24" s="533" t="s">
        <v>2214</v>
      </c>
      <c r="B24" s="538"/>
      <c r="C24" s="515"/>
      <c r="D24" s="515"/>
      <c r="E24" s="547"/>
      <c r="F24" s="547"/>
      <c r="G24" s="541"/>
      <c r="H24" s="518"/>
      <c r="I24" s="518"/>
      <c r="J24" s="489"/>
      <c r="K24" s="515"/>
      <c r="L24" s="515"/>
      <c r="M24" s="519"/>
    </row>
    <row r="25" spans="1:13" s="553" customFormat="1" ht="11.25">
      <c r="A25" s="548"/>
      <c r="B25" s="549"/>
      <c r="C25" s="550"/>
      <c r="D25" s="550"/>
      <c r="E25" s="746" t="s">
        <v>2202</v>
      </c>
      <c r="F25" s="746"/>
      <c r="G25" s="746"/>
      <c r="H25" s="550" t="s">
        <v>2203</v>
      </c>
      <c r="I25" s="550" t="s">
        <v>2204</v>
      </c>
      <c r="J25" s="551"/>
      <c r="K25" s="550"/>
      <c r="L25" s="550"/>
      <c r="M25" s="552"/>
    </row>
    <row r="26" spans="1:13" ht="12.75" customHeight="1">
      <c r="A26" s="554"/>
      <c r="B26" s="530"/>
      <c r="C26" s="530"/>
      <c r="D26" s="530"/>
      <c r="E26" s="530"/>
      <c r="F26" s="530"/>
      <c r="G26" s="530"/>
      <c r="H26" s="530"/>
      <c r="I26" s="530"/>
      <c r="J26" s="530"/>
      <c r="K26" s="530"/>
      <c r="L26" s="530"/>
      <c r="M26" s="531"/>
    </row>
    <row r="27" spans="1:13" ht="15">
      <c r="A27" s="747" t="s">
        <v>942</v>
      </c>
      <c r="B27" s="748"/>
      <c r="C27" s="748"/>
      <c r="D27" s="748"/>
      <c r="E27" s="748"/>
      <c r="F27" s="748"/>
      <c r="G27" s="748"/>
      <c r="H27" s="748"/>
      <c r="I27" s="748"/>
      <c r="J27" s="748"/>
      <c r="K27" s="748"/>
      <c r="L27" s="748"/>
      <c r="M27" s="749"/>
    </row>
    <row r="28" spans="1:13" ht="13.5" thickBot="1">
      <c r="A28" s="555"/>
      <c r="B28" s="556"/>
      <c r="C28" s="556"/>
      <c r="D28" s="556"/>
      <c r="E28" s="556"/>
      <c r="F28" s="556"/>
      <c r="G28" s="556"/>
      <c r="H28" s="556"/>
      <c r="I28" s="556"/>
      <c r="J28" s="556"/>
      <c r="K28" s="556"/>
      <c r="L28" s="556"/>
      <c r="M28" s="557"/>
    </row>
    <row r="29" spans="1:13" ht="25.5">
      <c r="A29" s="558" t="s">
        <v>943</v>
      </c>
      <c r="B29" s="750" t="s">
        <v>944</v>
      </c>
      <c r="C29" s="751"/>
      <c r="D29" s="751"/>
      <c r="E29" s="751"/>
      <c r="F29" s="751"/>
      <c r="G29" s="751"/>
      <c r="H29" s="751"/>
      <c r="I29" s="752"/>
      <c r="J29" s="559" t="s">
        <v>2215</v>
      </c>
      <c r="K29" s="753" t="s">
        <v>945</v>
      </c>
      <c r="L29" s="754"/>
      <c r="M29" s="558" t="s">
        <v>946</v>
      </c>
    </row>
    <row r="30" spans="1:13" ht="13.5" thickBot="1">
      <c r="A30" s="560"/>
      <c r="B30" s="561"/>
      <c r="C30" s="562"/>
      <c r="D30" s="562"/>
      <c r="E30" s="562"/>
      <c r="F30" s="562"/>
      <c r="G30" s="562"/>
      <c r="H30" s="562"/>
      <c r="I30" s="562"/>
      <c r="J30" s="563"/>
      <c r="K30" s="737"/>
      <c r="L30" s="738"/>
      <c r="M30" s="564"/>
    </row>
    <row r="31" spans="1:13">
      <c r="A31" s="555"/>
      <c r="B31" s="556"/>
      <c r="C31" s="556"/>
      <c r="D31" s="556"/>
      <c r="E31" s="556"/>
      <c r="F31" s="556"/>
      <c r="G31" s="556"/>
      <c r="H31" s="556"/>
      <c r="I31" s="556"/>
      <c r="J31" s="556"/>
      <c r="K31" s="556"/>
      <c r="L31" s="556"/>
      <c r="M31" s="557"/>
    </row>
    <row r="32" spans="1:13">
      <c r="A32" s="565" t="s">
        <v>947</v>
      </c>
      <c r="B32" s="566"/>
      <c r="C32" s="566"/>
      <c r="D32" s="566"/>
      <c r="E32" s="566"/>
      <c r="F32" s="566"/>
      <c r="G32" s="566"/>
      <c r="H32" s="566"/>
      <c r="I32" s="566"/>
      <c r="J32" s="566"/>
      <c r="K32" s="566"/>
      <c r="L32" s="566"/>
      <c r="M32" s="567"/>
    </row>
    <row r="33" spans="1:13" s="570" customFormat="1" ht="3.75" customHeight="1" thickBot="1">
      <c r="A33" s="568"/>
      <c r="B33" s="556"/>
      <c r="C33" s="556"/>
      <c r="D33" s="556"/>
      <c r="E33" s="556"/>
      <c r="F33" s="556"/>
      <c r="G33" s="556"/>
      <c r="H33" s="569"/>
      <c r="I33" s="569"/>
      <c r="J33" s="556"/>
      <c r="K33" s="556"/>
      <c r="L33" s="556"/>
      <c r="M33" s="557"/>
    </row>
    <row r="34" spans="1:13" s="573" customFormat="1" ht="12">
      <c r="A34" s="715" t="s">
        <v>944</v>
      </c>
      <c r="B34" s="716"/>
      <c r="C34" s="716"/>
      <c r="D34" s="716"/>
      <c r="E34" s="716"/>
      <c r="F34" s="716"/>
      <c r="G34" s="735"/>
      <c r="H34" s="739" t="s">
        <v>948</v>
      </c>
      <c r="I34" s="740"/>
      <c r="J34" s="571" t="s">
        <v>949</v>
      </c>
      <c r="K34" s="736" t="s">
        <v>950</v>
      </c>
      <c r="L34" s="735"/>
      <c r="M34" s="572" t="s">
        <v>951</v>
      </c>
    </row>
    <row r="35" spans="1:13" s="573" customFormat="1" ht="12">
      <c r="A35" s="741"/>
      <c r="B35" s="742"/>
      <c r="C35" s="742"/>
      <c r="D35" s="742"/>
      <c r="E35" s="742"/>
      <c r="F35" s="742"/>
      <c r="G35" s="720"/>
      <c r="H35" s="743"/>
      <c r="I35" s="721"/>
      <c r="J35" s="574"/>
      <c r="K35" s="719"/>
      <c r="L35" s="720"/>
      <c r="M35" s="575"/>
    </row>
    <row r="36" spans="1:13" s="573" customFormat="1" thickBot="1">
      <c r="A36" s="732"/>
      <c r="B36" s="733"/>
      <c r="C36" s="733"/>
      <c r="D36" s="733"/>
      <c r="E36" s="733"/>
      <c r="F36" s="733"/>
      <c r="G36" s="714"/>
      <c r="H36" s="734"/>
      <c r="I36" s="722"/>
      <c r="J36" s="576"/>
      <c r="K36" s="713"/>
      <c r="L36" s="714"/>
      <c r="M36" s="577"/>
    </row>
    <row r="37" spans="1:13" s="573" customFormat="1" thickBot="1">
      <c r="A37" s="708" t="s">
        <v>953</v>
      </c>
      <c r="B37" s="709"/>
      <c r="C37" s="709"/>
      <c r="D37" s="709"/>
      <c r="E37" s="709"/>
      <c r="F37" s="709"/>
      <c r="G37" s="709"/>
      <c r="H37" s="709"/>
      <c r="I37" s="709"/>
      <c r="J37" s="709"/>
      <c r="K37" s="709"/>
      <c r="L37" s="710"/>
      <c r="M37" s="578">
        <v>0</v>
      </c>
    </row>
    <row r="38" spans="1:13" s="573" customFormat="1" ht="12">
      <c r="A38" s="579"/>
      <c r="B38" s="580"/>
      <c r="C38" s="580"/>
      <c r="D38" s="580"/>
      <c r="E38" s="580"/>
      <c r="F38" s="580"/>
      <c r="G38" s="580"/>
      <c r="H38" s="580"/>
      <c r="I38" s="580"/>
      <c r="J38" s="580"/>
      <c r="K38" s="580"/>
      <c r="L38" s="580"/>
      <c r="M38" s="581"/>
    </row>
    <row r="39" spans="1:13">
      <c r="A39" s="582" t="s">
        <v>954</v>
      </c>
      <c r="B39" s="583"/>
      <c r="C39" s="583"/>
      <c r="D39" s="583"/>
      <c r="E39" s="583"/>
      <c r="F39" s="583"/>
      <c r="G39" s="583"/>
      <c r="H39" s="583"/>
      <c r="I39" s="583"/>
      <c r="J39" s="583"/>
      <c r="K39" s="583"/>
      <c r="L39" s="583"/>
      <c r="M39" s="584"/>
    </row>
    <row r="40" spans="1:13" s="573" customFormat="1" ht="3.75" customHeight="1" thickBot="1">
      <c r="A40" s="585"/>
      <c r="B40" s="586"/>
      <c r="C40" s="586"/>
      <c r="D40" s="586"/>
      <c r="E40" s="586"/>
      <c r="F40" s="586"/>
      <c r="G40" s="586"/>
      <c r="H40" s="586"/>
      <c r="I40" s="580"/>
      <c r="J40" s="580"/>
      <c r="K40" s="580"/>
      <c r="L40" s="580"/>
      <c r="M40" s="581"/>
    </row>
    <row r="41" spans="1:13" s="573" customFormat="1" ht="12">
      <c r="A41" s="715" t="s">
        <v>944</v>
      </c>
      <c r="B41" s="716"/>
      <c r="C41" s="716"/>
      <c r="D41" s="716"/>
      <c r="E41" s="716"/>
      <c r="F41" s="716"/>
      <c r="G41" s="716"/>
      <c r="H41" s="735"/>
      <c r="I41" s="587" t="s">
        <v>945</v>
      </c>
      <c r="J41" s="571" t="s">
        <v>946</v>
      </c>
      <c r="K41" s="736" t="s">
        <v>955</v>
      </c>
      <c r="L41" s="735"/>
      <c r="M41" s="572" t="s">
        <v>951</v>
      </c>
    </row>
    <row r="42" spans="1:13" s="573" customFormat="1" ht="12">
      <c r="A42" s="702"/>
      <c r="B42" s="703"/>
      <c r="C42" s="703"/>
      <c r="D42" s="703"/>
      <c r="E42" s="703"/>
      <c r="F42" s="703"/>
      <c r="G42" s="703"/>
      <c r="H42" s="721"/>
      <c r="I42" s="588"/>
      <c r="J42" s="574"/>
      <c r="K42" s="719"/>
      <c r="L42" s="720"/>
      <c r="M42" s="575"/>
    </row>
    <row r="43" spans="1:13" s="573" customFormat="1" thickBot="1">
      <c r="A43" s="711"/>
      <c r="B43" s="712"/>
      <c r="C43" s="712"/>
      <c r="D43" s="712"/>
      <c r="E43" s="712"/>
      <c r="F43" s="712"/>
      <c r="G43" s="712"/>
      <c r="H43" s="722"/>
      <c r="I43" s="589"/>
      <c r="J43" s="590"/>
      <c r="K43" s="713"/>
      <c r="L43" s="714"/>
      <c r="M43" s="591"/>
    </row>
    <row r="44" spans="1:13" s="573" customFormat="1" thickBot="1">
      <c r="A44" s="708" t="s">
        <v>953</v>
      </c>
      <c r="B44" s="709"/>
      <c r="C44" s="709"/>
      <c r="D44" s="709"/>
      <c r="E44" s="709"/>
      <c r="F44" s="709"/>
      <c r="G44" s="709"/>
      <c r="H44" s="709"/>
      <c r="I44" s="709"/>
      <c r="J44" s="709"/>
      <c r="K44" s="709"/>
      <c r="L44" s="710"/>
      <c r="M44" s="578">
        <v>0</v>
      </c>
    </row>
    <row r="45" spans="1:13" s="573" customFormat="1" ht="12">
      <c r="A45" s="592"/>
      <c r="B45" s="580"/>
      <c r="C45" s="580"/>
      <c r="D45" s="580"/>
      <c r="E45" s="580"/>
      <c r="F45" s="580"/>
      <c r="G45" s="580"/>
      <c r="H45" s="580"/>
      <c r="I45" s="580"/>
      <c r="J45" s="580"/>
      <c r="K45" s="580"/>
      <c r="L45" s="580"/>
      <c r="M45" s="581"/>
    </row>
    <row r="46" spans="1:13" s="573" customFormat="1">
      <c r="A46" s="582" t="s">
        <v>956</v>
      </c>
      <c r="B46" s="588"/>
      <c r="C46" s="588"/>
      <c r="D46" s="588"/>
      <c r="E46" s="588"/>
      <c r="F46" s="588"/>
      <c r="G46" s="588"/>
      <c r="H46" s="588"/>
      <c r="I46" s="588"/>
      <c r="J46" s="588"/>
      <c r="K46" s="588"/>
      <c r="L46" s="588"/>
      <c r="M46" s="593"/>
    </row>
    <row r="47" spans="1:13" s="573" customFormat="1" ht="3.75" customHeight="1" thickBot="1">
      <c r="A47" s="592"/>
      <c r="B47" s="580"/>
      <c r="C47" s="580"/>
      <c r="D47" s="580"/>
      <c r="E47" s="580"/>
      <c r="F47" s="580"/>
      <c r="G47" s="580"/>
      <c r="H47" s="580"/>
      <c r="I47" s="580"/>
      <c r="J47" s="580"/>
      <c r="K47" s="580"/>
      <c r="L47" s="580"/>
      <c r="M47" s="581"/>
    </row>
    <row r="48" spans="1:13" s="573" customFormat="1" ht="36" customHeight="1">
      <c r="A48" s="723" t="s">
        <v>957</v>
      </c>
      <c r="B48" s="724"/>
      <c r="C48" s="724"/>
      <c r="D48" s="724"/>
      <c r="E48" s="725"/>
      <c r="F48" s="594"/>
      <c r="G48" s="595" t="s">
        <v>945</v>
      </c>
      <c r="H48" s="596" t="s">
        <v>958</v>
      </c>
      <c r="I48" s="597" t="s">
        <v>2233</v>
      </c>
      <c r="J48" s="596" t="s">
        <v>2234</v>
      </c>
      <c r="K48" s="726" t="s">
        <v>961</v>
      </c>
      <c r="L48" s="725"/>
      <c r="M48" s="598" t="s">
        <v>951</v>
      </c>
    </row>
    <row r="49" spans="1:13" s="573" customFormat="1" ht="12">
      <c r="A49" s="599"/>
      <c r="B49" s="600"/>
      <c r="C49" s="600"/>
      <c r="D49" s="600"/>
      <c r="E49" s="600"/>
      <c r="F49" s="600"/>
      <c r="G49" s="601"/>
      <c r="H49" s="574"/>
      <c r="I49" s="588"/>
      <c r="J49" s="574"/>
      <c r="K49" s="719"/>
      <c r="L49" s="720"/>
      <c r="M49" s="575"/>
    </row>
    <row r="50" spans="1:13" s="573" customFormat="1" thickBot="1">
      <c r="A50" s="602"/>
      <c r="B50" s="603"/>
      <c r="C50" s="603"/>
      <c r="D50" s="603"/>
      <c r="E50" s="603"/>
      <c r="F50" s="603"/>
      <c r="G50" s="604"/>
      <c r="H50" s="576"/>
      <c r="I50" s="586"/>
      <c r="J50" s="576"/>
      <c r="K50" s="713"/>
      <c r="L50" s="714"/>
      <c r="M50" s="577"/>
    </row>
    <row r="51" spans="1:13" s="573" customFormat="1" thickBot="1">
      <c r="A51" s="727" t="s">
        <v>953</v>
      </c>
      <c r="B51" s="728"/>
      <c r="C51" s="728"/>
      <c r="D51" s="728"/>
      <c r="E51" s="728"/>
      <c r="F51" s="728"/>
      <c r="G51" s="728"/>
      <c r="H51" s="728"/>
      <c r="I51" s="728"/>
      <c r="J51" s="728"/>
      <c r="K51" s="728"/>
      <c r="L51" s="729"/>
      <c r="M51" s="605">
        <v>0</v>
      </c>
    </row>
    <row r="52" spans="1:13" s="573" customFormat="1" ht="12">
      <c r="A52" s="592"/>
      <c r="B52" s="580"/>
      <c r="C52" s="580"/>
      <c r="D52" s="580"/>
      <c r="E52" s="580"/>
      <c r="F52" s="580"/>
      <c r="G52" s="580"/>
      <c r="H52" s="580"/>
      <c r="I52" s="580"/>
      <c r="J52" s="580"/>
      <c r="K52" s="580"/>
      <c r="L52" s="580"/>
      <c r="M52" s="581"/>
    </row>
    <row r="53" spans="1:13">
      <c r="A53" s="582" t="s">
        <v>962</v>
      </c>
      <c r="B53" s="583"/>
      <c r="C53" s="583"/>
      <c r="D53" s="583"/>
      <c r="E53" s="583"/>
      <c r="F53" s="583"/>
      <c r="G53" s="583"/>
      <c r="H53" s="583"/>
      <c r="I53" s="583"/>
      <c r="J53" s="583"/>
      <c r="K53" s="583"/>
      <c r="L53" s="583"/>
      <c r="M53" s="584"/>
    </row>
    <row r="54" spans="1:13" s="573" customFormat="1" ht="3.75" customHeight="1" thickBot="1">
      <c r="A54" s="592"/>
      <c r="B54" s="580"/>
      <c r="C54" s="580"/>
      <c r="D54" s="580"/>
      <c r="E54" s="580"/>
      <c r="F54" s="580"/>
      <c r="G54" s="580"/>
      <c r="H54" s="580"/>
      <c r="I54" s="580"/>
      <c r="J54" s="580"/>
      <c r="K54" s="580"/>
      <c r="L54" s="580"/>
      <c r="M54" s="581"/>
    </row>
    <row r="55" spans="1:13" s="573" customFormat="1" ht="25.5" customHeight="1">
      <c r="A55" s="723" t="s">
        <v>944</v>
      </c>
      <c r="B55" s="724"/>
      <c r="C55" s="724"/>
      <c r="D55" s="724"/>
      <c r="E55" s="724"/>
      <c r="F55" s="724"/>
      <c r="G55" s="725"/>
      <c r="H55" s="595" t="s">
        <v>964</v>
      </c>
      <c r="I55" s="597" t="s">
        <v>965</v>
      </c>
      <c r="J55" s="596" t="s">
        <v>966</v>
      </c>
      <c r="K55" s="730" t="s">
        <v>950</v>
      </c>
      <c r="L55" s="731"/>
      <c r="M55" s="606" t="s">
        <v>951</v>
      </c>
    </row>
    <row r="56" spans="1:13" s="573" customFormat="1" ht="12">
      <c r="A56" s="702"/>
      <c r="B56" s="703"/>
      <c r="C56" s="703"/>
      <c r="D56" s="703"/>
      <c r="E56" s="703"/>
      <c r="F56" s="703"/>
      <c r="G56" s="703"/>
      <c r="H56" s="574"/>
      <c r="I56" s="588"/>
      <c r="J56" s="574"/>
      <c r="K56" s="719"/>
      <c r="L56" s="720"/>
      <c r="M56" s="575"/>
    </row>
    <row r="57" spans="1:13" s="573" customFormat="1" thickBot="1">
      <c r="A57" s="711"/>
      <c r="B57" s="712"/>
      <c r="C57" s="712"/>
      <c r="D57" s="712"/>
      <c r="E57" s="712"/>
      <c r="F57" s="712"/>
      <c r="G57" s="712"/>
      <c r="H57" s="576"/>
      <c r="I57" s="586"/>
      <c r="J57" s="576"/>
      <c r="K57" s="713"/>
      <c r="L57" s="714"/>
      <c r="M57" s="577"/>
    </row>
    <row r="58" spans="1:13" s="573" customFormat="1" thickBot="1">
      <c r="A58" s="708" t="s">
        <v>953</v>
      </c>
      <c r="B58" s="709"/>
      <c r="C58" s="709"/>
      <c r="D58" s="709"/>
      <c r="E58" s="709"/>
      <c r="F58" s="709"/>
      <c r="G58" s="709"/>
      <c r="H58" s="709"/>
      <c r="I58" s="709"/>
      <c r="J58" s="709"/>
      <c r="K58" s="709"/>
      <c r="L58" s="710"/>
      <c r="M58" s="578">
        <v>0</v>
      </c>
    </row>
    <row r="59" spans="1:13" s="573" customFormat="1" ht="8.25" customHeight="1" thickBot="1">
      <c r="A59" s="592"/>
      <c r="B59" s="580"/>
      <c r="C59" s="580"/>
      <c r="D59" s="580"/>
      <c r="E59" s="580"/>
      <c r="F59" s="580"/>
      <c r="G59" s="580"/>
      <c r="H59" s="580"/>
      <c r="I59" s="580"/>
      <c r="J59" s="580"/>
      <c r="K59" s="580"/>
      <c r="L59" s="580"/>
      <c r="M59" s="581"/>
    </row>
    <row r="60" spans="1:13" s="573" customFormat="1" thickBot="1">
      <c r="A60" s="708" t="s">
        <v>967</v>
      </c>
      <c r="B60" s="709"/>
      <c r="C60" s="709"/>
      <c r="D60" s="709"/>
      <c r="E60" s="709"/>
      <c r="F60" s="709"/>
      <c r="G60" s="709"/>
      <c r="H60" s="709"/>
      <c r="I60" s="709"/>
      <c r="J60" s="709"/>
      <c r="K60" s="709"/>
      <c r="L60" s="710"/>
      <c r="M60" s="578">
        <v>0</v>
      </c>
    </row>
    <row r="61" spans="1:13" s="573" customFormat="1" ht="9" customHeight="1">
      <c r="A61" s="592"/>
      <c r="B61" s="580"/>
      <c r="C61" s="580"/>
      <c r="D61" s="580"/>
      <c r="E61" s="580"/>
      <c r="F61" s="580"/>
      <c r="G61" s="580"/>
      <c r="H61" s="580"/>
      <c r="I61" s="580"/>
      <c r="J61" s="580"/>
      <c r="K61" s="580"/>
      <c r="L61" s="580"/>
      <c r="M61" s="581"/>
    </row>
    <row r="62" spans="1:13">
      <c r="A62" s="582" t="s">
        <v>968</v>
      </c>
      <c r="B62" s="583"/>
      <c r="C62" s="583"/>
      <c r="D62" s="583"/>
      <c r="E62" s="583"/>
      <c r="F62" s="583"/>
      <c r="G62" s="583"/>
      <c r="H62" s="583"/>
      <c r="I62" s="583"/>
      <c r="J62" s="583"/>
      <c r="K62" s="583"/>
      <c r="L62" s="583"/>
      <c r="M62" s="584"/>
    </row>
    <row r="63" spans="1:13" s="573" customFormat="1" ht="3.75" customHeight="1" thickBot="1">
      <c r="A63" s="592"/>
      <c r="B63" s="580"/>
      <c r="C63" s="580"/>
      <c r="D63" s="580"/>
      <c r="E63" s="580"/>
      <c r="F63" s="580"/>
      <c r="G63" s="580"/>
      <c r="H63" s="580"/>
      <c r="I63" s="580"/>
      <c r="J63" s="580"/>
      <c r="K63" s="580"/>
      <c r="L63" s="580"/>
      <c r="M63" s="581"/>
    </row>
    <row r="64" spans="1:13" s="573" customFormat="1" ht="12">
      <c r="A64" s="715" t="s">
        <v>944</v>
      </c>
      <c r="B64" s="716"/>
      <c r="C64" s="716"/>
      <c r="D64" s="716"/>
      <c r="E64" s="716"/>
      <c r="F64" s="716"/>
      <c r="G64" s="716"/>
      <c r="H64" s="607"/>
      <c r="I64" s="608"/>
      <c r="J64" s="609" t="s">
        <v>970</v>
      </c>
      <c r="K64" s="717" t="s">
        <v>971</v>
      </c>
      <c r="L64" s="718"/>
      <c r="M64" s="610"/>
    </row>
    <row r="65" spans="1:13" s="573" customFormat="1" ht="12">
      <c r="A65" s="702" t="s">
        <v>2235</v>
      </c>
      <c r="B65" s="703"/>
      <c r="C65" s="703"/>
      <c r="D65" s="703"/>
      <c r="E65" s="703"/>
      <c r="F65" s="703"/>
      <c r="G65" s="703"/>
      <c r="H65" s="611"/>
      <c r="I65" s="612"/>
      <c r="J65" s="613"/>
      <c r="K65" s="704"/>
      <c r="L65" s="705"/>
      <c r="M65" s="614"/>
    </row>
    <row r="66" spans="1:13" s="573" customFormat="1" ht="12">
      <c r="A66" s="615" t="s">
        <v>973</v>
      </c>
      <c r="B66" s="616"/>
      <c r="C66" s="616"/>
      <c r="D66" s="616"/>
      <c r="E66" s="616"/>
      <c r="F66" s="616"/>
      <c r="G66" s="616"/>
      <c r="H66" s="611"/>
      <c r="I66" s="612"/>
      <c r="J66" s="613"/>
      <c r="K66" s="704"/>
      <c r="L66" s="705"/>
      <c r="M66" s="614"/>
    </row>
    <row r="67" spans="1:13" s="573" customFormat="1" thickBot="1">
      <c r="A67" s="602" t="s">
        <v>974</v>
      </c>
      <c r="B67" s="603"/>
      <c r="C67" s="603"/>
      <c r="D67" s="603"/>
      <c r="E67" s="603"/>
      <c r="F67" s="603"/>
      <c r="G67" s="603"/>
      <c r="H67" s="617"/>
      <c r="I67" s="618"/>
      <c r="J67" s="613"/>
      <c r="K67" s="706"/>
      <c r="L67" s="707"/>
      <c r="M67" s="614"/>
    </row>
    <row r="68" spans="1:13" s="573" customFormat="1" thickBot="1">
      <c r="A68" s="708" t="s">
        <v>953</v>
      </c>
      <c r="B68" s="709"/>
      <c r="C68" s="709"/>
      <c r="D68" s="709"/>
      <c r="E68" s="709"/>
      <c r="F68" s="709"/>
      <c r="G68" s="709"/>
      <c r="H68" s="709"/>
      <c r="I68" s="709"/>
      <c r="J68" s="709"/>
      <c r="K68" s="709"/>
      <c r="L68" s="710"/>
      <c r="M68" s="578">
        <v>0</v>
      </c>
    </row>
    <row r="69" spans="1:13" s="573" customFormat="1" ht="7.5" customHeight="1" thickBot="1">
      <c r="A69" s="592"/>
      <c r="B69" s="580"/>
      <c r="C69" s="580"/>
      <c r="D69" s="580"/>
      <c r="E69" s="580"/>
      <c r="F69" s="580"/>
      <c r="G69" s="580"/>
      <c r="H69" s="580"/>
      <c r="I69" s="580"/>
      <c r="J69" s="580"/>
      <c r="K69" s="580"/>
      <c r="L69" s="580"/>
      <c r="M69" s="581"/>
    </row>
    <row r="70" spans="1:13" s="573" customFormat="1" thickBot="1">
      <c r="A70" s="708" t="s">
        <v>2236</v>
      </c>
      <c r="B70" s="709"/>
      <c r="C70" s="709"/>
      <c r="D70" s="709"/>
      <c r="E70" s="709"/>
      <c r="F70" s="709"/>
      <c r="G70" s="709"/>
      <c r="H70" s="709"/>
      <c r="I70" s="709"/>
      <c r="J70" s="709"/>
      <c r="K70" s="709"/>
      <c r="L70" s="710"/>
      <c r="M70" s="578">
        <f>ROUND(M60+M68,0)</f>
        <v>0</v>
      </c>
    </row>
    <row r="71" spans="1:13">
      <c r="A71" s="523"/>
      <c r="B71" s="524"/>
      <c r="C71" s="524"/>
      <c r="D71" s="524"/>
      <c r="E71" s="524"/>
      <c r="F71" s="524"/>
      <c r="G71" s="524"/>
      <c r="H71" s="524"/>
      <c r="I71" s="524"/>
      <c r="J71" s="524"/>
      <c r="K71" s="524"/>
      <c r="L71" s="524"/>
      <c r="M71" s="525"/>
    </row>
    <row r="72" spans="1:13">
      <c r="A72" s="554"/>
      <c r="B72" s="489"/>
      <c r="C72" s="489"/>
      <c r="D72" s="489"/>
      <c r="E72" s="489"/>
      <c r="F72" s="489"/>
      <c r="G72" s="489"/>
      <c r="H72" s="489"/>
      <c r="I72" s="489"/>
      <c r="J72" s="489"/>
      <c r="K72" s="489"/>
      <c r="L72" s="489"/>
      <c r="M72" s="531"/>
    </row>
    <row r="73" spans="1:13">
      <c r="A73" s="554"/>
      <c r="B73" s="489"/>
      <c r="C73" s="489"/>
      <c r="D73" s="489"/>
      <c r="E73" s="489"/>
      <c r="F73" s="489"/>
      <c r="G73" s="489"/>
      <c r="H73" s="489"/>
      <c r="I73" s="489"/>
      <c r="J73" s="489"/>
      <c r="K73" s="489"/>
      <c r="L73" s="489"/>
      <c r="M73" s="531"/>
    </row>
    <row r="74" spans="1:13">
      <c r="A74" s="554"/>
      <c r="B74" s="489"/>
      <c r="C74" s="489"/>
      <c r="D74" s="489"/>
      <c r="E74" s="489"/>
      <c r="F74" s="489"/>
      <c r="G74" s="489"/>
      <c r="H74" s="489"/>
      <c r="I74" s="489"/>
      <c r="J74" s="489"/>
      <c r="K74" s="489"/>
      <c r="L74" s="489"/>
      <c r="M74" s="531"/>
    </row>
    <row r="75" spans="1:13" s="573" customFormat="1" ht="12">
      <c r="A75" s="619"/>
      <c r="B75" s="620"/>
      <c r="C75" s="620"/>
      <c r="D75" s="621" t="s">
        <v>976</v>
      </c>
      <c r="E75" s="621"/>
      <c r="F75" s="621"/>
      <c r="G75" s="621"/>
      <c r="H75" s="621"/>
      <c r="I75" s="621"/>
      <c r="J75" s="620"/>
      <c r="K75" s="620"/>
      <c r="L75" s="620"/>
      <c r="M75" s="622"/>
    </row>
    <row r="76" spans="1:13" s="573" customFormat="1" ht="12">
      <c r="A76" s="619"/>
      <c r="B76" s="620"/>
      <c r="C76" s="620"/>
      <c r="D76" s="620" t="s">
        <v>977</v>
      </c>
      <c r="E76" s="620"/>
      <c r="F76" s="620"/>
      <c r="G76" s="620"/>
      <c r="H76" s="620"/>
      <c r="I76" s="620"/>
      <c r="J76" s="620"/>
      <c r="K76" s="620"/>
      <c r="L76" s="620"/>
      <c r="M76" s="622"/>
    </row>
    <row r="77" spans="1:13">
      <c r="A77" s="554"/>
      <c r="B77" s="489"/>
      <c r="C77" s="489"/>
      <c r="D77" s="489" t="s">
        <v>978</v>
      </c>
      <c r="E77" s="489"/>
      <c r="F77" s="489"/>
      <c r="G77" s="489"/>
      <c r="H77" s="489"/>
      <c r="I77" s="489"/>
      <c r="J77" s="489"/>
      <c r="K77" s="489"/>
      <c r="L77" s="489"/>
      <c r="M77" s="531"/>
    </row>
    <row r="78" spans="1:13">
      <c r="A78" s="554"/>
      <c r="B78" s="489"/>
      <c r="C78" s="489"/>
      <c r="D78" s="489" t="s">
        <v>979</v>
      </c>
      <c r="E78" s="489"/>
      <c r="F78" s="489"/>
      <c r="G78" s="489"/>
      <c r="H78" s="489"/>
      <c r="I78" s="489"/>
      <c r="J78" s="489"/>
      <c r="K78" s="489"/>
      <c r="L78" s="489"/>
      <c r="M78" s="531"/>
    </row>
    <row r="79" spans="1:13" ht="13.5" thickBot="1">
      <c r="A79" s="554"/>
      <c r="B79" s="489"/>
      <c r="C79" s="489"/>
      <c r="D79" s="489"/>
      <c r="E79" s="489" t="s">
        <v>980</v>
      </c>
      <c r="F79" s="489"/>
      <c r="G79" s="489"/>
      <c r="H79" s="489"/>
      <c r="I79" s="489"/>
      <c r="J79" s="489"/>
      <c r="K79" s="489"/>
      <c r="L79" s="489"/>
      <c r="M79" s="531"/>
    </row>
    <row r="80" spans="1:13">
      <c r="A80" s="623" t="s">
        <v>2216</v>
      </c>
      <c r="B80" s="624"/>
      <c r="C80" s="624"/>
      <c r="D80" s="624"/>
      <c r="E80" s="624"/>
      <c r="F80" s="624"/>
      <c r="G80" s="624"/>
      <c r="H80" s="624"/>
      <c r="I80" s="624"/>
      <c r="J80" s="624"/>
      <c r="K80" s="624"/>
      <c r="L80" s="624"/>
      <c r="M80" s="625"/>
    </row>
    <row r="81" spans="1:13">
      <c r="A81" s="626"/>
      <c r="B81" s="627"/>
      <c r="C81" s="627"/>
      <c r="D81" s="627"/>
      <c r="E81" s="627"/>
      <c r="F81" s="627"/>
      <c r="G81" s="627"/>
      <c r="H81" s="627"/>
      <c r="I81" s="627"/>
      <c r="J81" s="627"/>
      <c r="K81" s="627"/>
      <c r="L81" s="627"/>
      <c r="M81" s="628"/>
    </row>
    <row r="82" spans="1:13">
      <c r="A82" s="626"/>
      <c r="B82" s="627"/>
      <c r="C82" s="627"/>
      <c r="D82" s="627"/>
      <c r="E82" s="627"/>
      <c r="F82" s="627"/>
      <c r="G82" s="627"/>
      <c r="H82" s="627"/>
      <c r="I82" s="627"/>
      <c r="J82" s="627"/>
      <c r="K82" s="627"/>
      <c r="L82" s="627"/>
      <c r="M82" s="628"/>
    </row>
    <row r="83" spans="1:13">
      <c r="A83" s="626"/>
      <c r="B83" s="627"/>
      <c r="C83" s="627"/>
      <c r="D83" s="627"/>
      <c r="E83" s="627"/>
      <c r="F83" s="627"/>
      <c r="G83" s="627"/>
      <c r="H83" s="627"/>
      <c r="I83" s="627"/>
      <c r="J83" s="627"/>
      <c r="K83" s="627"/>
      <c r="L83" s="627"/>
      <c r="M83" s="628"/>
    </row>
    <row r="84" spans="1:13" ht="13.5" thickBot="1">
      <c r="A84" s="629"/>
      <c r="B84" s="630"/>
      <c r="C84" s="630"/>
      <c r="D84" s="630"/>
      <c r="E84" s="630"/>
      <c r="F84" s="630"/>
      <c r="G84" s="630"/>
      <c r="H84" s="630"/>
      <c r="I84" s="630"/>
      <c r="J84" s="630"/>
      <c r="K84" s="630"/>
      <c r="L84" s="630"/>
      <c r="M84" s="631"/>
    </row>
    <row r="85" spans="1:13">
      <c r="A85" s="632"/>
      <c r="B85" s="633"/>
      <c r="C85" s="633"/>
      <c r="D85" s="633"/>
      <c r="E85" s="633"/>
      <c r="F85" s="633"/>
      <c r="G85" s="633"/>
      <c r="H85" s="633"/>
      <c r="I85" s="633"/>
      <c r="J85" s="633"/>
      <c r="K85" s="633"/>
      <c r="L85" s="633"/>
      <c r="M85" s="634"/>
    </row>
    <row r="86" spans="1:13">
      <c r="A86" s="513" t="s">
        <v>2217</v>
      </c>
      <c r="B86" s="515"/>
      <c r="C86" s="515"/>
      <c r="D86" s="515"/>
      <c r="E86" s="515"/>
      <c r="F86" s="515"/>
      <c r="G86" s="515"/>
      <c r="H86" s="515"/>
      <c r="I86" s="515"/>
      <c r="J86" s="515"/>
      <c r="K86" s="515"/>
      <c r="L86" s="515"/>
      <c r="M86" s="519"/>
    </row>
    <row r="87" spans="1:13" ht="17.25" customHeight="1">
      <c r="A87" s="692" t="s">
        <v>2218</v>
      </c>
      <c r="B87" s="693"/>
      <c r="C87" s="693"/>
      <c r="D87" s="693"/>
      <c r="E87" s="693"/>
      <c r="F87" s="693"/>
      <c r="G87" s="693"/>
      <c r="H87" s="693"/>
      <c r="I87" s="693"/>
      <c r="J87" s="693"/>
      <c r="K87" s="693"/>
      <c r="L87" s="693"/>
      <c r="M87" s="694"/>
    </row>
    <row r="88" spans="1:13" ht="17.25" customHeight="1">
      <c r="A88" s="692"/>
      <c r="B88" s="693"/>
      <c r="C88" s="693"/>
      <c r="D88" s="693"/>
      <c r="E88" s="693"/>
      <c r="F88" s="693"/>
      <c r="G88" s="693"/>
      <c r="H88" s="693"/>
      <c r="I88" s="693"/>
      <c r="J88" s="693"/>
      <c r="K88" s="693"/>
      <c r="L88" s="693"/>
      <c r="M88" s="694"/>
    </row>
    <row r="89" spans="1:13" ht="18.75" customHeight="1">
      <c r="A89" s="695" t="s">
        <v>2219</v>
      </c>
      <c r="B89" s="696"/>
      <c r="C89" s="696"/>
      <c r="D89" s="696"/>
      <c r="E89" s="696"/>
      <c r="F89" s="696"/>
      <c r="G89" s="696"/>
      <c r="H89" s="696"/>
      <c r="I89" s="696"/>
      <c r="J89" s="696"/>
      <c r="K89" s="696"/>
      <c r="L89" s="696"/>
      <c r="M89" s="697"/>
    </row>
    <row r="90" spans="1:13" ht="21.75" customHeight="1">
      <c r="A90" s="695"/>
      <c r="B90" s="696"/>
      <c r="C90" s="696"/>
      <c r="D90" s="696"/>
      <c r="E90" s="696"/>
      <c r="F90" s="696"/>
      <c r="G90" s="696"/>
      <c r="H90" s="696"/>
      <c r="I90" s="696"/>
      <c r="J90" s="696"/>
      <c r="K90" s="696"/>
      <c r="L90" s="696"/>
      <c r="M90" s="697"/>
    </row>
    <row r="91" spans="1:13">
      <c r="A91" s="635"/>
      <c r="B91" s="636"/>
      <c r="C91" s="636"/>
      <c r="D91" s="636"/>
      <c r="E91" s="636"/>
      <c r="F91" s="636"/>
      <c r="G91" s="636"/>
      <c r="H91" s="636"/>
      <c r="I91" s="636"/>
      <c r="J91" s="636"/>
      <c r="K91" s="636"/>
      <c r="L91" s="636"/>
      <c r="M91" s="637"/>
    </row>
    <row r="92" spans="1:13">
      <c r="A92" s="635"/>
      <c r="B92" s="636"/>
      <c r="C92" s="636"/>
      <c r="D92" s="636"/>
      <c r="E92" s="636"/>
      <c r="F92" s="636"/>
      <c r="G92" s="636"/>
      <c r="H92" s="636"/>
      <c r="I92" s="636"/>
      <c r="J92" s="636"/>
      <c r="K92" s="636"/>
      <c r="L92" s="636"/>
      <c r="M92" s="637"/>
    </row>
    <row r="93" spans="1:13">
      <c r="A93" s="635"/>
      <c r="B93" s="636"/>
      <c r="C93" s="636"/>
      <c r="D93" s="636"/>
      <c r="E93" s="636"/>
      <c r="F93" s="636"/>
      <c r="G93" s="636"/>
      <c r="H93" s="636"/>
      <c r="I93" s="636"/>
      <c r="J93" s="636"/>
      <c r="K93" s="636"/>
      <c r="L93" s="636"/>
      <c r="M93" s="637"/>
    </row>
    <row r="94" spans="1:13">
      <c r="A94" s="513"/>
      <c r="B94" s="515"/>
      <c r="C94" s="515"/>
      <c r="D94" s="515"/>
      <c r="E94" s="515"/>
      <c r="F94" s="515"/>
      <c r="G94" s="515"/>
      <c r="H94" s="515"/>
      <c r="I94" s="515"/>
      <c r="J94" s="515"/>
      <c r="K94" s="515"/>
      <c r="L94" s="515"/>
      <c r="M94" s="519"/>
    </row>
    <row r="95" spans="1:13" s="573" customFormat="1" ht="12">
      <c r="A95" s="619"/>
      <c r="B95" s="620"/>
      <c r="C95" s="620"/>
      <c r="D95" s="620" t="s">
        <v>976</v>
      </c>
      <c r="E95" s="621"/>
      <c r="F95" s="620"/>
      <c r="G95" s="620"/>
      <c r="H95" s="620"/>
      <c r="I95" s="620"/>
      <c r="J95" s="620"/>
      <c r="K95" s="620"/>
      <c r="L95" s="620"/>
      <c r="M95" s="622"/>
    </row>
    <row r="96" spans="1:13" s="573" customFormat="1" ht="12">
      <c r="A96" s="619"/>
      <c r="B96" s="620"/>
      <c r="C96" s="620"/>
      <c r="D96" s="638" t="s">
        <v>977</v>
      </c>
      <c r="E96" s="620"/>
      <c r="F96" s="620"/>
      <c r="G96" s="638"/>
      <c r="H96" s="638"/>
      <c r="I96" s="638"/>
      <c r="J96" s="620"/>
      <c r="K96" s="620"/>
      <c r="L96" s="620"/>
      <c r="M96" s="622"/>
    </row>
    <row r="97" spans="1:13">
      <c r="A97" s="554"/>
      <c r="B97" s="489"/>
      <c r="C97" s="489"/>
      <c r="D97" s="639" t="s">
        <v>981</v>
      </c>
      <c r="E97" s="489"/>
      <c r="F97" s="489"/>
      <c r="G97" s="639"/>
      <c r="H97" s="639"/>
      <c r="I97" s="639"/>
      <c r="J97" s="489"/>
      <c r="K97" s="489"/>
      <c r="L97" s="489"/>
      <c r="M97" s="531"/>
    </row>
    <row r="98" spans="1:13">
      <c r="A98" s="640"/>
      <c r="B98" s="515"/>
      <c r="C98" s="515"/>
      <c r="D98" s="489" t="s">
        <v>979</v>
      </c>
      <c r="E98" s="489"/>
      <c r="F98" s="489"/>
      <c r="G98" s="489"/>
      <c r="H98" s="489"/>
      <c r="I98" s="489"/>
      <c r="J98" s="515"/>
      <c r="K98" s="515"/>
      <c r="L98" s="515"/>
      <c r="M98" s="519"/>
    </row>
    <row r="99" spans="1:13" ht="13.5" customHeight="1">
      <c r="A99" s="640"/>
      <c r="B99" s="515"/>
      <c r="C99" s="515"/>
      <c r="D99" s="515"/>
      <c r="E99" s="489"/>
      <c r="F99" s="489"/>
      <c r="G99" s="489"/>
      <c r="H99" s="489"/>
      <c r="I99" s="489"/>
      <c r="J99" s="515"/>
      <c r="K99" s="515"/>
      <c r="L99" s="515"/>
      <c r="M99" s="519"/>
    </row>
    <row r="100" spans="1:13">
      <c r="A100" s="641" t="s">
        <v>2220</v>
      </c>
      <c r="B100" s="642"/>
      <c r="C100" s="642"/>
      <c r="D100" s="489"/>
      <c r="E100" s="489"/>
      <c r="F100" s="489"/>
      <c r="G100" s="489"/>
      <c r="H100" s="489"/>
      <c r="I100" s="698"/>
      <c r="J100" s="698"/>
      <c r="K100" s="698"/>
      <c r="L100" s="698"/>
      <c r="M100" s="699"/>
    </row>
    <row r="101" spans="1:13" ht="13.5" thickBot="1">
      <c r="A101" s="643" t="s">
        <v>2221</v>
      </c>
      <c r="B101" s="644"/>
      <c r="C101" s="644"/>
      <c r="D101" s="645"/>
      <c r="E101" s="645"/>
      <c r="F101" s="645"/>
      <c r="G101" s="645"/>
      <c r="H101" s="645"/>
      <c r="I101" s="700"/>
      <c r="J101" s="700"/>
      <c r="K101" s="700"/>
      <c r="L101" s="700"/>
      <c r="M101" s="701"/>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7.2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5.25">
      <c r="B10" s="902" t="s">
        <v>2205</v>
      </c>
      <c r="C10" s="903"/>
      <c r="D10" s="903"/>
      <c r="E10" s="903"/>
      <c r="F10" s="358" t="s">
        <v>2206</v>
      </c>
      <c r="G10" s="79"/>
      <c r="H10" s="359"/>
      <c r="I10" s="904" t="s">
        <v>2207</v>
      </c>
      <c r="J10" s="904"/>
      <c r="K10" s="360"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0"/>
      <c r="E12" s="370"/>
      <c r="F12" s="370"/>
      <c r="G12" s="370"/>
      <c r="H12" s="369"/>
      <c r="I12" s="370"/>
      <c r="J12" s="369"/>
      <c r="K12" s="370"/>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26"/>
      <c r="E25" s="326"/>
      <c r="F25" s="905" t="s">
        <v>2222</v>
      </c>
      <c r="G25" s="906"/>
      <c r="H25" s="906"/>
      <c r="I25" s="326" t="s">
        <v>2203</v>
      </c>
      <c r="J25" s="326" t="s">
        <v>2204</v>
      </c>
      <c r="K25" s="264"/>
      <c r="L25" s="326"/>
      <c r="M25" s="326"/>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176" t="s">
        <v>983</v>
      </c>
      <c r="C31" s="81" t="s">
        <v>1220</v>
      </c>
      <c r="D31" s="82"/>
      <c r="E31" s="82"/>
      <c r="F31" s="82"/>
      <c r="G31" s="82"/>
      <c r="H31" s="82"/>
      <c r="I31" s="82"/>
      <c r="J31" s="83"/>
      <c r="K31" s="308"/>
      <c r="L31" s="306" t="s">
        <v>984</v>
      </c>
      <c r="M31" s="203"/>
      <c r="N31" s="84"/>
    </row>
    <row r="32" spans="1:14" ht="5.25" customHeight="1">
      <c r="B32" s="17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VLOOKUP(A36,EQUIPOS!A6:D161,4,FALSE)</f>
        <v>226669.07903449144</v>
      </c>
      <c r="L36" s="270"/>
      <c r="M36" s="271">
        <v>0.15</v>
      </c>
      <c r="N36" s="272">
        <f>K36/M36</f>
        <v>1511127.1935632764</v>
      </c>
    </row>
    <row r="37" spans="1:14">
      <c r="A37" t="s">
        <v>150</v>
      </c>
      <c r="B37" s="837" t="str">
        <f>VLOOKUP(A37,EQUIPOS!A7:D154,3,FALSE)</f>
        <v>Cargador : Potencia en el volante 125 hp, Clasificación de RPM del motor 2300.</v>
      </c>
      <c r="C37" s="838"/>
      <c r="D37" s="838"/>
      <c r="E37" s="838"/>
      <c r="F37" s="838"/>
      <c r="G37" s="838"/>
      <c r="H37" s="839"/>
      <c r="I37" s="267"/>
      <c r="J37" s="268"/>
      <c r="K37" s="269">
        <f>VLOOKUP(A37,EQUIPOS!A7:D162,4,FALSE)</f>
        <v>185456.51921003844</v>
      </c>
      <c r="L37" s="270"/>
      <c r="M37" s="271">
        <v>0.15</v>
      </c>
      <c r="N37" s="272">
        <f>K37/M37</f>
        <v>1236376.7947335897</v>
      </c>
    </row>
    <row r="38" spans="1:14">
      <c r="A38" t="s">
        <v>273</v>
      </c>
      <c r="B38" s="837" t="str">
        <f>VLOOKUP(A38,EQUIPOS!A8:D154,3,FALSE)</f>
        <v>Motosierra, 93.6 cm3 - 7.1 HP, 45-90 cm - 7.9 kg</v>
      </c>
      <c r="C38" s="838"/>
      <c r="D38" s="838"/>
      <c r="E38" s="838"/>
      <c r="F38" s="838"/>
      <c r="G38" s="838"/>
      <c r="H38" s="839"/>
      <c r="I38" s="267"/>
      <c r="J38" s="268"/>
      <c r="K38" s="269">
        <f>VLOOKUP(A38,EQUIPOS!A8:D163,4,FALSE)</f>
        <v>12778.287094461464</v>
      </c>
      <c r="L38" s="270"/>
      <c r="M38" s="271">
        <v>0.15</v>
      </c>
      <c r="N38" s="273">
        <f>K38/M38</f>
        <v>85188.580629743097</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99">
        <f>SUM(N36:N42)</f>
        <v>2841714.4022599431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798" t="s">
        <v>957</v>
      </c>
      <c r="C58" s="799"/>
      <c r="D58" s="799"/>
      <c r="E58" s="799"/>
      <c r="F58" s="799"/>
      <c r="G58" s="800"/>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35</v>
      </c>
      <c r="J59" s="286">
        <v>1</v>
      </c>
      <c r="K59" s="279">
        <f>I59*J59</f>
        <v>35</v>
      </c>
      <c r="L59" s="828">
        <v>983.54</v>
      </c>
      <c r="M59" s="829"/>
      <c r="N59" s="287">
        <f>K59*L59</f>
        <v>34423.9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48"/>
      <c r="J64" s="48"/>
      <c r="K64" s="48"/>
      <c r="L64" s="813"/>
      <c r="M64" s="814"/>
      <c r="N64" s="296"/>
    </row>
    <row r="65" spans="1:15" ht="15.75" thickBot="1">
      <c r="B65" s="830" t="s">
        <v>953</v>
      </c>
      <c r="C65" s="831"/>
      <c r="D65" s="831"/>
      <c r="E65" s="831"/>
      <c r="F65" s="831"/>
      <c r="G65" s="831"/>
      <c r="H65" s="831"/>
      <c r="I65" s="831"/>
      <c r="J65" s="831"/>
      <c r="K65" s="831"/>
      <c r="L65" s="831"/>
      <c r="M65" s="832"/>
      <c r="N65" s="301">
        <f>N59+N60+N61+N62+N63</f>
        <v>34423.9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296">
        <f>K70/M70</f>
        <v>180436.66666666669</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48"/>
      <c r="J75" s="48"/>
      <c r="K75" s="48"/>
      <c r="L75" s="813"/>
      <c r="M75" s="814"/>
      <c r="N75" s="296"/>
    </row>
    <row r="76" spans="1:15" ht="15.75" thickBot="1">
      <c r="B76" s="824" t="s">
        <v>953</v>
      </c>
      <c r="C76" s="825"/>
      <c r="D76" s="825"/>
      <c r="E76" s="825"/>
      <c r="F76" s="825"/>
      <c r="G76" s="825"/>
      <c r="H76" s="825"/>
      <c r="I76" s="831"/>
      <c r="J76" s="831"/>
      <c r="K76" s="831"/>
      <c r="L76" s="831"/>
      <c r="M76" s="832"/>
      <c r="N76" s="301">
        <f>N70+N71+N72+N73+N74</f>
        <v>180436.66666666669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3056574.9689266095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611314.99378532195</v>
      </c>
      <c r="M83" s="859"/>
      <c r="N83" s="51"/>
    </row>
    <row r="84" spans="1:14">
      <c r="B84" s="89" t="s">
        <v>973</v>
      </c>
      <c r="C84" s="90"/>
      <c r="D84" s="90"/>
      <c r="E84" s="90"/>
      <c r="F84" s="90"/>
      <c r="G84" s="90"/>
      <c r="H84" s="90"/>
      <c r="I84" s="87"/>
      <c r="J84" s="88"/>
      <c r="K84" s="304">
        <v>0.05</v>
      </c>
      <c r="L84" s="858">
        <f>N78*K84</f>
        <v>152828.74844633049</v>
      </c>
      <c r="M84" s="859"/>
      <c r="N84" s="51"/>
    </row>
    <row r="85" spans="1:14" ht="15.75" thickBot="1">
      <c r="B85" s="91" t="s">
        <v>974</v>
      </c>
      <c r="C85" s="92"/>
      <c r="D85" s="92"/>
      <c r="E85" s="92"/>
      <c r="F85" s="92"/>
      <c r="G85" s="92"/>
      <c r="H85" s="92"/>
      <c r="I85" s="93"/>
      <c r="J85" s="94"/>
      <c r="K85" s="305">
        <v>0.05</v>
      </c>
      <c r="L85" s="860">
        <f>N78*K85</f>
        <v>152828.74844633049</v>
      </c>
      <c r="M85" s="861"/>
      <c r="N85" s="51"/>
    </row>
    <row r="86" spans="1:14" ht="15.75" thickBot="1">
      <c r="B86" s="824" t="s">
        <v>953</v>
      </c>
      <c r="C86" s="825"/>
      <c r="D86" s="825"/>
      <c r="E86" s="825"/>
      <c r="F86" s="825"/>
      <c r="G86" s="825"/>
      <c r="H86" s="825"/>
      <c r="I86" s="825"/>
      <c r="J86" s="825"/>
      <c r="K86" s="825"/>
      <c r="L86" s="825"/>
      <c r="M86" s="826"/>
      <c r="N86" s="52">
        <f>L83+L84+L85</f>
        <v>916972.4906779828</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3973547.4596045921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4"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985</v>
      </c>
      <c r="C31" s="81" t="s">
        <v>1169</v>
      </c>
      <c r="D31" s="82"/>
      <c r="E31" s="82"/>
      <c r="F31" s="82"/>
      <c r="G31" s="82"/>
      <c r="H31" s="82"/>
      <c r="I31" s="82"/>
      <c r="J31" s="83"/>
      <c r="K31" s="308"/>
      <c r="L31" s="306" t="s">
        <v>984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249</v>
      </c>
      <c r="B36" s="837" t="str">
        <f>VLOOKUP(A36,EQUIPOS!A6:D154,3,FALSE)</f>
        <v>Guadañadora, Cilindraje 41.5 cm3, Longitud del mango 1450 mm, Peso 7.4 kg</v>
      </c>
      <c r="C36" s="838"/>
      <c r="D36" s="838"/>
      <c r="E36" s="838"/>
      <c r="F36" s="838"/>
      <c r="G36" s="838"/>
      <c r="H36" s="839"/>
      <c r="I36" s="267"/>
      <c r="J36" s="268"/>
      <c r="K36" s="269">
        <f>VLOOKUP(A36,EQUIPOS!A6:D161,4,FALSE)</f>
        <v>10222.629675569173</v>
      </c>
      <c r="L36" s="270"/>
      <c r="M36" s="271">
        <v>0.36</v>
      </c>
      <c r="N36" s="272">
        <f>K36/M36</f>
        <v>28396.193543247704</v>
      </c>
    </row>
    <row r="37" spans="1:14">
      <c r="A37" t="s">
        <v>273</v>
      </c>
      <c r="B37" s="837" t="str">
        <f>VLOOKUP(A37,EQUIPOS!A7:D154,3,FALSE)</f>
        <v>Motosierra, 93.6 cm3 - 7.1 HP, 45-90 cm - 7.9 kg</v>
      </c>
      <c r="C37" s="838"/>
      <c r="D37" s="838"/>
      <c r="E37" s="838"/>
      <c r="F37" s="838"/>
      <c r="G37" s="838"/>
      <c r="H37" s="839"/>
      <c r="I37" s="267"/>
      <c r="J37" s="268"/>
      <c r="K37" s="269">
        <f>VLOOKUP(A37,EQUIPOS!A7:D162,4,FALSE)</f>
        <v>12778.287094461464</v>
      </c>
      <c r="L37" s="270"/>
      <c r="M37" s="271">
        <v>0.10299999999999999</v>
      </c>
      <c r="N37" s="272">
        <f>K37/M37</f>
        <v>124061.03975205305</v>
      </c>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1879.5486111111113</v>
      </c>
    </row>
    <row r="43" spans="1:14" ht="15.75" thickBot="1">
      <c r="B43" s="824" t="s">
        <v>953</v>
      </c>
      <c r="C43" s="825"/>
      <c r="D43" s="825"/>
      <c r="E43" s="825"/>
      <c r="F43" s="825"/>
      <c r="G43" s="825"/>
      <c r="H43" s="825"/>
      <c r="I43" s="825"/>
      <c r="J43" s="825"/>
      <c r="K43" s="825"/>
      <c r="L43" s="825"/>
      <c r="M43" s="826"/>
      <c r="N43" s="99">
        <f>SUM(N36:N42)</f>
        <v>154336.78190641187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1221</v>
      </c>
      <c r="B59" s="46" t="str">
        <f>VLOOKUP(A59,TRANSPORTE!A5:D94,3,FALSE)</f>
        <v>Transporte de material desmontado</v>
      </c>
      <c r="C59" s="317"/>
      <c r="D59" s="317"/>
      <c r="E59" s="317"/>
      <c r="F59" s="317"/>
      <c r="G59" s="317"/>
      <c r="H59" s="311" t="str">
        <f>VLOOKUP(A59,TRANSPORTE!A6:D120,2,FALSE)</f>
        <v>tkm</v>
      </c>
      <c r="I59" s="279">
        <v>50</v>
      </c>
      <c r="J59" s="286">
        <v>1</v>
      </c>
      <c r="K59" s="279">
        <f>I59*J59</f>
        <v>50</v>
      </c>
      <c r="L59" s="828">
        <f>'900.2'!N78</f>
        <v>1248.8654492258481</v>
      </c>
      <c r="M59" s="829"/>
      <c r="N59" s="287">
        <f>K59*L59</f>
        <v>62443.272461292407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62443.272461292407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2.88</v>
      </c>
      <c r="N70" s="296">
        <f>K70/M70</f>
        <v>37590.972222222226</v>
      </c>
      <c r="O70" s="106"/>
    </row>
    <row r="71" spans="1:15">
      <c r="B71" s="49"/>
      <c r="C71" s="47"/>
      <c r="D71" s="47"/>
      <c r="E71" s="47"/>
      <c r="F71" s="47"/>
      <c r="G71" s="47"/>
      <c r="H71" s="47"/>
      <c r="I71" s="279"/>
      <c r="J71" s="297"/>
      <c r="K71" s="298"/>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37590.972222222226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254371.02658992648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50874.205317985296</v>
      </c>
      <c r="M83" s="859"/>
      <c r="N83" s="51"/>
    </row>
    <row r="84" spans="1:14">
      <c r="B84" s="89" t="s">
        <v>973</v>
      </c>
      <c r="C84" s="90"/>
      <c r="D84" s="90"/>
      <c r="E84" s="90"/>
      <c r="F84" s="90"/>
      <c r="G84" s="90"/>
      <c r="H84" s="90"/>
      <c r="I84" s="87"/>
      <c r="J84" s="88"/>
      <c r="K84" s="304">
        <v>0.05</v>
      </c>
      <c r="L84" s="858">
        <f>N78*K84</f>
        <v>12718.551329496324</v>
      </c>
      <c r="M84" s="859"/>
      <c r="N84" s="51"/>
    </row>
    <row r="85" spans="1:14" ht="15.75" thickBot="1">
      <c r="B85" s="91" t="s">
        <v>974</v>
      </c>
      <c r="C85" s="92"/>
      <c r="D85" s="92"/>
      <c r="E85" s="92"/>
      <c r="F85" s="92"/>
      <c r="G85" s="92"/>
      <c r="H85" s="92"/>
      <c r="I85" s="93"/>
      <c r="J85" s="94"/>
      <c r="K85" s="305">
        <v>0.05</v>
      </c>
      <c r="L85" s="860">
        <f>N78*K85</f>
        <v>12718.551329496324</v>
      </c>
      <c r="M85" s="861"/>
      <c r="N85" s="51"/>
    </row>
    <row r="86" spans="1:14" ht="15.75" thickBot="1">
      <c r="B86" s="824" t="s">
        <v>953</v>
      </c>
      <c r="C86" s="825"/>
      <c r="D86" s="825"/>
      <c r="E86" s="825"/>
      <c r="F86" s="825"/>
      <c r="G86" s="825"/>
      <c r="H86" s="825"/>
      <c r="I86" s="825"/>
      <c r="J86" s="825"/>
      <c r="K86" s="825"/>
      <c r="L86" s="825"/>
      <c r="M86" s="826"/>
      <c r="N86" s="52">
        <f>L83+L84+L85</f>
        <v>76311.307976977943</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188">
        <f>N78+N86</f>
        <v>330682.33456690441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9.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986</v>
      </c>
      <c r="C31" s="81" t="s">
        <v>1170</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185456.51921003844</v>
      </c>
      <c r="L36" s="270"/>
      <c r="M36" s="271">
        <v>2.375</v>
      </c>
      <c r="N36" s="272">
        <f>K36/M36</f>
        <v>78086.955456858297</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2.375</v>
      </c>
      <c r="N37" s="272">
        <f>K37/M37</f>
        <v>43381.641920476824</v>
      </c>
    </row>
    <row r="38" spans="1:14">
      <c r="A38" t="s">
        <v>195</v>
      </c>
      <c r="B38" s="837" t="str">
        <f>VLOOKUP(A38,EQUIPOS!A7:D154,3,FALSE)</f>
        <v xml:space="preserve">Equipo de oxicorte, Capacidad de corte: hasta 6´´ (152mm) </v>
      </c>
      <c r="C38" s="838"/>
      <c r="D38" s="838"/>
      <c r="E38" s="838"/>
      <c r="F38" s="838"/>
      <c r="G38" s="838"/>
      <c r="H38" s="839"/>
      <c r="I38" s="267"/>
      <c r="J38" s="268"/>
      <c r="K38" s="269">
        <f>VLOOKUP(A38,EQUIPOS!A7:D162,4,FALSE)</f>
        <v>16828.162987520613</v>
      </c>
      <c r="L38" s="270"/>
      <c r="M38" s="271">
        <v>2.375</v>
      </c>
      <c r="N38" s="273">
        <f>K38/M38</f>
        <v>7085.5423105349946</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129970.34623320911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1248.8654492258481</v>
      </c>
      <c r="M59" s="829"/>
      <c r="N59" s="287">
        <f>K59*L59</f>
        <v>1248.8654492258481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1248.8654492258481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OBRA'!A8:D68,3,FALSE)</f>
        <v>Oficial</v>
      </c>
      <c r="C71" s="47"/>
      <c r="D71" s="47"/>
      <c r="E71" s="47"/>
      <c r="F71" s="47"/>
      <c r="G71" s="47"/>
      <c r="H71" s="47"/>
      <c r="I71" s="292">
        <f>K71/J71*100</f>
        <v>57668.23979157189</v>
      </c>
      <c r="J71" s="293">
        <v>185</v>
      </c>
      <c r="K71" s="298">
        <f>VLOOKUP(A71,'MANO DE OBRA'!A8:D99,4,FALSE)</f>
        <v>106686.24361440798</v>
      </c>
      <c r="L71" s="50"/>
      <c r="M71" s="295">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182">
        <f>N43+N54+N65+N76</f>
        <v>145381.27713582484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29076.255427164971</v>
      </c>
      <c r="M83" s="859"/>
      <c r="N83" s="51"/>
    </row>
    <row r="84" spans="1:14">
      <c r="B84" s="89" t="s">
        <v>973</v>
      </c>
      <c r="C84" s="90"/>
      <c r="D84" s="90"/>
      <c r="E84" s="90"/>
      <c r="F84" s="90"/>
      <c r="G84" s="90"/>
      <c r="H84" s="90"/>
      <c r="I84" s="87"/>
      <c r="J84" s="88"/>
      <c r="K84" s="304">
        <v>0.05</v>
      </c>
      <c r="L84" s="858">
        <f>N78*K84</f>
        <v>7269.0638567912429</v>
      </c>
      <c r="M84" s="859"/>
      <c r="N84" s="51"/>
    </row>
    <row r="85" spans="1:14" ht="15.75" thickBot="1">
      <c r="B85" s="91" t="s">
        <v>974</v>
      </c>
      <c r="C85" s="92"/>
      <c r="D85" s="92"/>
      <c r="E85" s="92"/>
      <c r="F85" s="92"/>
      <c r="G85" s="92"/>
      <c r="H85" s="92"/>
      <c r="I85" s="93"/>
      <c r="J85" s="94"/>
      <c r="K85" s="305">
        <v>0.05</v>
      </c>
      <c r="L85" s="860">
        <f>N78*K85</f>
        <v>7269.0638567912429</v>
      </c>
      <c r="M85" s="861"/>
      <c r="N85" s="51"/>
    </row>
    <row r="86" spans="1:14" ht="15.75" thickBot="1">
      <c r="B86" s="824" t="s">
        <v>953</v>
      </c>
      <c r="C86" s="825"/>
      <c r="D86" s="825"/>
      <c r="E86" s="825"/>
      <c r="F86" s="825"/>
      <c r="G86" s="825"/>
      <c r="H86" s="825"/>
      <c r="I86" s="825"/>
      <c r="J86" s="825"/>
      <c r="K86" s="825"/>
      <c r="L86" s="825"/>
      <c r="M86" s="826"/>
      <c r="N86" s="52">
        <f>L83+L84+L85</f>
        <v>43614.38314074745</v>
      </c>
    </row>
    <row r="87" spans="1:14" ht="15.75" thickBot="1">
      <c r="B87" s="33"/>
      <c r="C87" s="34"/>
      <c r="D87" s="34"/>
      <c r="E87" s="34"/>
      <c r="F87" s="34"/>
      <c r="G87" s="34"/>
      <c r="H87" s="34"/>
      <c r="I87" s="34"/>
      <c r="J87" s="34"/>
      <c r="K87" s="34"/>
      <c r="L87" s="34"/>
      <c r="M87" s="34"/>
      <c r="N87" s="35"/>
    </row>
    <row r="88" spans="1:14" ht="15.75" thickBot="1">
      <c r="A88" t="s">
        <v>2015</v>
      </c>
      <c r="B88" s="824" t="s">
        <v>975</v>
      </c>
      <c r="C88" s="825"/>
      <c r="D88" s="825"/>
      <c r="E88" s="825"/>
      <c r="F88" s="825"/>
      <c r="G88" s="825"/>
      <c r="H88" s="825"/>
      <c r="I88" s="825"/>
      <c r="J88" s="825"/>
      <c r="K88" s="825"/>
      <c r="L88" s="825"/>
      <c r="M88" s="826"/>
      <c r="N88" s="52">
        <f>N78+N86</f>
        <v>188995.66027657228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9.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988</v>
      </c>
      <c r="C31" s="81" t="s">
        <v>1171</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184007.33416024508</v>
      </c>
      <c r="L36" s="270"/>
      <c r="M36" s="271">
        <v>2.5</v>
      </c>
      <c r="N36" s="272">
        <f>K36/M36</f>
        <v>73602.933664098033</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2.5</v>
      </c>
      <c r="N37" s="272">
        <f>K37/M37</f>
        <v>41212.559824452983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16828.162987520613</v>
      </c>
      <c r="L38" s="270"/>
      <c r="M38" s="271">
        <v>2.5</v>
      </c>
      <c r="N38" s="272">
        <f>K38/M38</f>
        <v>6731.2651950082454</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121815.83792717368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1248.8654492258481</v>
      </c>
      <c r="M59" s="829"/>
      <c r="N59" s="287">
        <f>K59*L59</f>
        <v>1248.8654492258481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1248.8654492258481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136518.66555711994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27303.73311142399</v>
      </c>
      <c r="M83" s="859"/>
      <c r="N83" s="51"/>
    </row>
    <row r="84" spans="1:14">
      <c r="B84" s="89" t="s">
        <v>973</v>
      </c>
      <c r="C84" s="90"/>
      <c r="D84" s="90"/>
      <c r="E84" s="90"/>
      <c r="F84" s="90"/>
      <c r="G84" s="90"/>
      <c r="H84" s="90"/>
      <c r="I84" s="87"/>
      <c r="J84" s="88"/>
      <c r="K84" s="304">
        <v>0.05</v>
      </c>
      <c r="L84" s="858">
        <f>N78*K84</f>
        <v>6825.9332778559974</v>
      </c>
      <c r="M84" s="859"/>
      <c r="N84" s="51"/>
    </row>
    <row r="85" spans="1:14" ht="15.75" thickBot="1">
      <c r="B85" s="91" t="s">
        <v>974</v>
      </c>
      <c r="C85" s="92"/>
      <c r="D85" s="92"/>
      <c r="E85" s="92"/>
      <c r="F85" s="92"/>
      <c r="G85" s="92"/>
      <c r="H85" s="92"/>
      <c r="I85" s="93"/>
      <c r="J85" s="94"/>
      <c r="K85" s="305">
        <v>0.05</v>
      </c>
      <c r="L85" s="860">
        <f>N78*K85</f>
        <v>6825.9332778559974</v>
      </c>
      <c r="M85" s="861"/>
      <c r="N85" s="51"/>
    </row>
    <row r="86" spans="1:14" ht="15.75" thickBot="1">
      <c r="B86" s="824" t="s">
        <v>953</v>
      </c>
      <c r="C86" s="825"/>
      <c r="D86" s="825"/>
      <c r="E86" s="825"/>
      <c r="F86" s="825"/>
      <c r="G86" s="825"/>
      <c r="H86" s="825"/>
      <c r="I86" s="825"/>
      <c r="J86" s="825"/>
      <c r="K86" s="825"/>
      <c r="L86" s="825"/>
      <c r="M86" s="826"/>
      <c r="N86" s="52">
        <f>L83+L84+L85</f>
        <v>40955.599667135983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177474.26522425591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8.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68"/>
      <c r="C1" s="883"/>
      <c r="D1" s="884"/>
      <c r="E1" s="884"/>
      <c r="F1" s="884"/>
      <c r="G1" s="884"/>
      <c r="H1" s="884"/>
      <c r="I1" s="884"/>
      <c r="J1" s="885"/>
      <c r="K1" s="886" t="s">
        <v>933</v>
      </c>
      <c r="L1" s="888" t="s">
        <v>2198</v>
      </c>
      <c r="M1" s="889"/>
      <c r="N1" s="890"/>
    </row>
    <row r="2" spans="2:14">
      <c r="B2" s="869"/>
      <c r="C2" s="880" t="s">
        <v>934</v>
      </c>
      <c r="D2" s="881"/>
      <c r="E2" s="881"/>
      <c r="F2" s="881"/>
      <c r="G2" s="881"/>
      <c r="H2" s="881"/>
      <c r="I2" s="881"/>
      <c r="J2" s="882"/>
      <c r="K2" s="887"/>
      <c r="L2" s="891"/>
      <c r="M2" s="892"/>
      <c r="N2" s="893"/>
    </row>
    <row r="3" spans="2:14">
      <c r="B3" s="869"/>
      <c r="C3" s="880" t="s">
        <v>2199</v>
      </c>
      <c r="D3" s="881"/>
      <c r="E3" s="881"/>
      <c r="F3" s="881"/>
      <c r="G3" s="881"/>
      <c r="H3" s="881"/>
      <c r="I3" s="881"/>
      <c r="J3" s="882"/>
      <c r="K3" s="871" t="s">
        <v>935</v>
      </c>
      <c r="L3" s="896">
        <v>1</v>
      </c>
      <c r="M3" s="897"/>
      <c r="N3" s="898"/>
    </row>
    <row r="4" spans="2:14">
      <c r="B4" s="869"/>
      <c r="C4" s="880" t="s">
        <v>2200</v>
      </c>
      <c r="D4" s="881"/>
      <c r="E4" s="881"/>
      <c r="F4" s="881"/>
      <c r="G4" s="881"/>
      <c r="H4" s="881"/>
      <c r="I4" s="881"/>
      <c r="J4" s="882"/>
      <c r="K4" s="894"/>
      <c r="L4" s="899"/>
      <c r="M4" s="900"/>
      <c r="N4" s="901"/>
    </row>
    <row r="5" spans="2:14">
      <c r="B5" s="869"/>
      <c r="C5" s="880" t="s">
        <v>2201</v>
      </c>
      <c r="D5" s="881"/>
      <c r="E5" s="881"/>
      <c r="F5" s="881"/>
      <c r="G5" s="881"/>
      <c r="H5" s="881"/>
      <c r="I5" s="881"/>
      <c r="J5" s="882"/>
      <c r="K5" s="871" t="s">
        <v>936</v>
      </c>
      <c r="L5" s="873"/>
      <c r="M5" s="873" t="s">
        <v>937</v>
      </c>
      <c r="N5" s="875"/>
    </row>
    <row r="6" spans="2:14" ht="15.75" thickBot="1">
      <c r="B6" s="870"/>
      <c r="C6" s="877"/>
      <c r="D6" s="878"/>
      <c r="E6" s="878"/>
      <c r="F6" s="878"/>
      <c r="G6" s="878"/>
      <c r="H6" s="878"/>
      <c r="I6" s="878"/>
      <c r="J6" s="879"/>
      <c r="K6" s="872"/>
      <c r="L6" s="874"/>
      <c r="M6" s="874"/>
      <c r="N6" s="876"/>
    </row>
    <row r="7" spans="2:14" ht="15.75" thickBot="1">
      <c r="B7" s="345"/>
      <c r="C7" s="346"/>
      <c r="D7" s="346"/>
      <c r="E7" s="346"/>
      <c r="F7" s="346"/>
      <c r="G7" s="346"/>
      <c r="H7" s="346"/>
      <c r="I7" s="346"/>
      <c r="J7" s="346"/>
      <c r="K7" s="346"/>
      <c r="L7" s="347"/>
      <c r="M7" s="347"/>
      <c r="N7" s="348"/>
    </row>
    <row r="8" spans="2:14" ht="18.75" customHeight="1">
      <c r="B8" s="349"/>
      <c r="C8" s="77"/>
      <c r="D8" s="77"/>
      <c r="E8" s="77"/>
      <c r="F8" s="77"/>
      <c r="G8" s="77"/>
      <c r="H8" s="78"/>
      <c r="I8" s="77"/>
      <c r="J8" s="77"/>
      <c r="K8" s="350" t="s">
        <v>938</v>
      </c>
      <c r="L8" s="351"/>
      <c r="M8" s="351"/>
      <c r="N8" s="352"/>
    </row>
    <row r="9" spans="2:14">
      <c r="B9" s="353"/>
      <c r="C9" s="79"/>
      <c r="D9" s="79"/>
      <c r="E9" s="79"/>
      <c r="F9" s="79"/>
      <c r="G9" s="79"/>
      <c r="H9" s="354"/>
      <c r="I9" s="79"/>
      <c r="J9" s="79"/>
      <c r="K9" s="355"/>
      <c r="L9" s="356" t="s">
        <v>2202</v>
      </c>
      <c r="M9" s="356" t="s">
        <v>2203</v>
      </c>
      <c r="N9" s="357" t="s">
        <v>2204</v>
      </c>
    </row>
    <row r="10" spans="2:14" ht="36">
      <c r="B10" s="902" t="s">
        <v>2205</v>
      </c>
      <c r="C10" s="903"/>
      <c r="D10" s="903"/>
      <c r="E10" s="903"/>
      <c r="F10" s="391" t="s">
        <v>2206</v>
      </c>
      <c r="G10" s="79"/>
      <c r="H10" s="359"/>
      <c r="I10" s="904" t="s">
        <v>2207</v>
      </c>
      <c r="J10" s="904"/>
      <c r="K10" s="392" t="s">
        <v>2206</v>
      </c>
      <c r="L10" s="356"/>
      <c r="M10" s="356"/>
      <c r="N10" s="35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989</v>
      </c>
      <c r="C31" s="81" t="s">
        <v>1172</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185456.51921003844</v>
      </c>
      <c r="L36" s="270"/>
      <c r="M36" s="271">
        <v>9.25</v>
      </c>
      <c r="N36" s="272">
        <f>K36/M36</f>
        <v>20049.353428112263</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9.25</v>
      </c>
      <c r="N37" s="272">
        <f>K37/M37</f>
        <v>11138.52968228459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58.094119895785944</v>
      </c>
    </row>
    <row r="43" spans="1:14" ht="15.75" thickBot="1">
      <c r="B43" s="824" t="s">
        <v>953</v>
      </c>
      <c r="C43" s="825"/>
      <c r="D43" s="825"/>
      <c r="E43" s="825"/>
      <c r="F43" s="825"/>
      <c r="G43" s="825"/>
      <c r="H43" s="825"/>
      <c r="I43" s="825"/>
      <c r="J43" s="825"/>
      <c r="K43" s="825"/>
      <c r="L43" s="825"/>
      <c r="M43" s="826"/>
      <c r="N43" s="99">
        <f>SUM(N36:N42)</f>
        <v>31245.977230292639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1248.8654492258481</v>
      </c>
      <c r="M59" s="829"/>
      <c r="N59" s="287">
        <f>K59*L59</f>
        <v>1248.8654492258481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1248.8654492258481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74</v>
      </c>
      <c r="N70" s="296">
        <f>K70/M70</f>
        <v>1463</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74</v>
      </c>
      <c r="N71" s="296">
        <f>K71/M71</f>
        <v>1441.7059947892972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2904.7059947892972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35399.548674307785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7079.9097348615578</v>
      </c>
      <c r="M83" s="859"/>
      <c r="N83" s="51"/>
    </row>
    <row r="84" spans="1:14">
      <c r="B84" s="89" t="s">
        <v>973</v>
      </c>
      <c r="C84" s="90"/>
      <c r="D84" s="90"/>
      <c r="E84" s="90"/>
      <c r="F84" s="90"/>
      <c r="G84" s="90"/>
      <c r="H84" s="90"/>
      <c r="I84" s="87"/>
      <c r="J84" s="88"/>
      <c r="K84" s="304">
        <v>0.05</v>
      </c>
      <c r="L84" s="858">
        <f>N78*K84</f>
        <v>1769.9774337153895</v>
      </c>
      <c r="M84" s="859"/>
      <c r="N84" s="51"/>
    </row>
    <row r="85" spans="1:14" ht="15.75" thickBot="1">
      <c r="B85" s="91" t="s">
        <v>974</v>
      </c>
      <c r="C85" s="92"/>
      <c r="D85" s="92"/>
      <c r="E85" s="92"/>
      <c r="F85" s="92"/>
      <c r="G85" s="92"/>
      <c r="H85" s="92"/>
      <c r="I85" s="93"/>
      <c r="J85" s="94"/>
      <c r="K85" s="305">
        <v>0.05</v>
      </c>
      <c r="L85" s="860">
        <f>N78*K85</f>
        <v>1769.9774337153895</v>
      </c>
      <c r="M85" s="861"/>
      <c r="N85" s="51"/>
    </row>
    <row r="86" spans="1:14" ht="15.75" thickBot="1">
      <c r="B86" s="824" t="s">
        <v>953</v>
      </c>
      <c r="C86" s="825"/>
      <c r="D86" s="825"/>
      <c r="E86" s="825"/>
      <c r="F86" s="825"/>
      <c r="G86" s="825"/>
      <c r="H86" s="825"/>
      <c r="I86" s="825"/>
      <c r="J86" s="825"/>
      <c r="K86" s="825"/>
      <c r="L86" s="825"/>
      <c r="M86" s="826"/>
      <c r="N86" s="52">
        <f>L83+L84+L85</f>
        <v>10619.864602292339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46019.413276600128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990</v>
      </c>
      <c r="C31" s="81" t="s">
        <v>1173</v>
      </c>
      <c r="D31" s="82"/>
      <c r="E31" s="82"/>
      <c r="F31" s="82"/>
      <c r="G31" s="82"/>
      <c r="H31" s="82"/>
      <c r="I31" s="82"/>
      <c r="J31" s="83"/>
      <c r="K31" s="308"/>
      <c r="L31" s="306" t="s">
        <v>987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103031.39956113246</v>
      </c>
      <c r="L36" s="270"/>
      <c r="M36" s="271">
        <v>2.5</v>
      </c>
      <c r="N36" s="272">
        <f>K36/M36</f>
        <v>41212.559824452983</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1082.6200000000001</v>
      </c>
    </row>
    <row r="43" spans="1:14" ht="15.75" thickBot="1">
      <c r="B43" s="824" t="s">
        <v>953</v>
      </c>
      <c r="C43" s="825"/>
      <c r="D43" s="825"/>
      <c r="E43" s="825"/>
      <c r="F43" s="825"/>
      <c r="G43" s="825"/>
      <c r="H43" s="825"/>
      <c r="I43" s="825"/>
      <c r="J43" s="825"/>
      <c r="K43" s="825"/>
      <c r="L43" s="825"/>
      <c r="M43" s="826"/>
      <c r="N43" s="99">
        <f>SUM(N36:N42)</f>
        <v>42295.179824452985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1248.8654492258481</v>
      </c>
      <c r="M59" s="829"/>
      <c r="N59" s="287">
        <f>K59*L59</f>
        <v>1248.8654492258481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1248.8654492258481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20</v>
      </c>
      <c r="N70" s="296">
        <f>K70/M70</f>
        <v>10826.2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N70+N71+N72+N73+N74</f>
        <v>10826.2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54370.24527367884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10874.049054735769</v>
      </c>
      <c r="M83" s="859"/>
      <c r="N83" s="51"/>
    </row>
    <row r="84" spans="1:14">
      <c r="B84" s="89" t="s">
        <v>973</v>
      </c>
      <c r="C84" s="90"/>
      <c r="D84" s="90"/>
      <c r="E84" s="90"/>
      <c r="F84" s="90"/>
      <c r="G84" s="90"/>
      <c r="H84" s="90"/>
      <c r="I84" s="87"/>
      <c r="J84" s="88"/>
      <c r="K84" s="304">
        <v>0.05</v>
      </c>
      <c r="L84" s="858">
        <f>N78*K84</f>
        <v>2718.5122636839424</v>
      </c>
      <c r="M84" s="859"/>
      <c r="N84" s="51"/>
    </row>
    <row r="85" spans="1:14" ht="15.75" thickBot="1">
      <c r="B85" s="91" t="s">
        <v>974</v>
      </c>
      <c r="C85" s="92"/>
      <c r="D85" s="92"/>
      <c r="E85" s="92"/>
      <c r="F85" s="92"/>
      <c r="G85" s="92"/>
      <c r="H85" s="92"/>
      <c r="I85" s="93"/>
      <c r="J85" s="94"/>
      <c r="K85" s="305">
        <v>0.05</v>
      </c>
      <c r="L85" s="860">
        <f>N78*K85</f>
        <v>2718.5122636839424</v>
      </c>
      <c r="M85" s="861"/>
      <c r="N85" s="51"/>
    </row>
    <row r="86" spans="1:14" ht="15.75" thickBot="1">
      <c r="B86" s="824" t="s">
        <v>953</v>
      </c>
      <c r="C86" s="825"/>
      <c r="D86" s="825"/>
      <c r="E86" s="825"/>
      <c r="F86" s="825"/>
      <c r="G86" s="825"/>
      <c r="H86" s="825"/>
      <c r="I86" s="825"/>
      <c r="J86" s="825"/>
      <c r="K86" s="825"/>
      <c r="L86" s="825"/>
      <c r="M86" s="826"/>
      <c r="N86" s="52">
        <f>L83+L84+L85</f>
        <v>16311.073582103654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70681.318855782491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991</v>
      </c>
      <c r="C31" s="81" t="s">
        <v>1170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185456.51921003844</v>
      </c>
      <c r="L36" s="270"/>
      <c r="M36" s="271">
        <v>2.375</v>
      </c>
      <c r="N36" s="272">
        <f>K36/M36</f>
        <v>78086.955456858297</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2.375</v>
      </c>
      <c r="N37" s="272">
        <f>K37/M37</f>
        <v>43381.641920476824</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16828.162987520613</v>
      </c>
      <c r="L38" s="270"/>
      <c r="M38" s="271">
        <v>2.375</v>
      </c>
      <c r="N38" s="272">
        <f>K38/M38</f>
        <v>7085.5423105349946</v>
      </c>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1416.2065453389896</v>
      </c>
    </row>
    <row r="43" spans="1:14" ht="15.75" thickBot="1">
      <c r="B43" s="824" t="s">
        <v>953</v>
      </c>
      <c r="C43" s="825"/>
      <c r="D43" s="825"/>
      <c r="E43" s="825"/>
      <c r="F43" s="825"/>
      <c r="G43" s="825"/>
      <c r="H43" s="825"/>
      <c r="I43" s="825"/>
      <c r="J43" s="825"/>
      <c r="K43" s="825"/>
      <c r="L43" s="825"/>
      <c r="M43" s="826"/>
      <c r="N43" s="99">
        <f>SUM(N36:N42)</f>
        <v>129970.34623320911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1248.8654492258481</v>
      </c>
      <c r="M59" s="829"/>
      <c r="N59" s="287">
        <f>K59*L59</f>
        <v>1248.8654492258481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1248.8654492258481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19</v>
      </c>
      <c r="N70" s="296">
        <f>K70/M70</f>
        <v>8547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19</v>
      </c>
      <c r="N71" s="296">
        <f>K71/M71</f>
        <v>5615.0654533898942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N70+N71+N72+N73+N74</f>
        <v>14162.065453389894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145381.27713582484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29076.255427164971</v>
      </c>
      <c r="M83" s="859"/>
      <c r="N83" s="51"/>
    </row>
    <row r="84" spans="1:14">
      <c r="B84" s="89" t="s">
        <v>973</v>
      </c>
      <c r="C84" s="90"/>
      <c r="D84" s="90"/>
      <c r="E84" s="90"/>
      <c r="F84" s="90"/>
      <c r="G84" s="90"/>
      <c r="H84" s="90"/>
      <c r="I84" s="87"/>
      <c r="J84" s="88"/>
      <c r="K84" s="304">
        <v>0.05</v>
      </c>
      <c r="L84" s="858">
        <f>N78*K84</f>
        <v>7269.0638567912429</v>
      </c>
      <c r="M84" s="859"/>
      <c r="N84" s="51"/>
    </row>
    <row r="85" spans="1:14" ht="15.75" thickBot="1">
      <c r="B85" s="91" t="s">
        <v>974</v>
      </c>
      <c r="C85" s="92"/>
      <c r="D85" s="92"/>
      <c r="E85" s="92"/>
      <c r="F85" s="92"/>
      <c r="G85" s="92"/>
      <c r="H85" s="92"/>
      <c r="I85" s="93"/>
      <c r="J85" s="94"/>
      <c r="K85" s="305">
        <v>0.05</v>
      </c>
      <c r="L85" s="860">
        <f>N78*K85</f>
        <v>7269.0638567912429</v>
      </c>
      <c r="M85" s="861"/>
      <c r="N85" s="51"/>
    </row>
    <row r="86" spans="1:14" ht="15.75" thickBot="1">
      <c r="B86" s="824" t="s">
        <v>953</v>
      </c>
      <c r="C86" s="825"/>
      <c r="D86" s="825"/>
      <c r="E86" s="825"/>
      <c r="F86" s="825"/>
      <c r="G86" s="825"/>
      <c r="H86" s="825"/>
      <c r="I86" s="825"/>
      <c r="J86" s="825"/>
      <c r="K86" s="825"/>
      <c r="L86" s="825"/>
      <c r="M86" s="826"/>
      <c r="N86" s="52">
        <f>L83+L84+L85</f>
        <v>43614.38314074745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188995.66027657228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992</v>
      </c>
      <c r="C31" s="81" t="s">
        <v>1171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184007.33416024508</v>
      </c>
      <c r="L36" s="270"/>
      <c r="M36" s="271">
        <v>2.5</v>
      </c>
      <c r="N36" s="272">
        <f>K36/M36</f>
        <v>73602.933664098033</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2.5</v>
      </c>
      <c r="N37" s="272">
        <f>K37/M37</f>
        <v>41212.559824452983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16828.162987520613</v>
      </c>
      <c r="L38" s="270"/>
      <c r="M38" s="271">
        <v>2.5</v>
      </c>
      <c r="N38" s="272">
        <f>K38/M38</f>
        <v>6731.2651950082454</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269.07924361440797</v>
      </c>
    </row>
    <row r="43" spans="1:14" ht="15.75" thickBot="1">
      <c r="B43" s="824" t="s">
        <v>953</v>
      </c>
      <c r="C43" s="825"/>
      <c r="D43" s="825"/>
      <c r="E43" s="825"/>
      <c r="F43" s="825"/>
      <c r="G43" s="825"/>
      <c r="H43" s="825"/>
      <c r="I43" s="825"/>
      <c r="J43" s="825"/>
      <c r="K43" s="825"/>
      <c r="L43" s="825"/>
      <c r="M43" s="826"/>
      <c r="N43" s="99">
        <f>SUM(N36:N42)</f>
        <v>121815.83792717368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v>
      </c>
      <c r="J59" s="286">
        <v>1</v>
      </c>
      <c r="K59" s="279">
        <f>I59*J59</f>
        <v>1</v>
      </c>
      <c r="L59" s="828">
        <f>'900.2'!N78</f>
        <v>1248.8654492258481</v>
      </c>
      <c r="M59" s="829"/>
      <c r="N59" s="287">
        <f>K59*L59</f>
        <v>1248.8654492258481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1248.8654492258481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9</v>
      </c>
      <c r="B70" s="49" t="str">
        <f>VLOOKUP(A70,'MANO DE OBRA'!A8:D68,3,FALSE)</f>
        <v>Obrero (3)</v>
      </c>
      <c r="C70" s="47"/>
      <c r="D70" s="47"/>
      <c r="E70" s="47"/>
      <c r="F70" s="47"/>
      <c r="G70" s="47"/>
      <c r="H70" s="47"/>
      <c r="I70" s="292">
        <f>K70/J70*100</f>
        <v>87780</v>
      </c>
      <c r="J70" s="293">
        <v>185</v>
      </c>
      <c r="K70" s="294">
        <f>VLOOKUP(A70,'MANO DE OBRA'!A8:D99,4,FALSE)</f>
        <v>162393</v>
      </c>
      <c r="L70" s="50"/>
      <c r="M70" s="295">
        <v>20</v>
      </c>
      <c r="N70" s="296">
        <f>K70/M70</f>
        <v>8119.65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13453.962180720398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136518.66555711994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27303.73311142399</v>
      </c>
      <c r="M83" s="859"/>
      <c r="N83" s="51"/>
    </row>
    <row r="84" spans="1:14">
      <c r="B84" s="89" t="s">
        <v>973</v>
      </c>
      <c r="C84" s="90"/>
      <c r="D84" s="90"/>
      <c r="E84" s="90"/>
      <c r="F84" s="90"/>
      <c r="G84" s="90"/>
      <c r="H84" s="90"/>
      <c r="I84" s="87"/>
      <c r="J84" s="88"/>
      <c r="K84" s="304">
        <v>0.05</v>
      </c>
      <c r="L84" s="858">
        <f>N78*K84</f>
        <v>6825.9332778559974</v>
      </c>
      <c r="M84" s="859"/>
      <c r="N84" s="51"/>
    </row>
    <row r="85" spans="1:14" ht="15.75" thickBot="1">
      <c r="B85" s="91" t="s">
        <v>974</v>
      </c>
      <c r="C85" s="92"/>
      <c r="D85" s="92"/>
      <c r="E85" s="92"/>
      <c r="F85" s="92"/>
      <c r="G85" s="92"/>
      <c r="H85" s="92"/>
      <c r="I85" s="93"/>
      <c r="J85" s="94"/>
      <c r="K85" s="305">
        <v>0.05</v>
      </c>
      <c r="L85" s="860">
        <f>N78*K85</f>
        <v>6825.9332778559974</v>
      </c>
      <c r="M85" s="861"/>
      <c r="N85" s="51"/>
    </row>
    <row r="86" spans="1:14" ht="15.75" thickBot="1">
      <c r="B86" s="824" t="s">
        <v>953</v>
      </c>
      <c r="C86" s="825"/>
      <c r="D86" s="825"/>
      <c r="E86" s="825"/>
      <c r="F86" s="825"/>
      <c r="G86" s="825"/>
      <c r="H86" s="825"/>
      <c r="I86" s="825"/>
      <c r="J86" s="825"/>
      <c r="K86" s="825"/>
      <c r="L86" s="825"/>
      <c r="M86" s="826"/>
      <c r="N86" s="52">
        <f>L83+L84+L85</f>
        <v>40955.599667135983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177474.26522425591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993</v>
      </c>
      <c r="C31" s="81" t="s">
        <v>1171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312</v>
      </c>
      <c r="B36" s="837" t="str">
        <f>VLOOKUP(A36,EQUIPOS!A6:D154,3,FALSE)</f>
        <v>Retroexcavadora sobre oruga, potencia 138 HP, balde de 1,5 m3.</v>
      </c>
      <c r="C36" s="838"/>
      <c r="D36" s="838"/>
      <c r="E36" s="838"/>
      <c r="F36" s="838"/>
      <c r="G36" s="838"/>
      <c r="H36" s="839"/>
      <c r="I36" s="267"/>
      <c r="J36" s="268"/>
      <c r="K36" s="269">
        <f>VLOOKUP(A36,EQUIPOS!A6:D161,4,FALSE)</f>
        <v>184007.33416024508</v>
      </c>
      <c r="L36" s="270"/>
      <c r="M36" s="271">
        <v>2.5</v>
      </c>
      <c r="N36" s="272">
        <f>K36/M36</f>
        <v>73602.933664098033</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2.5</v>
      </c>
      <c r="N37" s="272">
        <f>K37/M37</f>
        <v>41212.559824452983</v>
      </c>
    </row>
    <row r="38" spans="1:14">
      <c r="A38" t="s">
        <v>195</v>
      </c>
      <c r="B38" s="837" t="str">
        <f>VLOOKUP(A38,EQUIPOS!A8:D154,3,FALSE)</f>
        <v xml:space="preserve">Equipo de oxicorte, Capacidad de corte: hasta 6´´ (152mm) </v>
      </c>
      <c r="C38" s="838"/>
      <c r="D38" s="838"/>
      <c r="E38" s="838"/>
      <c r="F38" s="838"/>
      <c r="G38" s="838"/>
      <c r="H38" s="839"/>
      <c r="I38" s="267"/>
      <c r="J38" s="268"/>
      <c r="K38" s="269">
        <f>VLOOKUP(A38,EQUIPOS!A8:D163,4,FALSE)</f>
        <v>16828.162987520613</v>
      </c>
      <c r="L38" s="270"/>
      <c r="M38" s="271">
        <v>2.5</v>
      </c>
      <c r="N38" s="272">
        <f>K38/M38</f>
        <v>6731.2651950082454</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214.948243614408</v>
      </c>
    </row>
    <row r="43" spans="1:14" ht="15.75" thickBot="1">
      <c r="B43" s="824" t="s">
        <v>953</v>
      </c>
      <c r="C43" s="825"/>
      <c r="D43" s="825"/>
      <c r="E43" s="825"/>
      <c r="F43" s="825"/>
      <c r="G43" s="825"/>
      <c r="H43" s="825"/>
      <c r="I43" s="825"/>
      <c r="J43" s="825"/>
      <c r="K43" s="825"/>
      <c r="L43" s="825"/>
      <c r="M43" s="826"/>
      <c r="N43" s="99">
        <f>SUM(N36:N42)</f>
        <v>121761.70692717367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1.4</v>
      </c>
      <c r="J59" s="286">
        <v>1</v>
      </c>
      <c r="K59" s="279">
        <f>I59*J59</f>
        <v>1.4</v>
      </c>
      <c r="L59" s="828">
        <f>'900.2'!N78</f>
        <v>1248.8654492258481</v>
      </c>
      <c r="M59" s="829"/>
      <c r="N59" s="287">
        <f>K59*L59</f>
        <v>1748.4116289161873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1748.4116289161873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20</v>
      </c>
      <c r="N70" s="296">
        <f>K70/M70</f>
        <v>5413.1</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20</v>
      </c>
      <c r="N71" s="296">
        <f>K71/M71</f>
        <v>5334.3121807203988</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10747.412180720399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134257.53073681027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26851.506147362055</v>
      </c>
      <c r="M83" s="859"/>
      <c r="N83" s="51"/>
    </row>
    <row r="84" spans="1:14">
      <c r="B84" s="89" t="s">
        <v>973</v>
      </c>
      <c r="C84" s="90"/>
      <c r="D84" s="90"/>
      <c r="E84" s="90"/>
      <c r="F84" s="90"/>
      <c r="G84" s="90"/>
      <c r="H84" s="90"/>
      <c r="I84" s="87"/>
      <c r="J84" s="88"/>
      <c r="K84" s="304">
        <v>0.05</v>
      </c>
      <c r="L84" s="858">
        <f>N78*K84</f>
        <v>6712.8765368405138</v>
      </c>
      <c r="M84" s="859"/>
      <c r="N84" s="51"/>
    </row>
    <row r="85" spans="1:14" ht="15.75" thickBot="1">
      <c r="B85" s="91" t="s">
        <v>974</v>
      </c>
      <c r="C85" s="92"/>
      <c r="D85" s="92"/>
      <c r="E85" s="92"/>
      <c r="F85" s="92"/>
      <c r="G85" s="92"/>
      <c r="H85" s="92"/>
      <c r="I85" s="93"/>
      <c r="J85" s="94"/>
      <c r="K85" s="305">
        <v>0.05</v>
      </c>
      <c r="L85" s="860">
        <f>N78*K85</f>
        <v>6712.8765368405138</v>
      </c>
      <c r="M85" s="861"/>
      <c r="N85" s="51"/>
    </row>
    <row r="86" spans="1:14" ht="15.75" thickBot="1">
      <c r="B86" s="824" t="s">
        <v>953</v>
      </c>
      <c r="C86" s="825"/>
      <c r="D86" s="825"/>
      <c r="E86" s="825"/>
      <c r="F86" s="825"/>
      <c r="G86" s="825"/>
      <c r="H86" s="825"/>
      <c r="I86" s="825"/>
      <c r="J86" s="825"/>
      <c r="K86" s="825"/>
      <c r="L86" s="825"/>
      <c r="M86" s="826"/>
      <c r="N86" s="52">
        <f>L83+L84+L85</f>
        <v>40277.259221043081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174534.78995785335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994</v>
      </c>
      <c r="C31" s="81" t="s">
        <v>1174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185456.51921003844</v>
      </c>
      <c r="L36" s="270"/>
      <c r="M36" s="271">
        <v>22</v>
      </c>
      <c r="N36" s="272">
        <f>K36/M36</f>
        <v>8429.8417822744741</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22</v>
      </c>
      <c r="N37" s="272">
        <f>K37/M37</f>
        <v>4683.24543459693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13137.51315364577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0.42</v>
      </c>
      <c r="J59" s="286">
        <v>1</v>
      </c>
      <c r="K59" s="279">
        <f>I59*J59</f>
        <v>0.42</v>
      </c>
      <c r="L59" s="828">
        <f>'900.2'!N78</f>
        <v>1248.8654492258481</v>
      </c>
      <c r="M59" s="829"/>
      <c r="N59" s="287">
        <f>K59*L59</f>
        <v>524.52348867485614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524.52348867485614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14883.333481038855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2976.6666962077711</v>
      </c>
      <c r="M83" s="859"/>
      <c r="N83" s="51"/>
    </row>
    <row r="84" spans="1:14">
      <c r="B84" s="89" t="s">
        <v>973</v>
      </c>
      <c r="C84" s="90"/>
      <c r="D84" s="90"/>
      <c r="E84" s="90"/>
      <c r="F84" s="90"/>
      <c r="G84" s="90"/>
      <c r="H84" s="90"/>
      <c r="I84" s="87"/>
      <c r="J84" s="88"/>
      <c r="K84" s="304">
        <v>0.05</v>
      </c>
      <c r="L84" s="858">
        <f>N78*K84</f>
        <v>744.16667405194278</v>
      </c>
      <c r="M84" s="859"/>
      <c r="N84" s="51"/>
    </row>
    <row r="85" spans="1:14" ht="15.75" thickBot="1">
      <c r="B85" s="91" t="s">
        <v>974</v>
      </c>
      <c r="C85" s="92"/>
      <c r="D85" s="92"/>
      <c r="E85" s="92"/>
      <c r="F85" s="92"/>
      <c r="G85" s="92"/>
      <c r="H85" s="92"/>
      <c r="I85" s="93"/>
      <c r="J85" s="94"/>
      <c r="K85" s="305">
        <v>0.05</v>
      </c>
      <c r="L85" s="860">
        <f>N78*K85</f>
        <v>744.16667405194278</v>
      </c>
      <c r="M85" s="861"/>
      <c r="N85" s="51"/>
    </row>
    <row r="86" spans="1:14" ht="15.75" thickBot="1">
      <c r="B86" s="824" t="s">
        <v>953</v>
      </c>
      <c r="C86" s="825"/>
      <c r="D86" s="825"/>
      <c r="E86" s="825"/>
      <c r="F86" s="825"/>
      <c r="G86" s="825"/>
      <c r="H86" s="825"/>
      <c r="I86" s="825"/>
      <c r="J86" s="825"/>
      <c r="K86" s="825"/>
      <c r="L86" s="825"/>
      <c r="M86" s="826"/>
      <c r="N86" s="52">
        <f>L83+L84+L85</f>
        <v>4465.0000443116569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19348.333525350514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995</v>
      </c>
      <c r="C31" s="81" t="s">
        <v>1175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150</v>
      </c>
      <c r="B36" s="837" t="str">
        <f>VLOOKUP(A36,EQUIPOS!A6:D154,3,FALSE)</f>
        <v>Cargador : Potencia en el volante 125 hp, Clasificación de RPM del motor 2300.</v>
      </c>
      <c r="C36" s="838"/>
      <c r="D36" s="838"/>
      <c r="E36" s="838"/>
      <c r="F36" s="838"/>
      <c r="G36" s="838"/>
      <c r="H36" s="839"/>
      <c r="I36" s="267"/>
      <c r="J36" s="268"/>
      <c r="K36" s="269">
        <f>VLOOKUP(A36,EQUIPOS!A6:D161,4,FALSE)</f>
        <v>185456.51921003844</v>
      </c>
      <c r="L36" s="270"/>
      <c r="M36" s="271">
        <v>22</v>
      </c>
      <c r="N36" s="272">
        <f>K36/M36</f>
        <v>8429.8417822744741</v>
      </c>
    </row>
    <row r="37" spans="1:14">
      <c r="A37" t="s">
        <v>180</v>
      </c>
      <c r="B37" s="837" t="str">
        <f>VLOOKUP(A37,EQUIPOS!A7:D154,3,FALSE)</f>
        <v>Compresor 120 HP, con martillo.</v>
      </c>
      <c r="C37" s="838"/>
      <c r="D37" s="838"/>
      <c r="E37" s="838"/>
      <c r="F37" s="838"/>
      <c r="G37" s="838"/>
      <c r="H37" s="839"/>
      <c r="I37" s="267"/>
      <c r="J37" s="268"/>
      <c r="K37" s="269">
        <f>VLOOKUP(A37,EQUIPOS!A7:D162,4,FALSE)</f>
        <v>103031.39956113246</v>
      </c>
      <c r="L37" s="270"/>
      <c r="M37" s="271">
        <v>22</v>
      </c>
      <c r="N37" s="272">
        <f>K37/M37</f>
        <v>4683.24543459693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24.425936774364544</v>
      </c>
    </row>
    <row r="43" spans="1:14" ht="15.75" thickBot="1">
      <c r="B43" s="824" t="s">
        <v>953</v>
      </c>
      <c r="C43" s="825"/>
      <c r="D43" s="825"/>
      <c r="E43" s="825"/>
      <c r="F43" s="825"/>
      <c r="G43" s="825"/>
      <c r="H43" s="825"/>
      <c r="I43" s="825"/>
      <c r="J43" s="825"/>
      <c r="K43" s="825"/>
      <c r="L43" s="825"/>
      <c r="M43" s="826"/>
      <c r="N43" s="99">
        <f>SUM(N36:N42)</f>
        <v>13137.51315364577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0.21</v>
      </c>
      <c r="J59" s="286">
        <v>1</v>
      </c>
      <c r="K59" s="279">
        <f>I59*J59</f>
        <v>0.21</v>
      </c>
      <c r="L59" s="828">
        <f>'900.2'!N78</f>
        <v>1248.8654492258481</v>
      </c>
      <c r="M59" s="829"/>
      <c r="N59" s="287">
        <f>K59*L59</f>
        <v>262.26174433742807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45"/>
    </row>
    <row r="65" spans="1:15" ht="15.75" thickBot="1">
      <c r="B65" s="830" t="s">
        <v>953</v>
      </c>
      <c r="C65" s="831"/>
      <c r="D65" s="831"/>
      <c r="E65" s="831"/>
      <c r="F65" s="831"/>
      <c r="G65" s="831"/>
      <c r="H65" s="831"/>
      <c r="I65" s="831"/>
      <c r="J65" s="831"/>
      <c r="K65" s="831"/>
      <c r="L65" s="831"/>
      <c r="M65" s="832"/>
      <c r="N65" s="104">
        <f>N59+N60+N61+N62+N63</f>
        <v>262.26174433742807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176</v>
      </c>
      <c r="N70" s="296">
        <f>K70/M70</f>
        <v>615.125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176</v>
      </c>
      <c r="N71" s="296">
        <f>K71/M71</f>
        <v>606.17183871822715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1221.2968387182273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14621.071736701426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2924.2143473402853</v>
      </c>
      <c r="M83" s="859"/>
      <c r="N83" s="51"/>
    </row>
    <row r="84" spans="1:14">
      <c r="B84" s="89" t="s">
        <v>973</v>
      </c>
      <c r="C84" s="90"/>
      <c r="D84" s="90"/>
      <c r="E84" s="90"/>
      <c r="F84" s="90"/>
      <c r="G84" s="90"/>
      <c r="H84" s="90"/>
      <c r="I84" s="87"/>
      <c r="J84" s="88"/>
      <c r="K84" s="304">
        <v>0.05</v>
      </c>
      <c r="L84" s="858">
        <f>N78*K84</f>
        <v>731.05358683507131</v>
      </c>
      <c r="M84" s="859"/>
      <c r="N84" s="51"/>
    </row>
    <row r="85" spans="1:14" ht="15.75" thickBot="1">
      <c r="B85" s="91" t="s">
        <v>974</v>
      </c>
      <c r="C85" s="92"/>
      <c r="D85" s="92"/>
      <c r="E85" s="92"/>
      <c r="F85" s="92"/>
      <c r="G85" s="92"/>
      <c r="H85" s="92"/>
      <c r="I85" s="93"/>
      <c r="J85" s="94"/>
      <c r="K85" s="305">
        <v>0.05</v>
      </c>
      <c r="L85" s="860">
        <f>N78*K85</f>
        <v>731.05358683507131</v>
      </c>
      <c r="M85" s="861"/>
      <c r="N85" s="51"/>
    </row>
    <row r="86" spans="1:14" ht="15.75" thickBot="1">
      <c r="B86" s="824" t="s">
        <v>953</v>
      </c>
      <c r="C86" s="825"/>
      <c r="D86" s="825"/>
      <c r="E86" s="825"/>
      <c r="F86" s="825"/>
      <c r="G86" s="825"/>
      <c r="H86" s="825"/>
      <c r="I86" s="825"/>
      <c r="J86" s="825"/>
      <c r="K86" s="825"/>
      <c r="L86" s="825"/>
      <c r="M86" s="826"/>
      <c r="N86" s="52">
        <f>L83+L84+L85</f>
        <v>4386.3215210104281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19007.393257711854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996</v>
      </c>
      <c r="C31" s="81" t="s">
        <v>1176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180</v>
      </c>
      <c r="B36" s="837" t="str">
        <f>VLOOKUP(A36,EQUIPOS!A6:D154,3,FALSE)</f>
        <v>Compresor 120 HP, con martillo.</v>
      </c>
      <c r="C36" s="838"/>
      <c r="D36" s="838"/>
      <c r="E36" s="838"/>
      <c r="F36" s="838"/>
      <c r="G36" s="838"/>
      <c r="H36" s="839"/>
      <c r="I36" s="267"/>
      <c r="J36" s="268"/>
      <c r="K36" s="269">
        <f>VLOOKUP(A36,EQUIPOS!A6:D161,4,FALSE)</f>
        <v>103031.39956113246</v>
      </c>
      <c r="L36" s="270"/>
      <c r="M36" s="271">
        <v>20</v>
      </c>
      <c r="N36" s="272">
        <f>K36/M36</f>
        <v>5151.5699780566229</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67.663750000000007</v>
      </c>
    </row>
    <row r="43" spans="1:14" ht="15.75" thickBot="1">
      <c r="B43" s="824" t="s">
        <v>953</v>
      </c>
      <c r="C43" s="825"/>
      <c r="D43" s="825"/>
      <c r="E43" s="825"/>
      <c r="F43" s="825"/>
      <c r="G43" s="825"/>
      <c r="H43" s="825"/>
      <c r="I43" s="825"/>
      <c r="J43" s="825"/>
      <c r="K43" s="825"/>
      <c r="L43" s="825"/>
      <c r="M43" s="826"/>
      <c r="N43" s="99">
        <f>SUM(N36:N42)</f>
        <v>5219.2337280566226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VLOOKUP(A59,TRANSPORTE!A5:D94,3,FALSE)</f>
        <v>Transporte de material de demolición</v>
      </c>
      <c r="C59" s="317"/>
      <c r="D59" s="317"/>
      <c r="E59" s="317"/>
      <c r="F59" s="317"/>
      <c r="G59" s="317"/>
      <c r="H59" s="311" t="str">
        <f>VLOOKUP(A59,TRANSPORTE!A6:D120,2,FALSE)</f>
        <v>m3k</v>
      </c>
      <c r="I59" s="279">
        <v>0.08</v>
      </c>
      <c r="J59" s="286">
        <v>1</v>
      </c>
      <c r="K59" s="279">
        <f>I59*J59</f>
        <v>0.08</v>
      </c>
      <c r="L59" s="828">
        <f>'900.2'!N78</f>
        <v>1248.8654492258481</v>
      </c>
      <c r="M59" s="829"/>
      <c r="N59" s="287">
        <f>K59*L59</f>
        <v>99.909235938067852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99.909235938067852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160</v>
      </c>
      <c r="N70" s="296">
        <f>K70/M70</f>
        <v>676.63750000000005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676.63750000000005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5995.7804639946899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1199.1560927989381</v>
      </c>
      <c r="M83" s="859"/>
      <c r="N83" s="51"/>
    </row>
    <row r="84" spans="1:14">
      <c r="B84" s="89" t="s">
        <v>973</v>
      </c>
      <c r="C84" s="90"/>
      <c r="D84" s="90"/>
      <c r="E84" s="90"/>
      <c r="F84" s="90"/>
      <c r="G84" s="90"/>
      <c r="H84" s="90"/>
      <c r="I84" s="87"/>
      <c r="J84" s="88"/>
      <c r="K84" s="304">
        <v>0.05</v>
      </c>
      <c r="L84" s="858">
        <f>N78*K84</f>
        <v>299.78902319973452</v>
      </c>
      <c r="M84" s="859"/>
      <c r="N84" s="51"/>
    </row>
    <row r="85" spans="1:14" ht="15.75" thickBot="1">
      <c r="B85" s="91" t="s">
        <v>974</v>
      </c>
      <c r="C85" s="92"/>
      <c r="D85" s="92"/>
      <c r="E85" s="92"/>
      <c r="F85" s="92"/>
      <c r="G85" s="92"/>
      <c r="H85" s="92"/>
      <c r="I85" s="93"/>
      <c r="J85" s="94"/>
      <c r="K85" s="305">
        <v>0.05</v>
      </c>
      <c r="L85" s="860">
        <f>N78*K85</f>
        <v>299.78902319973452</v>
      </c>
      <c r="M85" s="861"/>
      <c r="N85" s="51"/>
    </row>
    <row r="86" spans="1:14" ht="15.75" thickBot="1">
      <c r="B86" s="824" t="s">
        <v>953</v>
      </c>
      <c r="C86" s="825"/>
      <c r="D86" s="825"/>
      <c r="E86" s="825"/>
      <c r="F86" s="825"/>
      <c r="G86" s="825"/>
      <c r="H86" s="825"/>
      <c r="I86" s="825"/>
      <c r="J86" s="825"/>
      <c r="K86" s="825"/>
      <c r="L86" s="825"/>
      <c r="M86" s="826"/>
      <c r="N86" s="52">
        <f>L83+L84+L85</f>
        <v>1798.7341391984069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7794.5146031930963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997</v>
      </c>
      <c r="C31" s="81" t="s">
        <v>1177</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195</v>
      </c>
      <c r="B36" s="837" t="str">
        <f>VLOOKUP(A36,EQUIPOS!A6:D154,3,FALSE)</f>
        <v xml:space="preserve">Equipo de oxicorte, Capacidad de corte: hasta 6´´ (152mm) </v>
      </c>
      <c r="C36" s="838"/>
      <c r="D36" s="838"/>
      <c r="E36" s="838"/>
      <c r="F36" s="838"/>
      <c r="G36" s="838"/>
      <c r="H36" s="839"/>
      <c r="I36" s="267"/>
      <c r="J36" s="268"/>
      <c r="K36" s="269">
        <f>VLOOKUP(A36,EQUIPOS!A6:D161,4,FALSE)</f>
        <v>16828.162987520613</v>
      </c>
      <c r="L36" s="270"/>
      <c r="M36" s="271">
        <v>321</v>
      </c>
      <c r="N36" s="272">
        <f>K36/M36</f>
        <v>52.424183761746455</v>
      </c>
    </row>
    <row r="37" spans="1:14">
      <c r="A37" t="s">
        <v>248</v>
      </c>
      <c r="B37" s="837" t="str">
        <f>VLOOKUP(A37,EQUIPOS!A7:D154,3,FALSE)</f>
        <v>Grúa telescópica de 50 Ton.</v>
      </c>
      <c r="C37" s="838"/>
      <c r="D37" s="838"/>
      <c r="E37" s="838"/>
      <c r="F37" s="838"/>
      <c r="G37" s="838"/>
      <c r="H37" s="839"/>
      <c r="I37" s="267"/>
      <c r="J37" s="268"/>
      <c r="K37" s="269">
        <f>VLOOKUP(A37,EQUIPOS!A7:D162,4,FALSE)</f>
        <v>283083.92186418956</v>
      </c>
      <c r="L37" s="270"/>
      <c r="M37" s="271">
        <v>321</v>
      </c>
      <c r="N37" s="272">
        <f>K37/M37</f>
        <v>881.88137652395505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16.863239875389407</v>
      </c>
    </row>
    <row r="43" spans="1:14" ht="15.75" thickBot="1">
      <c r="B43" s="824" t="s">
        <v>953</v>
      </c>
      <c r="C43" s="825"/>
      <c r="D43" s="825"/>
      <c r="E43" s="825"/>
      <c r="F43" s="825"/>
      <c r="G43" s="825"/>
      <c r="H43" s="825"/>
      <c r="I43" s="825"/>
      <c r="J43" s="825"/>
      <c r="K43" s="825"/>
      <c r="L43" s="825"/>
      <c r="M43" s="826"/>
      <c r="N43" s="99">
        <f>SUM(N36:N42)</f>
        <v>951.16880016109087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1222</v>
      </c>
      <c r="B59" s="46" t="str">
        <f>VLOOKUP(A59,TRANSPORTE!A5:D117,3,FALSE)</f>
        <v>Transporte de acero</v>
      </c>
      <c r="C59" s="317"/>
      <c r="D59" s="317"/>
      <c r="E59" s="317"/>
      <c r="F59" s="317"/>
      <c r="G59" s="317"/>
      <c r="H59" s="311" t="str">
        <f>VLOOKUP(A59,TRANSPORTE!A6:D120,2,FALSE)</f>
        <v>tkm</v>
      </c>
      <c r="I59" s="279">
        <v>1</v>
      </c>
      <c r="J59" s="286">
        <v>1</v>
      </c>
      <c r="K59" s="279">
        <f>I59*J59</f>
        <v>1</v>
      </c>
      <c r="L59" s="828">
        <f>VLOOKUP(A59,TRANSPORTE!A5:D120,4,FALSE)</f>
        <v>819.12972593026996</v>
      </c>
      <c r="M59" s="829"/>
      <c r="N59" s="287">
        <f>K59*L59</f>
        <v>819.12972593026996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819.12972593026996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19</v>
      </c>
      <c r="B70" s="49" t="str">
        <f>VLOOKUP(A70,'MANO DE OBRA'!A8:D68,3,FALSE)</f>
        <v>Obrero (8)</v>
      </c>
      <c r="C70" s="47"/>
      <c r="D70" s="47"/>
      <c r="E70" s="47"/>
      <c r="F70" s="47"/>
      <c r="G70" s="47"/>
      <c r="H70" s="47"/>
      <c r="I70" s="292">
        <f>K70/J70*100</f>
        <v>234080.00000000003</v>
      </c>
      <c r="J70" s="293">
        <v>185</v>
      </c>
      <c r="K70" s="294">
        <f>VLOOKUP(A70,'MANO DE OBRA'!A8:D99,4,FALSE)</f>
        <v>433048</v>
      </c>
      <c r="L70" s="50"/>
      <c r="M70" s="295">
        <v>2568</v>
      </c>
      <c r="N70" s="296">
        <f>K70/M70</f>
        <v>168.63239875389408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168.63239875389408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1938.9309248452548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387.78618496905096</v>
      </c>
      <c r="M83" s="859"/>
      <c r="N83" s="51"/>
    </row>
    <row r="84" spans="1:14">
      <c r="B84" s="89" t="s">
        <v>973</v>
      </c>
      <c r="C84" s="90"/>
      <c r="D84" s="90"/>
      <c r="E84" s="90"/>
      <c r="F84" s="90"/>
      <c r="G84" s="90"/>
      <c r="H84" s="90"/>
      <c r="I84" s="87"/>
      <c r="J84" s="88"/>
      <c r="K84" s="304">
        <v>0.05</v>
      </c>
      <c r="L84" s="858">
        <f>N78*K84</f>
        <v>96.946546242262741</v>
      </c>
      <c r="M84" s="859"/>
      <c r="N84" s="51"/>
    </row>
    <row r="85" spans="1:14" ht="15.75" thickBot="1">
      <c r="B85" s="91" t="s">
        <v>974</v>
      </c>
      <c r="C85" s="92"/>
      <c r="D85" s="92"/>
      <c r="E85" s="92"/>
      <c r="F85" s="92"/>
      <c r="G85" s="92"/>
      <c r="H85" s="92"/>
      <c r="I85" s="93"/>
      <c r="J85" s="94"/>
      <c r="K85" s="305">
        <v>0.05</v>
      </c>
      <c r="L85" s="860">
        <f>N78*K85</f>
        <v>96.946546242262741</v>
      </c>
      <c r="M85" s="861"/>
      <c r="N85" s="51"/>
    </row>
    <row r="86" spans="1:14" ht="15.75" thickBot="1">
      <c r="B86" s="824" t="s">
        <v>953</v>
      </c>
      <c r="C86" s="825"/>
      <c r="D86" s="825"/>
      <c r="E86" s="825"/>
      <c r="F86" s="825"/>
      <c r="G86" s="825"/>
      <c r="H86" s="825"/>
      <c r="I86" s="825"/>
      <c r="J86" s="825"/>
      <c r="K86" s="825"/>
      <c r="L86" s="825"/>
      <c r="M86" s="826"/>
      <c r="N86" s="52">
        <f>L83+L84+L85</f>
        <v>581.67927745357645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2520.6102022988312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999</v>
      </c>
      <c r="C31" s="81" t="s">
        <v>1178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273</v>
      </c>
      <c r="B36" s="837" t="str">
        <f>VLOOKUP(A36,EQUIPOS!A6:D154,3,FALSE)</f>
        <v>Motosierra, 93.6 cm3 - 7.1 HP, 45-90 cm - 7.9 kg</v>
      </c>
      <c r="C36" s="838"/>
      <c r="D36" s="838"/>
      <c r="E36" s="838"/>
      <c r="F36" s="838"/>
      <c r="G36" s="838"/>
      <c r="H36" s="839"/>
      <c r="I36" s="267"/>
      <c r="J36" s="268"/>
      <c r="K36" s="269">
        <f>VLOOKUP(A36,EQUIPOS!A6:D161,4,FALSE)</f>
        <v>12778.287094461464</v>
      </c>
      <c r="L36" s="270"/>
      <c r="M36" s="271">
        <v>3</v>
      </c>
      <c r="N36" s="272">
        <f>K36/M36</f>
        <v>4259.429031487155</v>
      </c>
    </row>
    <row r="37" spans="1:14">
      <c r="A37" s="205" t="s">
        <v>312</v>
      </c>
      <c r="B37" s="837" t="str">
        <f>VLOOKUP(A37,EQUIPOS!A7:D154,3,FALSE)</f>
        <v>Retroexcavadora sobre oruga, potencia 138 HP, balde de 1,5 m3.</v>
      </c>
      <c r="C37" s="838"/>
      <c r="D37" s="838"/>
      <c r="E37" s="838"/>
      <c r="F37" s="838"/>
      <c r="G37" s="838"/>
      <c r="H37" s="839"/>
      <c r="I37" s="267"/>
      <c r="J37" s="268"/>
      <c r="K37" s="269">
        <f>VLOOKUP(A37,EQUIPOS!A7:D162,4,FALSE)</f>
        <v>184007.33416024508</v>
      </c>
      <c r="L37" s="270"/>
      <c r="M37" s="271">
        <v>3</v>
      </c>
      <c r="N37" s="272">
        <f>K37/M37</f>
        <v>61335.77805341503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673.35467419668339</v>
      </c>
    </row>
    <row r="43" spans="1:14" ht="15.75" thickBot="1">
      <c r="B43" s="824" t="s">
        <v>953</v>
      </c>
      <c r="C43" s="825"/>
      <c r="D43" s="825"/>
      <c r="E43" s="825"/>
      <c r="F43" s="825"/>
      <c r="G43" s="825"/>
      <c r="H43" s="825"/>
      <c r="I43" s="825"/>
      <c r="J43" s="825"/>
      <c r="K43" s="825"/>
      <c r="L43" s="825"/>
      <c r="M43" s="826"/>
      <c r="N43" s="99">
        <f>SUM(N36:N42)</f>
        <v>66268.56175909887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6</v>
      </c>
      <c r="J59" s="286">
        <v>1</v>
      </c>
      <c r="K59" s="279">
        <f>I59*J59</f>
        <v>6</v>
      </c>
      <c r="L59" s="828">
        <f>VLOOKUP(A59,TRANSPORTE!A5:D94,4,FALSE)</f>
        <v>1131.4191219078368</v>
      </c>
      <c r="M59" s="829"/>
      <c r="N59" s="287">
        <f>K59*L59</f>
        <v>6788.5147314470214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6788.5147314470214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v>
      </c>
      <c r="N70" s="296">
        <f>K70/M70</f>
        <v>4445.260150600333</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24</v>
      </c>
      <c r="N71" s="296">
        <f>K71/M71</f>
        <v>9021.8333333333339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13467.093483933666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86524.169974479562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17304.833994895915</v>
      </c>
      <c r="M83" s="859"/>
      <c r="N83" s="51"/>
    </row>
    <row r="84" spans="1:14">
      <c r="B84" s="89" t="s">
        <v>973</v>
      </c>
      <c r="C84" s="90"/>
      <c r="D84" s="90"/>
      <c r="E84" s="90"/>
      <c r="F84" s="90"/>
      <c r="G84" s="90"/>
      <c r="H84" s="90"/>
      <c r="I84" s="87"/>
      <c r="J84" s="88"/>
      <c r="K84" s="304">
        <v>0.05</v>
      </c>
      <c r="L84" s="858">
        <f>N78*K84</f>
        <v>4326.2084987239787</v>
      </c>
      <c r="M84" s="859"/>
      <c r="N84" s="51"/>
    </row>
    <row r="85" spans="1:14" ht="15.75" thickBot="1">
      <c r="B85" s="91" t="s">
        <v>974</v>
      </c>
      <c r="C85" s="92"/>
      <c r="D85" s="92"/>
      <c r="E85" s="92"/>
      <c r="F85" s="92"/>
      <c r="G85" s="92"/>
      <c r="H85" s="92"/>
      <c r="I85" s="93"/>
      <c r="J85" s="94"/>
      <c r="K85" s="305">
        <v>0.05</v>
      </c>
      <c r="L85" s="860">
        <f>N78*K85</f>
        <v>4326.2084987239787</v>
      </c>
      <c r="M85" s="861"/>
      <c r="N85" s="51"/>
    </row>
    <row r="86" spans="1:14" ht="15.75" thickBot="1">
      <c r="B86" s="824" t="s">
        <v>953</v>
      </c>
      <c r="C86" s="825"/>
      <c r="D86" s="825"/>
      <c r="E86" s="825"/>
      <c r="F86" s="825"/>
      <c r="G86" s="825"/>
      <c r="H86" s="825"/>
      <c r="I86" s="825"/>
      <c r="J86" s="825"/>
      <c r="K86" s="825"/>
      <c r="L86" s="825"/>
      <c r="M86" s="826"/>
      <c r="N86" s="52">
        <f>L83+L84+L85</f>
        <v>25957.250992343874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112481.42096682344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7.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1000</v>
      </c>
      <c r="C31" s="81" t="s">
        <v>2229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195</v>
      </c>
      <c r="B36" s="837" t="str">
        <f>VLOOKUP(A36,EQUIPOS!A6:D154,3,FALSE)</f>
        <v xml:space="preserve">Equipo de oxicorte, Capacidad de corte: hasta 6´´ (152mm) </v>
      </c>
      <c r="C36" s="838"/>
      <c r="D36" s="838"/>
      <c r="E36" s="838"/>
      <c r="F36" s="838"/>
      <c r="G36" s="838"/>
      <c r="H36" s="839"/>
      <c r="I36" s="267"/>
      <c r="J36" s="268"/>
      <c r="K36" s="269">
        <f>VLOOKUP(A36,EQUIPOS!A6:D161,4,FALSE)</f>
        <v>16828.162987520613</v>
      </c>
      <c r="L36" s="270"/>
      <c r="M36" s="271">
        <v>4</v>
      </c>
      <c r="N36" s="272">
        <f>K36/M36</f>
        <v>4207.0407468801532</v>
      </c>
    </row>
    <row r="37" spans="1:14">
      <c r="A37" s="108" t="s">
        <v>248</v>
      </c>
      <c r="B37" s="837" t="str">
        <f>VLOOKUP(A37,EQUIPOS!A7:D154,3,FALSE)</f>
        <v>Grúa telescópica de 50 Ton.</v>
      </c>
      <c r="C37" s="838"/>
      <c r="D37" s="838"/>
      <c r="E37" s="838"/>
      <c r="F37" s="838"/>
      <c r="G37" s="838"/>
      <c r="H37" s="839"/>
      <c r="I37" s="267"/>
      <c r="J37" s="268"/>
      <c r="K37" s="269">
        <f>VLOOKUP(A37,EQUIPOS!A7:D162,4,FALSE)</f>
        <v>283083.92186418956</v>
      </c>
      <c r="L37" s="270"/>
      <c r="M37" s="271">
        <v>4</v>
      </c>
      <c r="N37" s="272">
        <f>K37/M37</f>
        <v>70770.980466047389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1010.0320112950249</v>
      </c>
    </row>
    <row r="43" spans="1:14" ht="15.75" thickBot="1">
      <c r="B43" s="824" t="s">
        <v>953</v>
      </c>
      <c r="C43" s="825"/>
      <c r="D43" s="825"/>
      <c r="E43" s="825"/>
      <c r="F43" s="825"/>
      <c r="G43" s="825"/>
      <c r="H43" s="825"/>
      <c r="I43" s="825"/>
      <c r="J43" s="825"/>
      <c r="K43" s="825"/>
      <c r="L43" s="825"/>
      <c r="M43" s="826"/>
      <c r="N43" s="99">
        <f>SUM(N36:N42)</f>
        <v>75988.053224222574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s="205" t="s">
        <v>1325</v>
      </c>
      <c r="B59" s="46" t="str">
        <f>VLOOKUP(A59,TRANSPORTE!A5:D117,3,FALSE)</f>
        <v xml:space="preserve">Transporte de estructuras metálicas </v>
      </c>
      <c r="C59" s="317"/>
      <c r="D59" s="317"/>
      <c r="E59" s="317"/>
      <c r="F59" s="317"/>
      <c r="G59" s="317"/>
      <c r="H59" s="311" t="str">
        <f>VLOOKUP(A59,TRANSPORTE!A6:D120,2,FALSE)</f>
        <v>kgk</v>
      </c>
      <c r="I59" s="279">
        <v>1</v>
      </c>
      <c r="J59" s="286">
        <v>1</v>
      </c>
      <c r="K59" s="279">
        <f>I59*J59</f>
        <v>1</v>
      </c>
      <c r="L59" s="828">
        <f>VLOOKUP(A59,TRANSPORTE!A5:D117,4,FALSE)</f>
        <v>819.12972593026996</v>
      </c>
      <c r="M59" s="829"/>
      <c r="N59" s="287">
        <f>K59*L59</f>
        <v>819.12972593026996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819.12972593026996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v>
      </c>
      <c r="N70" s="296">
        <f>K70/M70</f>
        <v>3333.9451129502495</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32</v>
      </c>
      <c r="N71" s="296">
        <f>K71/M71</f>
        <v>6766.375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86907.503063103097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17381.500612620621</v>
      </c>
      <c r="M83" s="859"/>
      <c r="N83" s="51"/>
    </row>
    <row r="84" spans="1:14">
      <c r="B84" s="89" t="s">
        <v>973</v>
      </c>
      <c r="C84" s="90"/>
      <c r="D84" s="90"/>
      <c r="E84" s="90"/>
      <c r="F84" s="90"/>
      <c r="G84" s="90"/>
      <c r="H84" s="90"/>
      <c r="I84" s="87"/>
      <c r="J84" s="88"/>
      <c r="K84" s="304">
        <v>0.05</v>
      </c>
      <c r="L84" s="858">
        <f>N78*K84</f>
        <v>4345.3751531551552</v>
      </c>
      <c r="M84" s="859"/>
      <c r="N84" s="51"/>
    </row>
    <row r="85" spans="1:14" ht="15.75" thickBot="1">
      <c r="B85" s="91" t="s">
        <v>974</v>
      </c>
      <c r="C85" s="92"/>
      <c r="D85" s="92"/>
      <c r="E85" s="92"/>
      <c r="F85" s="92"/>
      <c r="G85" s="92"/>
      <c r="H85" s="92"/>
      <c r="I85" s="93"/>
      <c r="J85" s="94"/>
      <c r="K85" s="305">
        <v>0.05</v>
      </c>
      <c r="L85" s="860">
        <f>N78*K85</f>
        <v>4345.3751531551552</v>
      </c>
      <c r="M85" s="861"/>
      <c r="N85" s="51"/>
    </row>
    <row r="86" spans="1:14" ht="15.75" thickBot="1">
      <c r="B86" s="824" t="s">
        <v>953</v>
      </c>
      <c r="C86" s="825"/>
      <c r="D86" s="825"/>
      <c r="E86" s="825"/>
      <c r="F86" s="825"/>
      <c r="G86" s="825"/>
      <c r="H86" s="825"/>
      <c r="I86" s="825"/>
      <c r="J86" s="825"/>
      <c r="K86" s="825"/>
      <c r="L86" s="825"/>
      <c r="M86" s="826"/>
      <c r="N86" s="52">
        <f>L83+L84+L85</f>
        <v>26072.250918930928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112979.75398203402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1001</v>
      </c>
      <c r="C31" s="81" t="s">
        <v>1180</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206062.79912226493</v>
      </c>
      <c r="L36" s="270"/>
      <c r="M36" s="271">
        <v>5</v>
      </c>
      <c r="N36" s="272">
        <f>K36/M36</f>
        <v>41212.559824452983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107.474121807204</v>
      </c>
    </row>
    <row r="43" spans="1:14" ht="15.75" thickBot="1">
      <c r="B43" s="824" t="s">
        <v>953</v>
      </c>
      <c r="C43" s="825"/>
      <c r="D43" s="825"/>
      <c r="E43" s="825"/>
      <c r="F43" s="825"/>
      <c r="G43" s="825"/>
      <c r="H43" s="825"/>
      <c r="I43" s="825"/>
      <c r="J43" s="825"/>
      <c r="K43" s="825"/>
      <c r="L43" s="825"/>
      <c r="M43" s="826"/>
      <c r="N43" s="99">
        <f>SUM(N36:N42)</f>
        <v>41320.033946260184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0.70199999999999996</v>
      </c>
      <c r="J59" s="286">
        <v>1</v>
      </c>
      <c r="K59" s="279">
        <f>I59*J59</f>
        <v>0.70199999999999996</v>
      </c>
      <c r="L59" s="828">
        <f>VLOOKUP(A59,TRANSPORTE!A5:D94,4,FALSE)</f>
        <v>1131.4191219078368</v>
      </c>
      <c r="M59" s="829"/>
      <c r="N59" s="287">
        <f>K59*L59</f>
        <v>794.25622357930138</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794.25622357930138</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v>
      </c>
      <c r="N70" s="296">
        <f>K70/M70</f>
        <v>2667.1560903601994</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40</v>
      </c>
      <c r="N71" s="296">
        <f>K71/M71</f>
        <v>2706.55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5373.7060903601996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47487.996260199681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9497.5992520399359</v>
      </c>
      <c r="M83" s="859"/>
      <c r="N83" s="51"/>
    </row>
    <row r="84" spans="1:14">
      <c r="B84" s="89" t="s">
        <v>973</v>
      </c>
      <c r="C84" s="90"/>
      <c r="D84" s="90"/>
      <c r="E84" s="90"/>
      <c r="F84" s="90"/>
      <c r="G84" s="90"/>
      <c r="H84" s="90"/>
      <c r="I84" s="87"/>
      <c r="J84" s="88"/>
      <c r="K84" s="304">
        <v>0.05</v>
      </c>
      <c r="L84" s="858">
        <f>N78*K84</f>
        <v>2374.399813009984</v>
      </c>
      <c r="M84" s="859"/>
      <c r="N84" s="51"/>
    </row>
    <row r="85" spans="1:14" ht="15.75" thickBot="1">
      <c r="B85" s="91" t="s">
        <v>974</v>
      </c>
      <c r="C85" s="92"/>
      <c r="D85" s="92"/>
      <c r="E85" s="92"/>
      <c r="F85" s="92"/>
      <c r="G85" s="92"/>
      <c r="H85" s="92"/>
      <c r="I85" s="93"/>
      <c r="J85" s="94"/>
      <c r="K85" s="305">
        <v>0.05</v>
      </c>
      <c r="L85" s="860">
        <f>N78*K85</f>
        <v>2374.399813009984</v>
      </c>
      <c r="M85" s="861"/>
      <c r="N85" s="51"/>
    </row>
    <row r="86" spans="1:14" ht="15.75" thickBot="1">
      <c r="B86" s="824" t="s">
        <v>953</v>
      </c>
      <c r="C86" s="825"/>
      <c r="D86" s="825"/>
      <c r="E86" s="825"/>
      <c r="F86" s="825"/>
      <c r="G86" s="825"/>
      <c r="H86" s="825"/>
      <c r="I86" s="825"/>
      <c r="J86" s="825"/>
      <c r="K86" s="825"/>
      <c r="L86" s="825"/>
      <c r="M86" s="826"/>
      <c r="N86" s="52">
        <f>L83+L84+L85</f>
        <v>14246.398878059905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61734.395138259584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1002</v>
      </c>
      <c r="C31" s="81" t="s">
        <v>1181</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307</v>
      </c>
      <c r="B36" s="837" t="str">
        <f>VLOOKUP(A36,EQUIPOS!A6:D154,3,FALSE)</f>
        <v>Retroexcavadora, Potencia en el Volante 78 HP 2200 RPM</v>
      </c>
      <c r="C36" s="838"/>
      <c r="D36" s="838"/>
      <c r="E36" s="838"/>
      <c r="F36" s="838"/>
      <c r="G36" s="838"/>
      <c r="H36" s="839"/>
      <c r="I36" s="267"/>
      <c r="J36" s="268"/>
      <c r="K36" s="269">
        <f>VLOOKUP(A36,EQUIPOS!A6:D161,4,FALSE)</f>
        <v>206062.79912226493</v>
      </c>
      <c r="L36" s="270"/>
      <c r="M36" s="271">
        <v>4</v>
      </c>
      <c r="N36" s="272">
        <f>K36/M36</f>
        <v>51515.699780566232</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67.663750000000007</v>
      </c>
    </row>
    <row r="43" spans="1:14" ht="15.75" thickBot="1">
      <c r="B43" s="824" t="s">
        <v>953</v>
      </c>
      <c r="C43" s="825"/>
      <c r="D43" s="825"/>
      <c r="E43" s="825"/>
      <c r="F43" s="825"/>
      <c r="G43" s="825"/>
      <c r="H43" s="825"/>
      <c r="I43" s="825"/>
      <c r="J43" s="825"/>
      <c r="K43" s="825"/>
      <c r="L43" s="825"/>
      <c r="M43" s="826"/>
      <c r="N43" s="99">
        <f>SUM(N36:N42)</f>
        <v>51583.363530566232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1267</v>
      </c>
      <c r="B59" s="46" t="str">
        <f>VLOOKUP(A59,TRANSPORTE!A5:D117,3,FALSE)</f>
        <v>Transporte de material de demolición</v>
      </c>
      <c r="C59" s="317"/>
      <c r="D59" s="317"/>
      <c r="E59" s="317"/>
      <c r="F59" s="317"/>
      <c r="G59" s="317"/>
      <c r="H59" s="311" t="str">
        <f>VLOOKUP(A59,TRANSPORTE!A6:D120,2,FALSE)</f>
        <v>m3k</v>
      </c>
      <c r="I59" s="279">
        <v>3.03</v>
      </c>
      <c r="J59" s="286">
        <v>1</v>
      </c>
      <c r="K59" s="279">
        <f>I59*J59</f>
        <v>3.03</v>
      </c>
      <c r="L59" s="828">
        <f>VLOOKUP(A59,TRANSPORTE!A5:D94,4,FALSE)</f>
        <v>1131.4191219078368</v>
      </c>
      <c r="M59" s="829"/>
      <c r="N59" s="287">
        <f>K59*L59</f>
        <v>3428.1999393807455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3428.1999393807455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32</v>
      </c>
      <c r="N70" s="296">
        <f>K70/M70</f>
        <v>3383.1875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3383.1875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58394.750969946981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11678.950193989396</v>
      </c>
      <c r="M83" s="859"/>
      <c r="N83" s="51"/>
    </row>
    <row r="84" spans="1:14">
      <c r="B84" s="89" t="s">
        <v>973</v>
      </c>
      <c r="C84" s="90"/>
      <c r="D84" s="90"/>
      <c r="E84" s="90"/>
      <c r="F84" s="90"/>
      <c r="G84" s="90"/>
      <c r="H84" s="90"/>
      <c r="I84" s="87"/>
      <c r="J84" s="88"/>
      <c r="K84" s="304">
        <v>0.05</v>
      </c>
      <c r="L84" s="858">
        <f>N78*K84</f>
        <v>2919.7375484973491</v>
      </c>
      <c r="M84" s="859"/>
      <c r="N84" s="51"/>
    </row>
    <row r="85" spans="1:14" ht="15.75" thickBot="1">
      <c r="B85" s="91" t="s">
        <v>974</v>
      </c>
      <c r="C85" s="92"/>
      <c r="D85" s="92"/>
      <c r="E85" s="92"/>
      <c r="F85" s="92"/>
      <c r="G85" s="92"/>
      <c r="H85" s="92"/>
      <c r="I85" s="93"/>
      <c r="J85" s="94"/>
      <c r="K85" s="305">
        <v>0.05</v>
      </c>
      <c r="L85" s="860">
        <f>N78*K85</f>
        <v>2919.7375484973491</v>
      </c>
      <c r="M85" s="861"/>
      <c r="N85" s="51"/>
    </row>
    <row r="86" spans="1:14" ht="15.75" thickBot="1">
      <c r="B86" s="824" t="s">
        <v>953</v>
      </c>
      <c r="C86" s="825"/>
      <c r="D86" s="825"/>
      <c r="E86" s="825"/>
      <c r="F86" s="825"/>
      <c r="G86" s="825"/>
      <c r="H86" s="825"/>
      <c r="I86" s="825"/>
      <c r="J86" s="825"/>
      <c r="K86" s="825"/>
      <c r="L86" s="825"/>
      <c r="M86" s="826"/>
      <c r="N86" s="52">
        <f>L83+L84+L85</f>
        <v>17518.425290984094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75913.176260931068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1003</v>
      </c>
      <c r="C31" s="81" t="s">
        <v>1182</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144.34933333333333</v>
      </c>
    </row>
    <row r="43" spans="1:14" ht="15.75" thickBot="1">
      <c r="B43" s="824" t="s">
        <v>953</v>
      </c>
      <c r="C43" s="825"/>
      <c r="D43" s="825"/>
      <c r="E43" s="825"/>
      <c r="F43" s="825"/>
      <c r="G43" s="825"/>
      <c r="H43" s="825"/>
      <c r="I43" s="825"/>
      <c r="J43" s="825"/>
      <c r="K43" s="825"/>
      <c r="L43" s="825"/>
      <c r="M43" s="826"/>
      <c r="N43" s="99">
        <f>SUM(N36:N42)</f>
        <v>144.34933333333333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150</v>
      </c>
      <c r="N70" s="296">
        <f>K70/M70</f>
        <v>1443.4933333333333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1443.4933333333333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1587.8426666666667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317.56853333333333</v>
      </c>
      <c r="M83" s="859"/>
      <c r="N83" s="51"/>
    </row>
    <row r="84" spans="1:14">
      <c r="B84" s="89" t="s">
        <v>973</v>
      </c>
      <c r="C84" s="90"/>
      <c r="D84" s="90"/>
      <c r="E84" s="90"/>
      <c r="F84" s="90"/>
      <c r="G84" s="90"/>
      <c r="H84" s="90"/>
      <c r="I84" s="87"/>
      <c r="J84" s="88"/>
      <c r="K84" s="304">
        <v>0.05</v>
      </c>
      <c r="L84" s="858">
        <f>N78*K84</f>
        <v>79.392133333333334</v>
      </c>
      <c r="M84" s="859"/>
      <c r="N84" s="51"/>
    </row>
    <row r="85" spans="1:14" ht="15.75" thickBot="1">
      <c r="B85" s="91" t="s">
        <v>974</v>
      </c>
      <c r="C85" s="92"/>
      <c r="D85" s="92"/>
      <c r="E85" s="92"/>
      <c r="F85" s="92"/>
      <c r="G85" s="92"/>
      <c r="H85" s="92"/>
      <c r="I85" s="93"/>
      <c r="J85" s="94"/>
      <c r="K85" s="305">
        <v>0.05</v>
      </c>
      <c r="L85" s="860">
        <f>N78*K85</f>
        <v>79.392133333333334</v>
      </c>
      <c r="M85" s="861"/>
      <c r="N85" s="51"/>
    </row>
    <row r="86" spans="1:14" ht="15.75" thickBot="1">
      <c r="B86" s="824" t="s">
        <v>953</v>
      </c>
      <c r="C86" s="825"/>
      <c r="D86" s="825"/>
      <c r="E86" s="825"/>
      <c r="F86" s="825"/>
      <c r="G86" s="825"/>
      <c r="H86" s="825"/>
      <c r="I86" s="825"/>
      <c r="J86" s="825"/>
      <c r="K86" s="825"/>
      <c r="L86" s="825"/>
      <c r="M86" s="826"/>
      <c r="N86" s="52">
        <f>L83+L84+L85</f>
        <v>476.3528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2064.1954666666666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1004</v>
      </c>
      <c r="C31" s="81" t="s">
        <v>2019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174713.83635115964</v>
      </c>
      <c r="L36" s="270"/>
      <c r="M36" s="271">
        <v>3</v>
      </c>
      <c r="N36" s="272">
        <f>K36/M36</f>
        <v>58237.945450386549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58328.16378371988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819.12972593026996</v>
      </c>
      <c r="M59" s="829"/>
      <c r="N59" s="287">
        <f>K59*L59</f>
        <v>1392.5205340814589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1392.5205340814589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68742.517651134665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13748.503530226933</v>
      </c>
      <c r="M83" s="859"/>
      <c r="N83" s="51"/>
    </row>
    <row r="84" spans="1:14">
      <c r="B84" s="89" t="s">
        <v>973</v>
      </c>
      <c r="C84" s="90"/>
      <c r="D84" s="90"/>
      <c r="E84" s="90"/>
      <c r="F84" s="90"/>
      <c r="G84" s="90"/>
      <c r="H84" s="90"/>
      <c r="I84" s="87"/>
      <c r="J84" s="88"/>
      <c r="K84" s="304">
        <v>0.05</v>
      </c>
      <c r="L84" s="858">
        <f>N78*K84</f>
        <v>3437.1258825567334</v>
      </c>
      <c r="M84" s="859"/>
      <c r="N84" s="51"/>
    </row>
    <row r="85" spans="1:14" ht="15.75" thickBot="1">
      <c r="B85" s="91" t="s">
        <v>974</v>
      </c>
      <c r="C85" s="92"/>
      <c r="D85" s="92"/>
      <c r="E85" s="92"/>
      <c r="F85" s="92"/>
      <c r="G85" s="92"/>
      <c r="H85" s="92"/>
      <c r="I85" s="93"/>
      <c r="J85" s="94"/>
      <c r="K85" s="305">
        <v>0.05</v>
      </c>
      <c r="L85" s="860">
        <f>N78*K85</f>
        <v>3437.1258825567334</v>
      </c>
      <c r="M85" s="861"/>
      <c r="N85" s="51"/>
    </row>
    <row r="86" spans="1:14" ht="15.75" thickBot="1">
      <c r="B86" s="824" t="s">
        <v>953</v>
      </c>
      <c r="C86" s="825"/>
      <c r="D86" s="825"/>
      <c r="E86" s="825"/>
      <c r="F86" s="825"/>
      <c r="G86" s="825"/>
      <c r="H86" s="825"/>
      <c r="I86" s="825"/>
      <c r="J86" s="825"/>
      <c r="K86" s="825"/>
      <c r="L86" s="825"/>
      <c r="M86" s="826"/>
      <c r="N86" s="52">
        <f>L83+L84+L85</f>
        <v>20622.755295340401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89365.272946475074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1005</v>
      </c>
      <c r="C31" s="81" t="s">
        <v>1184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310</v>
      </c>
      <c r="B36" s="837" t="str">
        <f>VLOOKUP(A36,EQUIPOS!A6:D154,3,FALSE)</f>
        <v>Retroexcavadora A25C</v>
      </c>
      <c r="C36" s="838"/>
      <c r="D36" s="838"/>
      <c r="E36" s="838"/>
      <c r="F36" s="838"/>
      <c r="G36" s="838"/>
      <c r="H36" s="839"/>
      <c r="I36" s="267"/>
      <c r="J36" s="268"/>
      <c r="K36" s="269">
        <f>VLOOKUP(A36,EQUIPOS!A6:D163,4,FALSE)</f>
        <v>174713.83635115964</v>
      </c>
      <c r="L36" s="270"/>
      <c r="M36" s="271">
        <v>3</v>
      </c>
      <c r="N36" s="272">
        <f>K36/M36</f>
        <v>58237.945450386549</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90.218333333333348</v>
      </c>
    </row>
    <row r="43" spans="1:14" ht="15.75" thickBot="1">
      <c r="B43" s="824" t="s">
        <v>953</v>
      </c>
      <c r="C43" s="825"/>
      <c r="D43" s="825"/>
      <c r="E43" s="825"/>
      <c r="F43" s="825"/>
      <c r="G43" s="825"/>
      <c r="H43" s="825"/>
      <c r="I43" s="825"/>
      <c r="J43" s="825"/>
      <c r="K43" s="825"/>
      <c r="L43" s="825"/>
      <c r="M43" s="826"/>
      <c r="N43" s="99">
        <f>SUM(N36:N42)</f>
        <v>58328.16378371988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1277</v>
      </c>
      <c r="B59" s="46" t="str">
        <f>VLOOKUP(A59,TRANSPORTE!A6:D117,3,FALSE)</f>
        <v>Trasporte de material Remoción de Postes</v>
      </c>
      <c r="C59" s="317"/>
      <c r="D59" s="317"/>
      <c r="E59" s="317"/>
      <c r="F59" s="317"/>
      <c r="G59" s="317"/>
      <c r="H59" s="311" t="s">
        <v>339</v>
      </c>
      <c r="I59" s="279">
        <v>1.7</v>
      </c>
      <c r="J59" s="286">
        <v>1</v>
      </c>
      <c r="K59" s="279">
        <f>I59*J59</f>
        <v>1.7</v>
      </c>
      <c r="L59" s="828">
        <f>VLOOKUP(A59,TRANSPORTE!A6:D117,4,FALSE)</f>
        <v>819.12972593026996</v>
      </c>
      <c r="M59" s="829"/>
      <c r="N59" s="287">
        <f>K59*L59</f>
        <v>1392.5205340814589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1392.5205340814589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24</v>
      </c>
      <c r="N70" s="296">
        <f>K70/M70</f>
        <v>9021.8333333333339</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9021.8333333333339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68742.517651134665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13748.503530226933</v>
      </c>
      <c r="M83" s="859"/>
      <c r="N83" s="51"/>
    </row>
    <row r="84" spans="1:14">
      <c r="B84" s="89" t="s">
        <v>973</v>
      </c>
      <c r="C84" s="90"/>
      <c r="D84" s="90"/>
      <c r="E84" s="90"/>
      <c r="F84" s="90"/>
      <c r="G84" s="90"/>
      <c r="H84" s="90"/>
      <c r="I84" s="87"/>
      <c r="J84" s="88"/>
      <c r="K84" s="304">
        <v>0.05</v>
      </c>
      <c r="L84" s="858">
        <f>N78*K84</f>
        <v>3437.1258825567334</v>
      </c>
      <c r="M84" s="859"/>
      <c r="N84" s="51"/>
    </row>
    <row r="85" spans="1:14" ht="15.75" thickBot="1">
      <c r="B85" s="91" t="s">
        <v>974</v>
      </c>
      <c r="C85" s="92"/>
      <c r="D85" s="92"/>
      <c r="E85" s="92"/>
      <c r="F85" s="92"/>
      <c r="G85" s="92"/>
      <c r="H85" s="92"/>
      <c r="I85" s="93"/>
      <c r="J85" s="94"/>
      <c r="K85" s="305">
        <v>0.05</v>
      </c>
      <c r="L85" s="860">
        <f>N78*K85</f>
        <v>3437.1258825567334</v>
      </c>
      <c r="M85" s="861"/>
      <c r="N85" s="51"/>
    </row>
    <row r="86" spans="1:14" ht="15.75" thickBot="1">
      <c r="B86" s="824" t="s">
        <v>953</v>
      </c>
      <c r="C86" s="825"/>
      <c r="D86" s="825"/>
      <c r="E86" s="825"/>
      <c r="F86" s="825"/>
      <c r="G86" s="825"/>
      <c r="H86" s="825"/>
      <c r="I86" s="825"/>
      <c r="J86" s="825"/>
      <c r="K86" s="825"/>
      <c r="L86" s="825"/>
      <c r="M86" s="826"/>
      <c r="N86" s="52">
        <f>L83+L84+L85</f>
        <v>20622.755295340401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89365.272946475074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1006</v>
      </c>
      <c r="C31" s="81" t="s">
        <v>1185</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45</v>
      </c>
      <c r="N36" s="272">
        <f>K36/M36</f>
        <v>4089.0518702276686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4090.5555091165575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35.700000000000003</v>
      </c>
      <c r="J59" s="286">
        <v>1</v>
      </c>
      <c r="K59" s="279">
        <f>I59*J59</f>
        <v>35.700000000000003</v>
      </c>
      <c r="L59" s="828">
        <f>VLOOKUP(A59,TRANSPORTE!A6:D117,4,FALSE)</f>
        <v>819.12972593026996</v>
      </c>
      <c r="M59" s="829"/>
      <c r="N59" s="287">
        <f>K59*L59</f>
        <v>29242.93121571064</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29242.93121571064</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33483.850613716088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6696.7701227432181</v>
      </c>
      <c r="M83" s="859"/>
      <c r="N83" s="51"/>
    </row>
    <row r="84" spans="1:14">
      <c r="B84" s="89" t="s">
        <v>973</v>
      </c>
      <c r="C84" s="90"/>
      <c r="D84" s="90"/>
      <c r="E84" s="90"/>
      <c r="F84" s="90"/>
      <c r="G84" s="90"/>
      <c r="H84" s="90"/>
      <c r="I84" s="87"/>
      <c r="J84" s="88"/>
      <c r="K84" s="304">
        <v>0.05</v>
      </c>
      <c r="L84" s="858">
        <f>N78*K84</f>
        <v>1674.1925306858045</v>
      </c>
      <c r="M84" s="859"/>
      <c r="N84" s="51"/>
    </row>
    <row r="85" spans="1:14" ht="15.75" thickBot="1">
      <c r="B85" s="91" t="s">
        <v>974</v>
      </c>
      <c r="C85" s="92"/>
      <c r="D85" s="92"/>
      <c r="E85" s="92"/>
      <c r="F85" s="92"/>
      <c r="G85" s="92"/>
      <c r="H85" s="92"/>
      <c r="I85" s="93"/>
      <c r="J85" s="94"/>
      <c r="K85" s="305">
        <v>0.05</v>
      </c>
      <c r="L85" s="860">
        <f>N78*K85</f>
        <v>1674.1925306858045</v>
      </c>
      <c r="M85" s="861"/>
      <c r="N85" s="51"/>
    </row>
    <row r="86" spans="1:14" ht="15.75" thickBot="1">
      <c r="B86" s="824" t="s">
        <v>953</v>
      </c>
      <c r="C86" s="825"/>
      <c r="D86" s="825"/>
      <c r="E86" s="825"/>
      <c r="F86" s="825"/>
      <c r="G86" s="825"/>
      <c r="H86" s="825"/>
      <c r="I86" s="825"/>
      <c r="J86" s="825"/>
      <c r="K86" s="825"/>
      <c r="L86" s="825"/>
      <c r="M86" s="826"/>
      <c r="N86" s="52">
        <f>L83+L84+L85</f>
        <v>10045.155184114827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43529.005797830912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1007</v>
      </c>
      <c r="C31" s="81" t="s">
        <v>1186</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c r="B36" s="837"/>
      <c r="C36" s="838"/>
      <c r="D36" s="838"/>
      <c r="E36" s="838"/>
      <c r="F36" s="838"/>
      <c r="G36" s="838"/>
      <c r="H36" s="839"/>
      <c r="I36" s="267"/>
      <c r="J36" s="268"/>
      <c r="K36" s="269"/>
      <c r="L36" s="270"/>
      <c r="M36" s="271"/>
      <c r="N36" s="272"/>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0.1</v>
      </c>
      <c r="M42" s="849"/>
      <c r="N42" s="105">
        <f>N76*L42</f>
        <v>60.145555555555553</v>
      </c>
    </row>
    <row r="43" spans="1:14" ht="15.75" thickBot="1">
      <c r="B43" s="824" t="s">
        <v>953</v>
      </c>
      <c r="C43" s="825"/>
      <c r="D43" s="825"/>
      <c r="E43" s="825"/>
      <c r="F43" s="825"/>
      <c r="G43" s="825"/>
      <c r="H43" s="825"/>
      <c r="I43" s="825"/>
      <c r="J43" s="825"/>
      <c r="K43" s="825"/>
      <c r="L43" s="825"/>
      <c r="M43" s="826"/>
      <c r="N43" s="99">
        <f>SUM(N36:N42)</f>
        <v>60.145555555555553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1325</v>
      </c>
      <c r="B59" s="46" t="str">
        <f>VLOOKUP(A59,TRANSPORTE!A6:D117,3,FALSE)</f>
        <v xml:space="preserve">Transporte de estructuras metálicas </v>
      </c>
      <c r="C59" s="317"/>
      <c r="D59" s="317"/>
      <c r="E59" s="317"/>
      <c r="F59" s="317"/>
      <c r="G59" s="317"/>
      <c r="H59" s="311" t="s">
        <v>339</v>
      </c>
      <c r="I59" s="279">
        <v>10.25</v>
      </c>
      <c r="J59" s="286">
        <v>1</v>
      </c>
      <c r="K59" s="279">
        <f>I59*J59</f>
        <v>10.25</v>
      </c>
      <c r="L59" s="828">
        <f>VLOOKUP(A59,TRANSPORTE!A6:D117,4,FALSE)</f>
        <v>819.12972593026996</v>
      </c>
      <c r="M59" s="829"/>
      <c r="N59" s="287">
        <f>K59*L59</f>
        <v>8396.0796907852673</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8396.0796907852673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360</v>
      </c>
      <c r="N70" s="296">
        <f>K70/M70</f>
        <v>601.45555555555552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601.45555555555552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9057.6808018963784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1811.5361603792758</v>
      </c>
      <c r="M83" s="859"/>
      <c r="N83" s="51"/>
    </row>
    <row r="84" spans="1:14">
      <c r="B84" s="89" t="s">
        <v>973</v>
      </c>
      <c r="C84" s="90"/>
      <c r="D84" s="90"/>
      <c r="E84" s="90"/>
      <c r="F84" s="90"/>
      <c r="G84" s="90"/>
      <c r="H84" s="90"/>
      <c r="I84" s="87"/>
      <c r="J84" s="88"/>
      <c r="K84" s="304">
        <v>0.05</v>
      </c>
      <c r="L84" s="858">
        <f>N78*K84</f>
        <v>452.88404009481894</v>
      </c>
      <c r="M84" s="859"/>
      <c r="N84" s="51"/>
    </row>
    <row r="85" spans="1:14" ht="15.75" thickBot="1">
      <c r="B85" s="91" t="s">
        <v>974</v>
      </c>
      <c r="C85" s="92"/>
      <c r="D85" s="92"/>
      <c r="E85" s="92"/>
      <c r="F85" s="92"/>
      <c r="G85" s="92"/>
      <c r="H85" s="92"/>
      <c r="I85" s="93"/>
      <c r="J85" s="94"/>
      <c r="K85" s="305">
        <v>0.05</v>
      </c>
      <c r="L85" s="860">
        <f>N78*K85</f>
        <v>452.88404009481894</v>
      </c>
      <c r="M85" s="861"/>
      <c r="N85" s="51"/>
    </row>
    <row r="86" spans="1:14" ht="15.75" thickBot="1">
      <c r="B86" s="824" t="s">
        <v>953</v>
      </c>
      <c r="C86" s="825"/>
      <c r="D86" s="825"/>
      <c r="E86" s="825"/>
      <c r="F86" s="825"/>
      <c r="G86" s="825"/>
      <c r="H86" s="825"/>
      <c r="I86" s="825"/>
      <c r="J86" s="825"/>
      <c r="K86" s="825"/>
      <c r="L86" s="825"/>
      <c r="M86" s="826"/>
      <c r="N86" s="52">
        <f>L83+L84+L85</f>
        <v>2717.3042405689134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11774.985042465292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1008</v>
      </c>
      <c r="C31" s="81" t="s">
        <v>1187</v>
      </c>
      <c r="D31" s="82"/>
      <c r="E31" s="82"/>
      <c r="F31" s="82"/>
      <c r="G31" s="82"/>
      <c r="H31" s="82"/>
      <c r="I31" s="82"/>
      <c r="J31" s="83"/>
      <c r="K31" s="308"/>
      <c r="L31" s="306" t="s">
        <v>144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45</v>
      </c>
      <c r="N36" s="272">
        <f>K36/M36</f>
        <v>4089.0518702276686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1.5036388888888887</v>
      </c>
    </row>
    <row r="43" spans="1:14" ht="15.75" thickBot="1">
      <c r="B43" s="824" t="s">
        <v>953</v>
      </c>
      <c r="C43" s="825"/>
      <c r="D43" s="825"/>
      <c r="E43" s="825"/>
      <c r="F43" s="825"/>
      <c r="G43" s="825"/>
      <c r="H43" s="825"/>
      <c r="I43" s="825"/>
      <c r="J43" s="825"/>
      <c r="K43" s="825"/>
      <c r="L43" s="825"/>
      <c r="M43" s="826"/>
      <c r="N43" s="99">
        <f>SUM(N36:N42)</f>
        <v>4090.5555091165575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285">
        <f>SUM(N48:N53)</f>
        <v>0</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1412</v>
      </c>
      <c r="B59" s="46" t="str">
        <f>VLOOKUP(A59,TRANSPORTE!A6:D117,3,FALSE)</f>
        <v>Transporte de barrera de seguridad</v>
      </c>
      <c r="C59" s="317"/>
      <c r="D59" s="317"/>
      <c r="E59" s="317"/>
      <c r="F59" s="317"/>
      <c r="G59" s="317"/>
      <c r="H59" s="311" t="s">
        <v>339</v>
      </c>
      <c r="I59" s="279">
        <v>0.81049499999999997</v>
      </c>
      <c r="J59" s="286">
        <v>1</v>
      </c>
      <c r="K59" s="279">
        <f>I59*J59</f>
        <v>0.81049499999999997</v>
      </c>
      <c r="L59" s="828">
        <f>VLOOKUP(A59,TRANSPORTE!A6:D117,4,FALSE)</f>
        <v>819.12972593026996</v>
      </c>
      <c r="M59" s="829"/>
      <c r="N59" s="287">
        <f>K59*L59</f>
        <v>663.90054721785407</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663.90054721785407</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360</v>
      </c>
      <c r="N70" s="296">
        <f>K70/M70</f>
        <v>150.36388888888888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150.36388888888888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4904.8199452233002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980.96398904466014</v>
      </c>
      <c r="M83" s="859"/>
      <c r="N83" s="51"/>
    </row>
    <row r="84" spans="1:14">
      <c r="B84" s="89" t="s">
        <v>973</v>
      </c>
      <c r="C84" s="90"/>
      <c r="D84" s="90"/>
      <c r="E84" s="90"/>
      <c r="F84" s="90"/>
      <c r="G84" s="90"/>
      <c r="H84" s="90"/>
      <c r="I84" s="87"/>
      <c r="J84" s="88"/>
      <c r="K84" s="304">
        <v>0.05</v>
      </c>
      <c r="L84" s="858">
        <f>N78*K84</f>
        <v>245.24099726116503</v>
      </c>
      <c r="M84" s="859"/>
      <c r="N84" s="51"/>
    </row>
    <row r="85" spans="1:14" ht="15.75" thickBot="1">
      <c r="B85" s="91" t="s">
        <v>974</v>
      </c>
      <c r="C85" s="92"/>
      <c r="D85" s="92"/>
      <c r="E85" s="92"/>
      <c r="F85" s="92"/>
      <c r="G85" s="92"/>
      <c r="H85" s="92"/>
      <c r="I85" s="93"/>
      <c r="J85" s="94"/>
      <c r="K85" s="305">
        <v>0.05</v>
      </c>
      <c r="L85" s="860">
        <f>N78*K85</f>
        <v>245.24099726116503</v>
      </c>
      <c r="M85" s="861"/>
      <c r="N85" s="51"/>
    </row>
    <row r="86" spans="1:14" ht="15.75" thickBot="1">
      <c r="B86" s="824" t="s">
        <v>953</v>
      </c>
      <c r="C86" s="825"/>
      <c r="D86" s="825"/>
      <c r="E86" s="825"/>
      <c r="F86" s="825"/>
      <c r="G86" s="825"/>
      <c r="H86" s="825"/>
      <c r="I86" s="825"/>
      <c r="J86" s="825"/>
      <c r="K86" s="825"/>
      <c r="L86" s="825"/>
      <c r="M86" s="826"/>
      <c r="N86" s="52">
        <f>L83+L84+L85</f>
        <v>1471.44598356699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6376.2659287902898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1425</v>
      </c>
      <c r="C31" s="81" t="s">
        <v>1413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VLOOKUP(A36,EQUIPOS!A5:D154,4,FALSE)</f>
        <v>408905.18702276686</v>
      </c>
      <c r="L36" s="270"/>
      <c r="M36" s="271">
        <v>0.625</v>
      </c>
      <c r="N36" s="272">
        <f>K36/M36</f>
        <v>654248.29923642694</v>
      </c>
    </row>
    <row r="37" spans="1:14">
      <c r="A37" s="108" t="s">
        <v>241</v>
      </c>
      <c r="B37" s="837" t="str">
        <f>VLOOKUP(A37,EQUIPOS!A7:D154,3,FALSE)</f>
        <v>Grúa (capacidad 15 ton)</v>
      </c>
      <c r="C37" s="838"/>
      <c r="D37" s="838"/>
      <c r="E37" s="838"/>
      <c r="F37" s="838"/>
      <c r="G37" s="838"/>
      <c r="H37" s="839"/>
      <c r="I37" s="267"/>
      <c r="J37" s="268"/>
      <c r="K37" s="269">
        <f>VLOOKUP(A37,EQUIPOS!A6:D154,4,FALSE)</f>
        <v>142816.09117947498</v>
      </c>
      <c r="L37" s="270"/>
      <c r="M37" s="271">
        <v>0.625</v>
      </c>
      <c r="N37" s="272">
        <f>K37/M37</f>
        <v>228505.74588715998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2706.55</v>
      </c>
    </row>
    <row r="43" spans="1:14" ht="15.75" thickBot="1">
      <c r="B43" s="824" t="s">
        <v>953</v>
      </c>
      <c r="C43" s="825"/>
      <c r="D43" s="825"/>
      <c r="E43" s="825"/>
      <c r="F43" s="825"/>
      <c r="G43" s="825"/>
      <c r="H43" s="825"/>
      <c r="I43" s="825"/>
      <c r="J43" s="825"/>
      <c r="K43" s="825"/>
      <c r="L43" s="825"/>
      <c r="M43" s="826"/>
      <c r="N43" s="394">
        <f>SUM(N36:N42)</f>
        <v>885460.59512358694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44735.771034982063</v>
      </c>
      <c r="N51" s="272">
        <f>K51*M51</f>
        <v>89471.542069964125</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128796.35727516739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5</v>
      </c>
      <c r="N70" s="395">
        <f>K70/M70</f>
        <v>54131</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1068387.9523987542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213677.59047975086</v>
      </c>
      <c r="M83" s="859"/>
      <c r="N83" s="51"/>
    </row>
    <row r="84" spans="1:14">
      <c r="B84" s="89" t="s">
        <v>973</v>
      </c>
      <c r="C84" s="90"/>
      <c r="D84" s="90"/>
      <c r="E84" s="90"/>
      <c r="F84" s="90"/>
      <c r="G84" s="90"/>
      <c r="H84" s="90"/>
      <c r="I84" s="87"/>
      <c r="J84" s="88"/>
      <c r="K84" s="304">
        <v>0.05</v>
      </c>
      <c r="L84" s="858">
        <f>N78*K84</f>
        <v>53419.397619937714</v>
      </c>
      <c r="M84" s="859"/>
      <c r="N84" s="51"/>
    </row>
    <row r="85" spans="1:14" ht="15.75" thickBot="1">
      <c r="B85" s="91" t="s">
        <v>974</v>
      </c>
      <c r="C85" s="92"/>
      <c r="D85" s="92"/>
      <c r="E85" s="92"/>
      <c r="F85" s="92"/>
      <c r="G85" s="92"/>
      <c r="H85" s="92"/>
      <c r="I85" s="93"/>
      <c r="J85" s="94"/>
      <c r="K85" s="305">
        <v>0.05</v>
      </c>
      <c r="L85" s="860">
        <f>N78*K85</f>
        <v>53419.397619937714</v>
      </c>
      <c r="M85" s="861"/>
      <c r="N85" s="51"/>
    </row>
    <row r="86" spans="1:14" ht="15.75" thickBot="1">
      <c r="B86" s="824" t="s">
        <v>953</v>
      </c>
      <c r="C86" s="825"/>
      <c r="D86" s="825"/>
      <c r="E86" s="825"/>
      <c r="F86" s="825"/>
      <c r="G86" s="825"/>
      <c r="H86" s="825"/>
      <c r="I86" s="825"/>
      <c r="J86" s="825"/>
      <c r="K86" s="825"/>
      <c r="L86" s="825"/>
      <c r="M86" s="826"/>
      <c r="N86" s="52">
        <f>L83+L84+L85</f>
        <v>320516.38571962627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1388904.3381183804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1426</v>
      </c>
      <c r="C31" s="81" t="s">
        <v>1417</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408905.18702276686</v>
      </c>
      <c r="L36" s="270"/>
      <c r="M36" s="271">
        <v>0.5</v>
      </c>
      <c r="N36" s="272">
        <f>K36/M36</f>
        <v>817810.37404553371</v>
      </c>
    </row>
    <row r="37" spans="1:14">
      <c r="A37" s="108" t="s">
        <v>241</v>
      </c>
      <c r="B37" s="837" t="str">
        <f>VLOOKUP(A37,EQUIPOS!A7:D154,3,FALSE)</f>
        <v>Grúa (capacidad 15 ton)</v>
      </c>
      <c r="C37" s="838"/>
      <c r="D37" s="838"/>
      <c r="E37" s="838"/>
      <c r="F37" s="838"/>
      <c r="G37" s="838"/>
      <c r="H37" s="839"/>
      <c r="I37" s="267"/>
      <c r="J37" s="268"/>
      <c r="K37" s="269">
        <f>VLOOKUP(A37,EQUIPOS!A7:D164,4,FALSE)</f>
        <v>142816.09117947498</v>
      </c>
      <c r="L37" s="270"/>
      <c r="M37" s="271">
        <v>0.5</v>
      </c>
      <c r="N37" s="272">
        <f>K37/M37</f>
        <v>285632.18235894997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3383.1875</v>
      </c>
    </row>
    <row r="43" spans="1:14" ht="15.75" thickBot="1">
      <c r="B43" s="824" t="s">
        <v>953</v>
      </c>
      <c r="C43" s="825"/>
      <c r="D43" s="825"/>
      <c r="E43" s="825"/>
      <c r="F43" s="825"/>
      <c r="G43" s="825"/>
      <c r="H43" s="825"/>
      <c r="I43" s="825"/>
      <c r="J43" s="825"/>
      <c r="K43" s="825"/>
      <c r="L43" s="825"/>
      <c r="M43" s="826"/>
      <c r="N43" s="394">
        <f>SUM(N36:N42)</f>
        <v>1106825.7439044837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44735.771034982063</v>
      </c>
      <c r="N51" s="272">
        <f>K51*M51</f>
        <v>89471.542069964125</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128796.35727516739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4</v>
      </c>
      <c r="N70" s="395">
        <f>K70/M70</f>
        <v>67663.75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67663.75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1303285.8511796512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260657.17023593024</v>
      </c>
      <c r="M83" s="859"/>
      <c r="N83" s="51"/>
    </row>
    <row r="84" spans="1:14">
      <c r="B84" s="89" t="s">
        <v>973</v>
      </c>
      <c r="C84" s="90"/>
      <c r="D84" s="90"/>
      <c r="E84" s="90"/>
      <c r="F84" s="90"/>
      <c r="G84" s="90"/>
      <c r="H84" s="90"/>
      <c r="I84" s="87"/>
      <c r="J84" s="88"/>
      <c r="K84" s="304">
        <v>0.05</v>
      </c>
      <c r="L84" s="858">
        <f>N78*K84</f>
        <v>65164.292558982561</v>
      </c>
      <c r="M84" s="859"/>
      <c r="N84" s="51"/>
    </row>
    <row r="85" spans="1:14" ht="15.75" thickBot="1">
      <c r="B85" s="91" t="s">
        <v>974</v>
      </c>
      <c r="C85" s="92"/>
      <c r="D85" s="92"/>
      <c r="E85" s="92"/>
      <c r="F85" s="92"/>
      <c r="G85" s="92"/>
      <c r="H85" s="92"/>
      <c r="I85" s="93"/>
      <c r="J85" s="94"/>
      <c r="K85" s="305">
        <v>0.05</v>
      </c>
      <c r="L85" s="860">
        <f>N78*K85</f>
        <v>65164.292558982561</v>
      </c>
      <c r="M85" s="861"/>
      <c r="N85" s="51"/>
    </row>
    <row r="86" spans="1:14" ht="15.75" thickBot="1">
      <c r="B86" s="824" t="s">
        <v>953</v>
      </c>
      <c r="C86" s="825"/>
      <c r="D86" s="825"/>
      <c r="E86" s="825"/>
      <c r="F86" s="825"/>
      <c r="G86" s="825"/>
      <c r="H86" s="825"/>
      <c r="I86" s="825"/>
      <c r="J86" s="825"/>
      <c r="K86" s="825"/>
      <c r="L86" s="825"/>
      <c r="M86" s="826"/>
      <c r="N86" s="52">
        <f>L83+L84+L85</f>
        <v>390985.75535389537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1694271.6065335465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1427</v>
      </c>
      <c r="C31" s="81" t="s">
        <v>1418</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408905.18702276686</v>
      </c>
      <c r="L36" s="270"/>
      <c r="M36" s="271">
        <v>0.4375</v>
      </c>
      <c r="N36" s="272">
        <f>K36/M36</f>
        <v>934640.42748060997</v>
      </c>
    </row>
    <row r="37" spans="1:14">
      <c r="A37" s="108" t="s">
        <v>241</v>
      </c>
      <c r="B37" s="837" t="str">
        <f>VLOOKUP(A37,EQUIPOS!A7:D154,3,FALSE)</f>
        <v>Grúa (capacidad 15 ton)</v>
      </c>
      <c r="C37" s="838"/>
      <c r="D37" s="838"/>
      <c r="E37" s="838"/>
      <c r="F37" s="838"/>
      <c r="G37" s="838"/>
      <c r="H37" s="839"/>
      <c r="I37" s="267"/>
      <c r="J37" s="268"/>
      <c r="K37" s="269">
        <f>VLOOKUP(A37,EQUIPOS!A7:D164,4,FALSE)</f>
        <v>142816.09117947498</v>
      </c>
      <c r="L37" s="270"/>
      <c r="M37" s="271">
        <v>0.4375</v>
      </c>
      <c r="N37" s="272">
        <f>K37/M37</f>
        <v>326436.77983879996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3866.5</v>
      </c>
    </row>
    <row r="43" spans="1:14" ht="15.75" thickBot="1">
      <c r="B43" s="824" t="s">
        <v>953</v>
      </c>
      <c r="C43" s="825"/>
      <c r="D43" s="825"/>
      <c r="E43" s="825"/>
      <c r="F43" s="825"/>
      <c r="G43" s="825"/>
      <c r="H43" s="825"/>
      <c r="I43" s="825"/>
      <c r="J43" s="825"/>
      <c r="K43" s="825"/>
      <c r="L43" s="825"/>
      <c r="M43" s="826"/>
      <c r="N43" s="394">
        <f>SUM(N36:N42)</f>
        <v>1264943.7073194101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A51" t="s">
        <v>686</v>
      </c>
      <c r="B51" s="43" t="str">
        <f>VLOOKUP(A51,MATERIALES!A6:D373,3,FALSE)</f>
        <v xml:space="preserve">Tierra abonada </v>
      </c>
      <c r="C51" s="281"/>
      <c r="D51" s="281"/>
      <c r="E51" s="281"/>
      <c r="F51" s="281"/>
      <c r="G51" s="281"/>
      <c r="H51" s="281"/>
      <c r="I51" s="268"/>
      <c r="J51" s="224" t="str">
        <f>VLOOKUP(A51,MATERIALES!A6:D373,2,FALSE)</f>
        <v>m3</v>
      </c>
      <c r="K51" s="282">
        <v>2</v>
      </c>
      <c r="L51" s="267"/>
      <c r="M51" s="283">
        <f>VLOOKUP(A51,MATERIALES!A6:D373,4,FALSE)</f>
        <v>44735.771034982063</v>
      </c>
      <c r="N51" s="272">
        <f>K51*M51</f>
        <v>89471.542069964125</v>
      </c>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128796.35727516739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13</v>
      </c>
      <c r="B70" s="49" t="str">
        <f>VLOOKUP(A70,'MANO DE OBRA'!A8:D68,3,FALSE)</f>
        <v>Obrero (5)</v>
      </c>
      <c r="C70" s="47"/>
      <c r="D70" s="47"/>
      <c r="E70" s="47"/>
      <c r="F70" s="47"/>
      <c r="G70" s="47"/>
      <c r="H70" s="47"/>
      <c r="I70" s="292">
        <f>K70/J70*100</f>
        <v>146300</v>
      </c>
      <c r="J70" s="293">
        <v>185</v>
      </c>
      <c r="K70" s="294">
        <f>VLOOKUP(A70,'MANO DE OBRA'!A8:D99,4,FALSE)</f>
        <v>270655</v>
      </c>
      <c r="L70" s="50"/>
      <c r="M70" s="295">
        <v>3.5</v>
      </c>
      <c r="N70" s="395">
        <f>K70/M70</f>
        <v>77330</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77330</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1471070.0645945775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294214.01291891554</v>
      </c>
      <c r="M83" s="859"/>
      <c r="N83" s="51"/>
    </row>
    <row r="84" spans="1:14">
      <c r="B84" s="89" t="s">
        <v>973</v>
      </c>
      <c r="C84" s="90"/>
      <c r="D84" s="90"/>
      <c r="E84" s="90"/>
      <c r="F84" s="90"/>
      <c r="G84" s="90"/>
      <c r="H84" s="90"/>
      <c r="I84" s="87"/>
      <c r="J84" s="88"/>
      <c r="K84" s="304">
        <v>0.05</v>
      </c>
      <c r="L84" s="858">
        <f>N78*K84</f>
        <v>73553.503229728885</v>
      </c>
      <c r="M84" s="859"/>
      <c r="N84" s="51"/>
    </row>
    <row r="85" spans="1:14" ht="15.75" thickBot="1">
      <c r="B85" s="91" t="s">
        <v>974</v>
      </c>
      <c r="C85" s="92"/>
      <c r="D85" s="92"/>
      <c r="E85" s="92"/>
      <c r="F85" s="92"/>
      <c r="G85" s="92"/>
      <c r="H85" s="92"/>
      <c r="I85" s="93"/>
      <c r="J85" s="94"/>
      <c r="K85" s="305">
        <v>0.05</v>
      </c>
      <c r="L85" s="860">
        <f>N78*K85</f>
        <v>73553.503229728885</v>
      </c>
      <c r="M85" s="861"/>
      <c r="N85" s="51"/>
    </row>
    <row r="86" spans="1:14" ht="15.75" thickBot="1">
      <c r="B86" s="824" t="s">
        <v>953</v>
      </c>
      <c r="C86" s="825"/>
      <c r="D86" s="825"/>
      <c r="E86" s="825"/>
      <c r="F86" s="825"/>
      <c r="G86" s="825"/>
      <c r="H86" s="825"/>
      <c r="I86" s="825"/>
      <c r="J86" s="825"/>
      <c r="K86" s="825"/>
      <c r="L86" s="825"/>
      <c r="M86" s="826"/>
      <c r="N86" s="52">
        <f>L83+L84+L85</f>
        <v>441321.01937837334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1912391.0839729509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1428</v>
      </c>
      <c r="C31" s="81" t="s">
        <v>1419</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408905.18702276686</v>
      </c>
      <c r="L36" s="270"/>
      <c r="M36" s="271">
        <v>0.875</v>
      </c>
      <c r="N36" s="272">
        <f>K36/M36</f>
        <v>467320.21374030499</v>
      </c>
    </row>
    <row r="37" spans="1:14">
      <c r="A37" s="108" t="s">
        <v>241</v>
      </c>
      <c r="B37" s="837" t="str">
        <f>VLOOKUP(A37,EQUIPOS!A7:D154,3,FALSE)</f>
        <v>Grúa (capacidad 15 ton)</v>
      </c>
      <c r="C37" s="838"/>
      <c r="D37" s="838"/>
      <c r="E37" s="838"/>
      <c r="F37" s="838"/>
      <c r="G37" s="838"/>
      <c r="H37" s="839"/>
      <c r="I37" s="267"/>
      <c r="J37" s="268"/>
      <c r="K37" s="269">
        <f>VLOOKUP(A37,EQUIPOS!A7:D164,4,FALSE)</f>
        <v>142816.09117947498</v>
      </c>
      <c r="L37" s="270"/>
      <c r="M37" s="271">
        <v>0.875</v>
      </c>
      <c r="N37" s="272">
        <f>K37/M37</f>
        <v>163218.38991939998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1546.6000000000001</v>
      </c>
    </row>
    <row r="43" spans="1:14" ht="15.75" thickBot="1">
      <c r="B43" s="824" t="s">
        <v>953</v>
      </c>
      <c r="C43" s="825"/>
      <c r="D43" s="825"/>
      <c r="E43" s="825"/>
      <c r="F43" s="825"/>
      <c r="G43" s="825"/>
      <c r="H43" s="825"/>
      <c r="I43" s="825"/>
      <c r="J43" s="825"/>
      <c r="K43" s="825"/>
      <c r="L43" s="825"/>
      <c r="M43" s="826"/>
      <c r="N43" s="394">
        <f>SUM(N36:N42)</f>
        <v>632085.203659705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7</v>
      </c>
      <c r="N70" s="395">
        <f>K70/M70</f>
        <v>30932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30932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702342.01886490826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140468.40377298166</v>
      </c>
      <c r="M83" s="859"/>
      <c r="N83" s="51"/>
    </row>
    <row r="84" spans="1:14">
      <c r="B84" s="89" t="s">
        <v>973</v>
      </c>
      <c r="C84" s="90"/>
      <c r="D84" s="90"/>
      <c r="E84" s="90"/>
      <c r="F84" s="90"/>
      <c r="G84" s="90"/>
      <c r="H84" s="90"/>
      <c r="I84" s="87"/>
      <c r="J84" s="88"/>
      <c r="K84" s="304">
        <v>0.05</v>
      </c>
      <c r="L84" s="858">
        <f>N78*K84</f>
        <v>35117.100943245416</v>
      </c>
      <c r="M84" s="859"/>
      <c r="N84" s="51"/>
    </row>
    <row r="85" spans="1:14" ht="15.75" thickBot="1">
      <c r="B85" s="91" t="s">
        <v>974</v>
      </c>
      <c r="C85" s="92"/>
      <c r="D85" s="92"/>
      <c r="E85" s="92"/>
      <c r="F85" s="92"/>
      <c r="G85" s="92"/>
      <c r="H85" s="92"/>
      <c r="I85" s="93"/>
      <c r="J85" s="94"/>
      <c r="K85" s="305">
        <v>0.05</v>
      </c>
      <c r="L85" s="860">
        <f>N78*K85</f>
        <v>35117.100943245416</v>
      </c>
      <c r="M85" s="861"/>
      <c r="N85" s="51"/>
    </row>
    <row r="86" spans="1:14" ht="15.75" thickBot="1">
      <c r="B86" s="824" t="s">
        <v>953</v>
      </c>
      <c r="C86" s="825"/>
      <c r="D86" s="825"/>
      <c r="E86" s="825"/>
      <c r="F86" s="825"/>
      <c r="G86" s="825"/>
      <c r="H86" s="825"/>
      <c r="I86" s="825"/>
      <c r="J86" s="825"/>
      <c r="K86" s="825"/>
      <c r="L86" s="825"/>
      <c r="M86" s="826"/>
      <c r="N86" s="52">
        <f>L83+L84+L85</f>
        <v>210702.60565947247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913044.62452438078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1429</v>
      </c>
      <c r="C31" s="81" t="s">
        <v>1420</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408905.18702276686</v>
      </c>
      <c r="L36" s="270"/>
      <c r="M36" s="271">
        <v>0.75</v>
      </c>
      <c r="N36" s="272">
        <f>K36/M36</f>
        <v>545206.91603035585</v>
      </c>
    </row>
    <row r="37" spans="1:14">
      <c r="A37" s="108" t="s">
        <v>241</v>
      </c>
      <c r="B37" s="837" t="str">
        <f>VLOOKUP(A37,EQUIPOS!A7:D154,3,FALSE)</f>
        <v>Grúa (capacidad 15 ton)</v>
      </c>
      <c r="C37" s="838"/>
      <c r="D37" s="838"/>
      <c r="E37" s="838"/>
      <c r="F37" s="838"/>
      <c r="G37" s="838"/>
      <c r="H37" s="839"/>
      <c r="I37" s="267"/>
      <c r="J37" s="268"/>
      <c r="K37" s="269">
        <f>VLOOKUP(A37,EQUIPOS!A7:D164,4,FALSE)</f>
        <v>142816.09117947498</v>
      </c>
      <c r="L37" s="270"/>
      <c r="M37" s="271">
        <v>0.75</v>
      </c>
      <c r="N37" s="272">
        <f>K37/M37</f>
        <v>190421.45490596665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1804.3666666666668</v>
      </c>
    </row>
    <row r="43" spans="1:14" ht="15.75" thickBot="1">
      <c r="B43" s="824" t="s">
        <v>953</v>
      </c>
      <c r="C43" s="825"/>
      <c r="D43" s="825"/>
      <c r="E43" s="825"/>
      <c r="F43" s="825"/>
      <c r="G43" s="825"/>
      <c r="H43" s="825"/>
      <c r="I43" s="825"/>
      <c r="J43" s="825"/>
      <c r="K43" s="825"/>
      <c r="L43" s="825"/>
      <c r="M43" s="826"/>
      <c r="N43" s="394">
        <f>SUM(N36:N42)</f>
        <v>737432.73760298919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206"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6</v>
      </c>
      <c r="N70" s="395">
        <f>K70/M70</f>
        <v>36087.333333333336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36087.333333333336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812844.88614152581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162568.97722830519</v>
      </c>
      <c r="M83" s="859"/>
      <c r="N83" s="51"/>
    </row>
    <row r="84" spans="1:14">
      <c r="B84" s="89" t="s">
        <v>973</v>
      </c>
      <c r="C84" s="90"/>
      <c r="D84" s="90"/>
      <c r="E84" s="90"/>
      <c r="F84" s="90"/>
      <c r="G84" s="90"/>
      <c r="H84" s="90"/>
      <c r="I84" s="87"/>
      <c r="J84" s="88"/>
      <c r="K84" s="304">
        <v>0.05</v>
      </c>
      <c r="L84" s="858">
        <f>N78*K84</f>
        <v>40642.244307076297</v>
      </c>
      <c r="M84" s="859"/>
      <c r="N84" s="51"/>
    </row>
    <row r="85" spans="1:14" ht="15.75" thickBot="1">
      <c r="B85" s="91" t="s">
        <v>974</v>
      </c>
      <c r="C85" s="92"/>
      <c r="D85" s="92"/>
      <c r="E85" s="92"/>
      <c r="F85" s="92"/>
      <c r="G85" s="92"/>
      <c r="H85" s="92"/>
      <c r="I85" s="93"/>
      <c r="J85" s="94"/>
      <c r="K85" s="305">
        <v>0.05</v>
      </c>
      <c r="L85" s="860">
        <f>N78*K85</f>
        <v>40642.244307076297</v>
      </c>
      <c r="M85" s="861"/>
      <c r="N85" s="51"/>
    </row>
    <row r="86" spans="1:14" ht="15.75" thickBot="1">
      <c r="B86" s="824" t="s">
        <v>953</v>
      </c>
      <c r="C86" s="825"/>
      <c r="D86" s="825"/>
      <c r="E86" s="825"/>
      <c r="F86" s="825"/>
      <c r="G86" s="825"/>
      <c r="H86" s="825"/>
      <c r="I86" s="825"/>
      <c r="J86" s="825"/>
      <c r="K86" s="825"/>
      <c r="L86" s="825"/>
      <c r="M86" s="826"/>
      <c r="N86" s="52">
        <f>L83+L84+L85</f>
        <v>243853.46584245778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1056698.3519839835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1430</v>
      </c>
      <c r="C31" s="81" t="s">
        <v>1421</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146</v>
      </c>
      <c r="B36" s="837" t="str">
        <f>VLOOKUP(A36,EQUIPOS!A6:D154,3,FALSE)</f>
        <v>Camabaja</v>
      </c>
      <c r="C36" s="838"/>
      <c r="D36" s="838"/>
      <c r="E36" s="838"/>
      <c r="F36" s="838"/>
      <c r="G36" s="838"/>
      <c r="H36" s="839"/>
      <c r="I36" s="267"/>
      <c r="J36" s="268"/>
      <c r="K36" s="269">
        <f>VLOOKUP(A36,EQUIPOS!A6:D163,4,FALSE)</f>
        <v>408905.18702276686</v>
      </c>
      <c r="L36" s="270"/>
      <c r="M36" s="271">
        <v>0.6875</v>
      </c>
      <c r="N36" s="272">
        <f>K36/M36</f>
        <v>594771.18112402456</v>
      </c>
    </row>
    <row r="37" spans="1:14">
      <c r="A37" s="108" t="s">
        <v>241</v>
      </c>
      <c r="B37" s="837" t="str">
        <f>VLOOKUP(A37,EQUIPOS!A7:D154,3,FALSE)</f>
        <v>Grúa (capacidad 15 ton)</v>
      </c>
      <c r="C37" s="838"/>
      <c r="D37" s="838"/>
      <c r="E37" s="838"/>
      <c r="F37" s="838"/>
      <c r="G37" s="838"/>
      <c r="H37" s="839"/>
      <c r="I37" s="267"/>
      <c r="J37" s="268"/>
      <c r="K37" s="269">
        <f>VLOOKUP(A37,EQUIPOS!A7:D164,4,FALSE)</f>
        <v>142816.09117947498</v>
      </c>
      <c r="L37" s="270"/>
      <c r="M37" s="271">
        <v>0.6875</v>
      </c>
      <c r="N37" s="272">
        <f>K37/M37</f>
        <v>207732.49626105453</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1968.4</v>
      </c>
    </row>
    <row r="43" spans="1:14" ht="15.75" thickBot="1">
      <c r="B43" s="824" t="s">
        <v>953</v>
      </c>
      <c r="C43" s="825"/>
      <c r="D43" s="825"/>
      <c r="E43" s="825"/>
      <c r="F43" s="825"/>
      <c r="G43" s="825"/>
      <c r="H43" s="825"/>
      <c r="I43" s="825"/>
      <c r="J43" s="825"/>
      <c r="K43" s="825"/>
      <c r="L43" s="825"/>
      <c r="M43" s="826"/>
      <c r="N43" s="394">
        <f>SUM(N36:N42)</f>
        <v>804472.07738507912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108"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5.5</v>
      </c>
      <c r="N70" s="395">
        <f>K70/M70</f>
        <v>39368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39368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883164.89259028237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176632.97851805648</v>
      </c>
      <c r="M83" s="859"/>
      <c r="N83" s="51"/>
    </row>
    <row r="84" spans="1:14">
      <c r="B84" s="89" t="s">
        <v>973</v>
      </c>
      <c r="C84" s="90"/>
      <c r="D84" s="90"/>
      <c r="E84" s="90"/>
      <c r="F84" s="90"/>
      <c r="G84" s="90"/>
      <c r="H84" s="90"/>
      <c r="I84" s="87"/>
      <c r="J84" s="88"/>
      <c r="K84" s="304">
        <v>0.05</v>
      </c>
      <c r="L84" s="858">
        <f>N78*K84</f>
        <v>44158.24462951412</v>
      </c>
      <c r="M84" s="859"/>
      <c r="N84" s="51"/>
    </row>
    <row r="85" spans="1:14" ht="15.75" thickBot="1">
      <c r="B85" s="91" t="s">
        <v>974</v>
      </c>
      <c r="C85" s="92"/>
      <c r="D85" s="92"/>
      <c r="E85" s="92"/>
      <c r="F85" s="92"/>
      <c r="G85" s="92"/>
      <c r="H85" s="92"/>
      <c r="I85" s="93"/>
      <c r="J85" s="94"/>
      <c r="K85" s="305">
        <v>0.05</v>
      </c>
      <c r="L85" s="860">
        <f>N78*K85</f>
        <v>44158.24462951412</v>
      </c>
      <c r="M85" s="861"/>
      <c r="N85" s="51"/>
    </row>
    <row r="86" spans="1:14" ht="15.75" thickBot="1">
      <c r="B86" s="824" t="s">
        <v>953</v>
      </c>
      <c r="C86" s="825"/>
      <c r="D86" s="825"/>
      <c r="E86" s="825"/>
      <c r="F86" s="825"/>
      <c r="G86" s="825"/>
      <c r="H86" s="825"/>
      <c r="I86" s="825"/>
      <c r="J86" s="825"/>
      <c r="K86" s="825"/>
      <c r="L86" s="825"/>
      <c r="M86" s="826"/>
      <c r="N86" s="52">
        <f>L83+L84+L85</f>
        <v>264949.46777708473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1148114.360367367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1431</v>
      </c>
      <c r="C31" s="81" t="s">
        <v>1422</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2" t="s">
        <v>241</v>
      </c>
      <c r="B36" s="837" t="str">
        <f>VLOOKUP(A36,EQUIPOS!A6:D154,3,FALSE)</f>
        <v>Grúa (capacidad 15 ton)</v>
      </c>
      <c r="C36" s="838"/>
      <c r="D36" s="838"/>
      <c r="E36" s="838"/>
      <c r="F36" s="838"/>
      <c r="G36" s="838"/>
      <c r="H36" s="839"/>
      <c r="I36" s="267"/>
      <c r="J36" s="268"/>
      <c r="K36" s="269">
        <f>VLOOKUP(A36,EQUIPOS!A6:D163,4,FALSE)</f>
        <v>142816.09117947498</v>
      </c>
      <c r="L36" s="270"/>
      <c r="M36" s="396">
        <v>1.125</v>
      </c>
      <c r="N36" s="272">
        <f>K36/M36</f>
        <v>126947.63660397776</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1202.9111111111113</v>
      </c>
    </row>
    <row r="43" spans="1:14" ht="15.75" thickBot="1">
      <c r="B43" s="824" t="s">
        <v>953</v>
      </c>
      <c r="C43" s="825"/>
      <c r="D43" s="825"/>
      <c r="E43" s="825"/>
      <c r="F43" s="825"/>
      <c r="G43" s="825"/>
      <c r="H43" s="825"/>
      <c r="I43" s="825"/>
      <c r="J43" s="825"/>
      <c r="K43" s="825"/>
      <c r="L43" s="825"/>
      <c r="M43" s="826"/>
      <c r="N43" s="394">
        <f>SUM(N36:N42)</f>
        <v>128150.54771508888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9" t="s">
        <v>428</v>
      </c>
      <c r="B48" s="43" t="str">
        <f>VLOOKUP(A48,MATERIALES!A4:D373,3,FALSE)</f>
        <v>Costal de fibra o fique</v>
      </c>
      <c r="C48" s="281"/>
      <c r="D48" s="281"/>
      <c r="E48" s="281"/>
      <c r="F48" s="281"/>
      <c r="G48" s="281"/>
      <c r="H48" s="281"/>
      <c r="I48" s="268"/>
      <c r="J48" s="224" t="str">
        <f>VLOOKUP(A48,MATERIALES!A4:D373,2,FALSE)</f>
        <v>u</v>
      </c>
      <c r="K48" s="461">
        <v>10</v>
      </c>
      <c r="L48" s="267"/>
      <c r="M48" s="283">
        <f>VLOOKUP(A48,MATERIALES!A5:D373,4,FALSE)</f>
        <v>1096.3905893071419</v>
      </c>
      <c r="N48" s="272">
        <f>K48*M48</f>
        <v>10963.90589307142</v>
      </c>
    </row>
    <row r="49" spans="1:14">
      <c r="A49" s="149" t="s">
        <v>589</v>
      </c>
      <c r="B49" s="43" t="str">
        <f>VLOOKUP(A49,MATERIALES!A5:D373,3,FALSE)</f>
        <v>Nutrientes (para remoción de especies vegetales) (dap, triple 15 o similar) (ítem 201.9)</v>
      </c>
      <c r="C49" s="281"/>
      <c r="D49" s="281"/>
      <c r="E49" s="281"/>
      <c r="F49" s="281"/>
      <c r="G49" s="281"/>
      <c r="H49" s="281"/>
      <c r="I49" s="268"/>
      <c r="J49" s="224" t="str">
        <f>VLOOKUP(A49,MATERIALES!A5:D373,2,FALSE)</f>
        <v>kg</v>
      </c>
      <c r="K49" s="461">
        <v>1</v>
      </c>
      <c r="L49" s="267"/>
      <c r="M49" s="283">
        <f>VLOOKUP(A49,MATERIALES!A6:D373,4,FALSE)</f>
        <v>17967.148204009078</v>
      </c>
      <c r="N49" s="272">
        <f>K49*M49</f>
        <v>17967.148204009078</v>
      </c>
    </row>
    <row r="50" spans="1:14">
      <c r="A50" s="150" t="s">
        <v>412</v>
      </c>
      <c r="B50" s="43" t="str">
        <f>VLOOKUP(A50,MATERIALES!A6:D373,3,FALSE)</f>
        <v>Cicatrizante (para remoción de especies vegetales)</v>
      </c>
      <c r="C50" s="281"/>
      <c r="D50" s="281"/>
      <c r="E50" s="281"/>
      <c r="F50" s="281"/>
      <c r="G50" s="281"/>
      <c r="H50" s="281"/>
      <c r="I50" s="268"/>
      <c r="J50" s="224" t="str">
        <f>VLOOKUP(A50,MATERIALES!A6:D373,2,FALSE)</f>
        <v>kg</v>
      </c>
      <c r="K50" s="461">
        <v>1</v>
      </c>
      <c r="L50" s="267"/>
      <c r="M50" s="283">
        <f>VLOOKUP(A50,MATERIALES!A6:D373,4,FALSE)</f>
        <v>10393.761108122771</v>
      </c>
      <c r="N50" s="272">
        <f>K50*M50</f>
        <v>10393.761108122771</v>
      </c>
    </row>
    <row r="51" spans="1:14">
      <c r="B51" s="43"/>
      <c r="C51" s="281"/>
      <c r="D51" s="281"/>
      <c r="E51" s="281"/>
      <c r="F51" s="281"/>
      <c r="G51" s="281"/>
      <c r="H51" s="281"/>
      <c r="I51" s="268"/>
      <c r="J51" s="224"/>
      <c r="K51" s="397"/>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8"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6">
        <v>9</v>
      </c>
      <c r="N70" s="395">
        <f>K70/M70</f>
        <v>24058.222222222223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24058.222222222223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191533.58514251435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38306.71702850287</v>
      </c>
      <c r="M83" s="859"/>
      <c r="N83" s="51"/>
    </row>
    <row r="84" spans="1:14">
      <c r="B84" s="89" t="s">
        <v>973</v>
      </c>
      <c r="C84" s="90"/>
      <c r="D84" s="90"/>
      <c r="E84" s="90"/>
      <c r="F84" s="90"/>
      <c r="G84" s="90"/>
      <c r="H84" s="90"/>
      <c r="I84" s="87"/>
      <c r="J84" s="88"/>
      <c r="K84" s="304">
        <v>0.05</v>
      </c>
      <c r="L84" s="858">
        <f>N78*K84</f>
        <v>9576.6792571257174</v>
      </c>
      <c r="M84" s="859"/>
      <c r="N84" s="51"/>
    </row>
    <row r="85" spans="1:14" ht="15.75" thickBot="1">
      <c r="B85" s="91" t="s">
        <v>974</v>
      </c>
      <c r="C85" s="92"/>
      <c r="D85" s="92"/>
      <c r="E85" s="92"/>
      <c r="F85" s="92"/>
      <c r="G85" s="92"/>
      <c r="H85" s="92"/>
      <c r="I85" s="93"/>
      <c r="J85" s="94"/>
      <c r="K85" s="305">
        <v>0.05</v>
      </c>
      <c r="L85" s="860">
        <f>N78*K85</f>
        <v>9576.6792571257174</v>
      </c>
      <c r="M85" s="861"/>
      <c r="N85" s="51"/>
    </row>
    <row r="86" spans="1:14" ht="15.75" thickBot="1">
      <c r="B86" s="824" t="s">
        <v>953</v>
      </c>
      <c r="C86" s="825"/>
      <c r="D86" s="825"/>
      <c r="E86" s="825"/>
      <c r="F86" s="825"/>
      <c r="G86" s="825"/>
      <c r="H86" s="825"/>
      <c r="I86" s="825"/>
      <c r="J86" s="825"/>
      <c r="K86" s="825"/>
      <c r="L86" s="825"/>
      <c r="M86" s="826"/>
      <c r="N86" s="52">
        <f>L83+L84+L85</f>
        <v>57460.075542754304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248993.66068526864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2.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1432</v>
      </c>
      <c r="C31" s="81" t="s">
        <v>1423</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55" t="s">
        <v>241</v>
      </c>
      <c r="B36" s="837" t="str">
        <f>VLOOKUP(A36,EQUIPOS!A6:D154,3,FALSE)</f>
        <v>Grúa (capacidad 15 ton)</v>
      </c>
      <c r="C36" s="838"/>
      <c r="D36" s="838"/>
      <c r="E36" s="838"/>
      <c r="F36" s="838"/>
      <c r="G36" s="838"/>
      <c r="H36" s="839"/>
      <c r="I36" s="267"/>
      <c r="J36" s="268"/>
      <c r="K36" s="269">
        <f>VLOOKUP(A36,EQUIPOS!A6:D163,4,FALSE)</f>
        <v>142816.09117947498</v>
      </c>
      <c r="L36" s="270"/>
      <c r="M36" s="462">
        <v>1</v>
      </c>
      <c r="N36" s="272">
        <f>K36/M36</f>
        <v>142816.09117947498</v>
      </c>
    </row>
    <row r="37" spans="1:14">
      <c r="A37" s="155" t="s">
        <v>373</v>
      </c>
      <c r="B37" s="837" t="str">
        <f>VLOOKUP(A37,EQUIPOS!A7:D154,3,FALSE)</f>
        <v>Volqueta 6 m3</v>
      </c>
      <c r="C37" s="838"/>
      <c r="D37" s="838"/>
      <c r="E37" s="838"/>
      <c r="F37" s="838"/>
      <c r="G37" s="838"/>
      <c r="H37" s="839"/>
      <c r="I37" s="267"/>
      <c r="J37" s="268"/>
      <c r="K37" s="269">
        <f>VLOOKUP(A37,EQUIPOS!A7:D164,4,FALSE)</f>
        <v>82425.11964890598</v>
      </c>
      <c r="L37" s="270"/>
      <c r="M37" s="463">
        <v>1</v>
      </c>
      <c r="N37" s="272">
        <f>K37/M37</f>
        <v>82425.11964890598</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1353.2750000000001</v>
      </c>
    </row>
    <row r="43" spans="1:14" ht="15.75" thickBot="1">
      <c r="B43" s="824" t="s">
        <v>953</v>
      </c>
      <c r="C43" s="825"/>
      <c r="D43" s="825"/>
      <c r="E43" s="825"/>
      <c r="F43" s="825"/>
      <c r="G43" s="825"/>
      <c r="H43" s="825"/>
      <c r="I43" s="825"/>
      <c r="J43" s="825"/>
      <c r="K43" s="825"/>
      <c r="L43" s="825"/>
      <c r="M43" s="826"/>
      <c r="N43" s="394">
        <f>SUM(N36:N42)</f>
        <v>226594.48582838094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4" t="s">
        <v>428</v>
      </c>
      <c r="B48" s="43" t="str">
        <f>VLOOKUP(A48,MATERIALES!A4:D373,3,FALSE)</f>
        <v>Costal de fibra o fique</v>
      </c>
      <c r="C48" s="281"/>
      <c r="D48" s="281"/>
      <c r="E48" s="281"/>
      <c r="F48" s="281"/>
      <c r="G48" s="281"/>
      <c r="H48" s="281"/>
      <c r="I48" s="268"/>
      <c r="J48" s="224" t="str">
        <f>VLOOKUP(A48,MATERIALES!A4:D385,2,FALSE)</f>
        <v>u</v>
      </c>
      <c r="K48" s="461">
        <v>10</v>
      </c>
      <c r="L48" s="267"/>
      <c r="M48" s="283">
        <f>VLOOKUP(A48,MATERIALES!A5:D373,4,FALSE)</f>
        <v>1096.3905893071419</v>
      </c>
      <c r="N48" s="272">
        <f>K48*M48</f>
        <v>10963.90589307142</v>
      </c>
    </row>
    <row r="49" spans="1:14">
      <c r="A49" s="151" t="s">
        <v>589</v>
      </c>
      <c r="B49" s="43" t="str">
        <f>VLOOKUP(A49,MATERIALES!A5:D373,3,FALSE)</f>
        <v>Nutrientes (para remoción de especies vegetales) (dap, triple 15 o similar) (ítem 201.9)</v>
      </c>
      <c r="C49" s="281"/>
      <c r="D49" s="281"/>
      <c r="E49" s="281"/>
      <c r="F49" s="281"/>
      <c r="G49" s="281"/>
      <c r="H49" s="281"/>
      <c r="I49" s="268"/>
      <c r="J49" s="224" t="str">
        <f>VLOOKUP(A49,MATERIALES!A5:D386,2,FALSE)</f>
        <v>kg</v>
      </c>
      <c r="K49" s="461">
        <v>1</v>
      </c>
      <c r="L49" s="267"/>
      <c r="M49" s="283">
        <f>VLOOKUP(A49,MATERIALES!A6:D373,4,FALSE)</f>
        <v>17967.148204009078</v>
      </c>
      <c r="N49" s="272">
        <f>K49*M49</f>
        <v>17967.148204009078</v>
      </c>
    </row>
    <row r="50" spans="1:14">
      <c r="A50" s="154" t="s">
        <v>412</v>
      </c>
      <c r="B50" s="43" t="str">
        <f>VLOOKUP(A50,MATERIALES!A6:D373,3,FALSE)</f>
        <v>Cicatrizante (para remoción de especies vegetales)</v>
      </c>
      <c r="C50" s="281"/>
      <c r="D50" s="281"/>
      <c r="E50" s="281"/>
      <c r="F50" s="281"/>
      <c r="G50" s="281"/>
      <c r="H50" s="281"/>
      <c r="I50" s="268"/>
      <c r="J50" s="224" t="str">
        <f>VLOOKUP(A50,MATERIALES!A6:D387,2,FALSE)</f>
        <v>kg</v>
      </c>
      <c r="K50" s="461">
        <v>1</v>
      </c>
      <c r="L50" s="267"/>
      <c r="M50" s="283">
        <f>VLOOKUP(A50,MATERIALES!A6:D373,4,FALSE)</f>
        <v>10393.761108122771</v>
      </c>
      <c r="N50" s="272">
        <f>K50*M50</f>
        <v>10393.761108122771</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3"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8</v>
      </c>
      <c r="N70" s="395">
        <f>K70/M70</f>
        <v>27065.5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27065.5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292984.80103358423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58596.960206716845</v>
      </c>
      <c r="M83" s="859"/>
      <c r="N83" s="51"/>
    </row>
    <row r="84" spans="1:14">
      <c r="B84" s="89" t="s">
        <v>973</v>
      </c>
      <c r="C84" s="90"/>
      <c r="D84" s="90"/>
      <c r="E84" s="90"/>
      <c r="F84" s="90"/>
      <c r="G84" s="90"/>
      <c r="H84" s="90"/>
      <c r="I84" s="87"/>
      <c r="J84" s="88"/>
      <c r="K84" s="304">
        <v>0.05</v>
      </c>
      <c r="L84" s="858">
        <f>N78*K84</f>
        <v>14649.240051679211</v>
      </c>
      <c r="M84" s="859"/>
      <c r="N84" s="51"/>
    </row>
    <row r="85" spans="1:14" ht="15.75" thickBot="1">
      <c r="B85" s="91" t="s">
        <v>974</v>
      </c>
      <c r="C85" s="92"/>
      <c r="D85" s="92"/>
      <c r="E85" s="92"/>
      <c r="F85" s="92"/>
      <c r="G85" s="92"/>
      <c r="H85" s="92"/>
      <c r="I85" s="93"/>
      <c r="J85" s="94"/>
      <c r="K85" s="305">
        <v>0.05</v>
      </c>
      <c r="L85" s="860">
        <f>N78*K85</f>
        <v>14649.240051679211</v>
      </c>
      <c r="M85" s="861"/>
      <c r="N85" s="51"/>
    </row>
    <row r="86" spans="1:14" ht="15.75" thickBot="1">
      <c r="B86" s="824" t="s">
        <v>953</v>
      </c>
      <c r="C86" s="825"/>
      <c r="D86" s="825"/>
      <c r="E86" s="825"/>
      <c r="F86" s="825"/>
      <c r="G86" s="825"/>
      <c r="H86" s="825"/>
      <c r="I86" s="825"/>
      <c r="J86" s="825"/>
      <c r="K86" s="825"/>
      <c r="L86" s="825"/>
      <c r="M86" s="826"/>
      <c r="N86" s="52">
        <f>L83+L84+L85</f>
        <v>87895.440310075268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380880.24134365947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1433</v>
      </c>
      <c r="C31" s="81" t="s">
        <v>1424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142816.09117947498</v>
      </c>
      <c r="L36" s="270"/>
      <c r="M36" s="271">
        <v>0.9375</v>
      </c>
      <c r="N36" s="272">
        <f>K36/M36</f>
        <v>152337.16392477331</v>
      </c>
    </row>
    <row r="37" spans="1:14">
      <c r="A37" s="144" t="s">
        <v>373</v>
      </c>
      <c r="B37" s="837" t="str">
        <f>VLOOKUP(A37,EQUIPOS!A7:D154,3,FALSE)</f>
        <v>Volqueta 6 m3</v>
      </c>
      <c r="C37" s="838"/>
      <c r="D37" s="838"/>
      <c r="E37" s="838"/>
      <c r="F37" s="838"/>
      <c r="G37" s="838"/>
      <c r="H37" s="839"/>
      <c r="I37" s="267"/>
      <c r="J37" s="268"/>
      <c r="K37" s="269">
        <f>VLOOKUP(A37,EQUIPOS!A7:D164,4,FALSE)</f>
        <v>82425.11964890598</v>
      </c>
      <c r="L37" s="270"/>
      <c r="M37" s="271">
        <v>0.9375</v>
      </c>
      <c r="N37" s="272">
        <f>K37/M37</f>
        <v>87920.127625499706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1443.4933333333333</v>
      </c>
    </row>
    <row r="43" spans="1:14" ht="15.75" thickBot="1">
      <c r="B43" s="824" t="s">
        <v>953</v>
      </c>
      <c r="C43" s="825"/>
      <c r="D43" s="825"/>
      <c r="E43" s="825"/>
      <c r="F43" s="825"/>
      <c r="G43" s="825"/>
      <c r="H43" s="825"/>
      <c r="I43" s="825"/>
      <c r="J43" s="825"/>
      <c r="K43" s="825"/>
      <c r="L43" s="825"/>
      <c r="M43" s="826"/>
      <c r="N43" s="394">
        <f>SUM(N36:N42)</f>
        <v>241700.78488360636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10393.761108122771</v>
      </c>
      <c r="N49" s="272">
        <f>K49*M49</f>
        <v>10393.761108122771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56"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398">
        <v>7.5</v>
      </c>
      <c r="N70" s="395">
        <f>K70/M70</f>
        <v>28869.866666666665</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28869.866666666665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309895.46675547626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61979.093351095253</v>
      </c>
      <c r="M83" s="859"/>
      <c r="N83" s="51"/>
    </row>
    <row r="84" spans="1:14">
      <c r="B84" s="89" t="s">
        <v>973</v>
      </c>
      <c r="C84" s="90"/>
      <c r="D84" s="90"/>
      <c r="E84" s="90"/>
      <c r="F84" s="90"/>
      <c r="G84" s="90"/>
      <c r="H84" s="90"/>
      <c r="I84" s="87"/>
      <c r="J84" s="88"/>
      <c r="K84" s="304">
        <v>0.05</v>
      </c>
      <c r="L84" s="858">
        <f>N78*K84</f>
        <v>15494.773337773813</v>
      </c>
      <c r="M84" s="859"/>
      <c r="N84" s="51"/>
    </row>
    <row r="85" spans="1:14" ht="15.75" thickBot="1">
      <c r="B85" s="91" t="s">
        <v>974</v>
      </c>
      <c r="C85" s="92"/>
      <c r="D85" s="92"/>
      <c r="E85" s="92"/>
      <c r="F85" s="92"/>
      <c r="G85" s="92"/>
      <c r="H85" s="92"/>
      <c r="I85" s="93"/>
      <c r="J85" s="94"/>
      <c r="K85" s="305">
        <v>0.05</v>
      </c>
      <c r="L85" s="860">
        <f>N78*K85</f>
        <v>15494.773337773813</v>
      </c>
      <c r="M85" s="861"/>
      <c r="N85" s="51"/>
    </row>
    <row r="86" spans="1:14" ht="15.75" thickBot="1">
      <c r="B86" s="824" t="s">
        <v>953</v>
      </c>
      <c r="C86" s="825"/>
      <c r="D86" s="825"/>
      <c r="E86" s="825"/>
      <c r="F86" s="825"/>
      <c r="G86" s="825"/>
      <c r="H86" s="825"/>
      <c r="I86" s="825"/>
      <c r="J86" s="825"/>
      <c r="K86" s="825"/>
      <c r="L86" s="825"/>
      <c r="M86" s="826"/>
      <c r="N86" s="52">
        <f>L83+L84+L85</f>
        <v>92968.640026642883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402864.10678211914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1434</v>
      </c>
      <c r="C31" s="81" t="s">
        <v>1414</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142816.09117947498</v>
      </c>
      <c r="L36" s="270"/>
      <c r="M36" s="271">
        <v>1.5</v>
      </c>
      <c r="N36" s="272">
        <f>K36/M36</f>
        <v>95210.727452983323</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902.18333333333339</v>
      </c>
    </row>
    <row r="43" spans="1:14" ht="15.75" thickBot="1">
      <c r="B43" s="824" t="s">
        <v>953</v>
      </c>
      <c r="C43" s="825"/>
      <c r="D43" s="825"/>
      <c r="E43" s="825"/>
      <c r="F43" s="825"/>
      <c r="G43" s="825"/>
      <c r="H43" s="825"/>
      <c r="I43" s="825"/>
      <c r="J43" s="825"/>
      <c r="K43" s="825"/>
      <c r="L43" s="825"/>
      <c r="M43" s="826"/>
      <c r="N43" s="394">
        <f>SUM(N36:N42)</f>
        <v>96112.910786316657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10393.761108122771</v>
      </c>
      <c r="N49" s="272">
        <f>K49*M49</f>
        <v>10393.761108122771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12</v>
      </c>
      <c r="N70" s="395">
        <f>K70/M70</f>
        <v>18043.666666666668</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18043.666666666668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153481.39265818658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30696.278531637319</v>
      </c>
      <c r="M83" s="859"/>
      <c r="N83" s="51"/>
    </row>
    <row r="84" spans="1:14">
      <c r="B84" s="89" t="s">
        <v>973</v>
      </c>
      <c r="C84" s="90"/>
      <c r="D84" s="90"/>
      <c r="E84" s="90"/>
      <c r="F84" s="90"/>
      <c r="G84" s="90"/>
      <c r="H84" s="90"/>
      <c r="I84" s="87"/>
      <c r="J84" s="88"/>
      <c r="K84" s="304">
        <v>0.05</v>
      </c>
      <c r="L84" s="858">
        <f>N78*K84</f>
        <v>7674.0696329093298</v>
      </c>
      <c r="M84" s="859"/>
      <c r="N84" s="51"/>
    </row>
    <row r="85" spans="1:14" ht="15.75" thickBot="1">
      <c r="B85" s="91" t="s">
        <v>974</v>
      </c>
      <c r="C85" s="92"/>
      <c r="D85" s="92"/>
      <c r="E85" s="92"/>
      <c r="F85" s="92"/>
      <c r="G85" s="92"/>
      <c r="H85" s="92"/>
      <c r="I85" s="93"/>
      <c r="J85" s="94"/>
      <c r="K85" s="305">
        <v>0.05</v>
      </c>
      <c r="L85" s="860">
        <f>N78*K85</f>
        <v>7674.0696329093298</v>
      </c>
      <c r="M85" s="861"/>
      <c r="N85" s="51"/>
    </row>
    <row r="86" spans="1:14" ht="15.75" thickBot="1">
      <c r="B86" s="824" t="s">
        <v>953</v>
      </c>
      <c r="C86" s="825"/>
      <c r="D86" s="825"/>
      <c r="E86" s="825"/>
      <c r="F86" s="825"/>
      <c r="G86" s="825"/>
      <c r="H86" s="825"/>
      <c r="I86" s="825"/>
      <c r="J86" s="825"/>
      <c r="K86" s="825"/>
      <c r="L86" s="825"/>
      <c r="M86" s="826"/>
      <c r="N86" s="52">
        <f>L83+L84+L85</f>
        <v>46044.417797455986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199525.81045564258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1435</v>
      </c>
      <c r="C31" s="81" t="s">
        <v>1415</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142816.09117947498</v>
      </c>
      <c r="L36" s="270"/>
      <c r="M36" s="271">
        <v>1.375</v>
      </c>
      <c r="N36" s="272">
        <f>K36/M36</f>
        <v>103866.24813052727</v>
      </c>
    </row>
    <row r="37" spans="1:14">
      <c r="A37" s="144" t="s">
        <v>373</v>
      </c>
      <c r="B37" s="837" t="str">
        <f>VLOOKUP(A37,EQUIPOS!A7:D154,3,FALSE)</f>
        <v>Volqueta 6 m3</v>
      </c>
      <c r="C37" s="838"/>
      <c r="D37" s="838"/>
      <c r="E37" s="838"/>
      <c r="F37" s="838"/>
      <c r="G37" s="838"/>
      <c r="H37" s="839"/>
      <c r="I37" s="267"/>
      <c r="J37" s="268"/>
      <c r="K37" s="269">
        <f>VLOOKUP(A37,EQUIPOS!A7:D164,4,FALSE)</f>
        <v>82425.11964890598</v>
      </c>
      <c r="L37" s="270"/>
      <c r="M37" s="271">
        <v>1.375</v>
      </c>
      <c r="N37" s="272">
        <f>K37/M37</f>
        <v>59945.541562840714</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984.2</v>
      </c>
    </row>
    <row r="43" spans="1:14" ht="15.75" thickBot="1">
      <c r="B43" s="824" t="s">
        <v>953</v>
      </c>
      <c r="C43" s="825"/>
      <c r="D43" s="825"/>
      <c r="E43" s="825"/>
      <c r="F43" s="825"/>
      <c r="G43" s="825"/>
      <c r="H43" s="825"/>
      <c r="I43" s="825"/>
      <c r="J43" s="825"/>
      <c r="K43" s="825"/>
      <c r="L43" s="825"/>
      <c r="M43" s="826"/>
      <c r="N43" s="394">
        <f>SUM(N36:N42)</f>
        <v>164795.989693368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VLOOKUP(A48,MATERIALES!A4:D385,2,FALSE)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VLOOKUP(A49,MATERIALES!A5:D386,2,FALSE)</f>
        <v>kg</v>
      </c>
      <c r="K49" s="282">
        <v>1</v>
      </c>
      <c r="L49" s="267"/>
      <c r="M49" s="283">
        <f>VLOOKUP(A49,MATERIALES!A6:D373,4,FALSE)</f>
        <v>10393.761108122771</v>
      </c>
      <c r="N49" s="272">
        <f>K49*M49</f>
        <v>10393.761108122771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VLOOKUP(A50,MATERIALES!A6:D387,2,FALSE)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11</v>
      </c>
      <c r="N70" s="395">
        <f>K70/M70</f>
        <v>19684</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19684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223804.80489857128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44760.960979714262</v>
      </c>
      <c r="M83" s="859"/>
      <c r="N83" s="51"/>
    </row>
    <row r="84" spans="1:14">
      <c r="B84" s="89" t="s">
        <v>973</v>
      </c>
      <c r="C84" s="90"/>
      <c r="D84" s="90"/>
      <c r="E84" s="90"/>
      <c r="F84" s="90"/>
      <c r="G84" s="90"/>
      <c r="H84" s="90"/>
      <c r="I84" s="87"/>
      <c r="J84" s="88"/>
      <c r="K84" s="304">
        <v>0.05</v>
      </c>
      <c r="L84" s="858">
        <f>N78*K84</f>
        <v>11190.240244928566</v>
      </c>
      <c r="M84" s="859"/>
      <c r="N84" s="51"/>
    </row>
    <row r="85" spans="1:14" ht="15.75" thickBot="1">
      <c r="B85" s="91" t="s">
        <v>974</v>
      </c>
      <c r="C85" s="92"/>
      <c r="D85" s="92"/>
      <c r="E85" s="92"/>
      <c r="F85" s="92"/>
      <c r="G85" s="92"/>
      <c r="H85" s="92"/>
      <c r="I85" s="93"/>
      <c r="J85" s="94"/>
      <c r="K85" s="305">
        <v>0.05</v>
      </c>
      <c r="L85" s="860">
        <f>N78*K85</f>
        <v>11190.240244928566</v>
      </c>
      <c r="M85" s="861"/>
      <c r="N85" s="51"/>
    </row>
    <row r="86" spans="1:14" ht="15.75" thickBot="1">
      <c r="B86" s="824" t="s">
        <v>953</v>
      </c>
      <c r="C86" s="825"/>
      <c r="D86" s="825"/>
      <c r="E86" s="825"/>
      <c r="F86" s="825"/>
      <c r="G86" s="825"/>
      <c r="H86" s="825"/>
      <c r="I86" s="825"/>
      <c r="J86" s="825"/>
      <c r="K86" s="825"/>
      <c r="L86" s="825"/>
      <c r="M86" s="826"/>
      <c r="N86" s="52">
        <f>L83+L84+L85</f>
        <v>67141.441469571393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290946.24636814266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1436</v>
      </c>
      <c r="C31" s="81" t="s">
        <v>1416</v>
      </c>
      <c r="D31" s="82"/>
      <c r="E31" s="82"/>
      <c r="F31" s="82"/>
      <c r="G31" s="82"/>
      <c r="H31" s="82"/>
      <c r="I31" s="82"/>
      <c r="J31" s="83"/>
      <c r="K31" s="308"/>
      <c r="L31" s="306" t="s">
        <v>945</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241</v>
      </c>
      <c r="B36" s="837" t="str">
        <f>VLOOKUP(A36,EQUIPOS!A6:D154,3,FALSE)</f>
        <v>Grúa (capacidad 15 ton)</v>
      </c>
      <c r="C36" s="838"/>
      <c r="D36" s="838"/>
      <c r="E36" s="838"/>
      <c r="F36" s="838"/>
      <c r="G36" s="838"/>
      <c r="H36" s="839"/>
      <c r="I36" s="267"/>
      <c r="J36" s="268"/>
      <c r="K36" s="269">
        <f>VLOOKUP(A36,EQUIPOS!A6:D163,4,FALSE)</f>
        <v>142816.09117947498</v>
      </c>
      <c r="L36" s="270"/>
      <c r="M36" s="271">
        <v>1.3125</v>
      </c>
      <c r="N36" s="272">
        <f>K36/M36</f>
        <v>108812.25994626665</v>
      </c>
    </row>
    <row r="37" spans="1:14">
      <c r="A37" s="144" t="s">
        <v>373</v>
      </c>
      <c r="B37" s="837" t="str">
        <f>VLOOKUP(A37,EQUIPOS!A7:D154,3,FALSE)</f>
        <v>Volqueta 6 m3</v>
      </c>
      <c r="C37" s="838"/>
      <c r="D37" s="838"/>
      <c r="E37" s="838"/>
      <c r="F37" s="838"/>
      <c r="G37" s="838"/>
      <c r="H37" s="839"/>
      <c r="I37" s="267"/>
      <c r="J37" s="268"/>
      <c r="K37" s="269">
        <f>VLOOKUP(A37,EQUIPOS!A7:D164,4,FALSE)</f>
        <v>82425.11964890598</v>
      </c>
      <c r="L37" s="270"/>
      <c r="M37" s="271">
        <v>1.3125</v>
      </c>
      <c r="N37" s="272">
        <f>K37/M37</f>
        <v>62800.091161071221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0.05</v>
      </c>
      <c r="M42" s="849"/>
      <c r="N42" s="105">
        <f>N76*L42</f>
        <v>1031.0666666666666</v>
      </c>
    </row>
    <row r="43" spans="1:14" ht="15.75" thickBot="1">
      <c r="B43" s="824" t="s">
        <v>953</v>
      </c>
      <c r="C43" s="825"/>
      <c r="D43" s="825"/>
      <c r="E43" s="825"/>
      <c r="F43" s="825"/>
      <c r="G43" s="825"/>
      <c r="H43" s="825"/>
      <c r="I43" s="825"/>
      <c r="J43" s="825"/>
      <c r="K43" s="825"/>
      <c r="L43" s="825"/>
      <c r="M43" s="826"/>
      <c r="N43" s="394">
        <f>SUM(N36:N42)</f>
        <v>172643.41777400454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428</v>
      </c>
      <c r="B48" s="43" t="str">
        <f>VLOOKUP(A48,MATERIALES!A4:D373,3,FALSE)</f>
        <v>Costal de fibra o fique</v>
      </c>
      <c r="C48" s="281"/>
      <c r="D48" s="281"/>
      <c r="E48" s="281"/>
      <c r="F48" s="281"/>
      <c r="G48" s="281"/>
      <c r="H48" s="281"/>
      <c r="I48" s="268"/>
      <c r="J48" s="224" t="str">
        <f>VLOOKUP(A48,MATERIALES!A4:D373,2,FALSE)</f>
        <v>u</v>
      </c>
      <c r="K48" s="282">
        <v>10</v>
      </c>
      <c r="L48" s="267"/>
      <c r="M48" s="283">
        <f>VLOOKUP(A48,MATERIALES!A5:D373,4,FALSE)</f>
        <v>1096.3905893071419</v>
      </c>
      <c r="N48" s="272">
        <f>K48*M48</f>
        <v>10963.90589307142</v>
      </c>
    </row>
    <row r="49" spans="1:14">
      <c r="A49" t="s">
        <v>412</v>
      </c>
      <c r="B49" s="43" t="str">
        <f>VLOOKUP(A49,MATERIALES!A5:D373,3,FALSE)</f>
        <v>Cicatrizante (para remoción de especies vegetales)</v>
      </c>
      <c r="C49" s="281"/>
      <c r="D49" s="281"/>
      <c r="E49" s="281"/>
      <c r="F49" s="281"/>
      <c r="G49" s="281"/>
      <c r="H49" s="281"/>
      <c r="I49" s="268"/>
      <c r="J49" s="224" t="str">
        <f>VLOOKUP(A49,MATERIALES!A5:D373,2,FALSE)</f>
        <v>kg</v>
      </c>
      <c r="K49" s="282">
        <v>1</v>
      </c>
      <c r="L49" s="267"/>
      <c r="M49" s="283">
        <f>VLOOKUP(A49,MATERIALES!A6:D373,4,FALSE)</f>
        <v>10393.761108122771</v>
      </c>
      <c r="N49" s="272">
        <f>K49*M49</f>
        <v>10393.761108122771</v>
      </c>
    </row>
    <row r="50" spans="1:14">
      <c r="A50" s="144" t="s">
        <v>589</v>
      </c>
      <c r="B50" s="43" t="str">
        <f>VLOOKUP(A50,MATERIALES!A6:D373,3,FALSE)</f>
        <v>Nutrientes (para remoción de especies vegetales) (dap, triple 15 o similar) (ítem 201.9)</v>
      </c>
      <c r="C50" s="281"/>
      <c r="D50" s="281"/>
      <c r="E50" s="281"/>
      <c r="F50" s="281"/>
      <c r="G50" s="281"/>
      <c r="H50" s="281"/>
      <c r="I50" s="268"/>
      <c r="J50" s="224" t="str">
        <f>VLOOKUP(A50,MATERIALES!A6:D373,2,FALSE)</f>
        <v>kg</v>
      </c>
      <c r="K50" s="282">
        <v>1</v>
      </c>
      <c r="L50" s="267"/>
      <c r="M50" s="283">
        <f>VLOOKUP(A50,MATERIALES!A6:D373,4,FALSE)</f>
        <v>17967.148204009078</v>
      </c>
      <c r="N50" s="272">
        <f>K50*M50</f>
        <v>17967.148204009078</v>
      </c>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39324.815205203267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10.5</v>
      </c>
      <c r="N70" s="395">
        <f>K70/M70</f>
        <v>20621.333333333332</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20621.333333333332</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232589.56631254117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46517.913262508235</v>
      </c>
      <c r="M83" s="859"/>
      <c r="N83" s="51"/>
    </row>
    <row r="84" spans="1:14">
      <c r="B84" s="89" t="s">
        <v>973</v>
      </c>
      <c r="C84" s="90"/>
      <c r="D84" s="90"/>
      <c r="E84" s="90"/>
      <c r="F84" s="90"/>
      <c r="G84" s="90"/>
      <c r="H84" s="90"/>
      <c r="I84" s="87"/>
      <c r="J84" s="88"/>
      <c r="K84" s="304">
        <v>0.05</v>
      </c>
      <c r="L84" s="858">
        <f>N78*K84</f>
        <v>11629.478315627059</v>
      </c>
      <c r="M84" s="859"/>
      <c r="N84" s="51"/>
    </row>
    <row r="85" spans="1:14" ht="15.75" thickBot="1">
      <c r="B85" s="91" t="s">
        <v>974</v>
      </c>
      <c r="C85" s="92"/>
      <c r="D85" s="92"/>
      <c r="E85" s="92"/>
      <c r="F85" s="92"/>
      <c r="G85" s="92"/>
      <c r="H85" s="92"/>
      <c r="I85" s="93"/>
      <c r="J85" s="94"/>
      <c r="K85" s="305">
        <v>0.05</v>
      </c>
      <c r="L85" s="860">
        <f>N78*K85</f>
        <v>11629.478315627059</v>
      </c>
      <c r="M85" s="861"/>
      <c r="N85" s="51"/>
    </row>
    <row r="86" spans="1:14" ht="15.75" thickBot="1">
      <c r="B86" s="824" t="s">
        <v>953</v>
      </c>
      <c r="C86" s="825"/>
      <c r="D86" s="825"/>
      <c r="E86" s="825"/>
      <c r="F86" s="825"/>
      <c r="G86" s="825"/>
      <c r="H86" s="825"/>
      <c r="I86" s="825"/>
      <c r="J86" s="825"/>
      <c r="K86" s="825"/>
      <c r="L86" s="825"/>
      <c r="M86" s="826"/>
      <c r="N86" s="52">
        <f>L83+L84+L85</f>
        <v>69776.869893762356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302366.43620630354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1009</v>
      </c>
      <c r="C31" s="81" t="s">
        <v>1188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66</v>
      </c>
      <c r="N36" s="272">
        <f>K36/M36</f>
        <v>2787.989911518865</v>
      </c>
    </row>
    <row r="37" spans="1:14">
      <c r="A37" s="144"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226669.07903449144</v>
      </c>
      <c r="L37" s="270"/>
      <c r="M37" s="271">
        <v>100</v>
      </c>
      <c r="N37" s="272">
        <f>K37/M37</f>
        <v>2266.6907903449146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5055.7059101971126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VLOOKUP(A48,MATERIALES!A5:D373,4,FALSE)</f>
        <v>5029.4190586078585</v>
      </c>
      <c r="N48" s="272">
        <f>K48*M48</f>
        <v>5029.4190586078585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5029.4190586078585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10187.645802138306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2037.5291604276613</v>
      </c>
      <c r="M83" s="859"/>
      <c r="N83" s="51"/>
    </row>
    <row r="84" spans="1:14">
      <c r="B84" s="89" t="s">
        <v>973</v>
      </c>
      <c r="C84" s="90"/>
      <c r="D84" s="90"/>
      <c r="E84" s="90"/>
      <c r="F84" s="90"/>
      <c r="G84" s="90"/>
      <c r="H84" s="90"/>
      <c r="I84" s="87"/>
      <c r="J84" s="88"/>
      <c r="K84" s="304">
        <v>0.05</v>
      </c>
      <c r="L84" s="858">
        <f>N78*K84</f>
        <v>509.38229010691532</v>
      </c>
      <c r="M84" s="859"/>
      <c r="N84" s="51"/>
    </row>
    <row r="85" spans="1:14" ht="15.75" thickBot="1">
      <c r="B85" s="91" t="s">
        <v>974</v>
      </c>
      <c r="C85" s="92"/>
      <c r="D85" s="92"/>
      <c r="E85" s="92"/>
      <c r="F85" s="92"/>
      <c r="G85" s="92"/>
      <c r="H85" s="92"/>
      <c r="I85" s="93"/>
      <c r="J85" s="94"/>
      <c r="K85" s="305">
        <v>0.05</v>
      </c>
      <c r="L85" s="860">
        <f>N78*K85</f>
        <v>509.38229010691532</v>
      </c>
      <c r="M85" s="861"/>
      <c r="N85" s="51"/>
    </row>
    <row r="86" spans="1:14" ht="15.75" thickBot="1">
      <c r="B86" s="824" t="s">
        <v>953</v>
      </c>
      <c r="C86" s="825"/>
      <c r="D86" s="825"/>
      <c r="E86" s="825"/>
      <c r="F86" s="825"/>
      <c r="G86" s="825"/>
      <c r="H86" s="825"/>
      <c r="I86" s="825"/>
      <c r="J86" s="825"/>
      <c r="K86" s="825"/>
      <c r="L86" s="825"/>
      <c r="M86" s="826"/>
      <c r="N86" s="52">
        <f>L83+L84+L85</f>
        <v>3056.2937406414917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13243.939542779797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1010</v>
      </c>
      <c r="C31" s="81" t="s">
        <v>1189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44"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66</v>
      </c>
      <c r="N36" s="272">
        <f>K36/M36</f>
        <v>2787.989911518865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2789.0151198521985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2891.535953185532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578.30719063710637</v>
      </c>
      <c r="M83" s="859"/>
      <c r="N83" s="51"/>
    </row>
    <row r="84" spans="1:14">
      <c r="B84" s="89" t="s">
        <v>973</v>
      </c>
      <c r="C84" s="90"/>
      <c r="D84" s="90"/>
      <c r="E84" s="90"/>
      <c r="F84" s="90"/>
      <c r="G84" s="90"/>
      <c r="H84" s="90"/>
      <c r="I84" s="87"/>
      <c r="J84" s="88"/>
      <c r="K84" s="304">
        <v>0.05</v>
      </c>
      <c r="L84" s="858">
        <f>N78*K84</f>
        <v>144.57679765927659</v>
      </c>
      <c r="M84" s="859"/>
      <c r="N84" s="51"/>
    </row>
    <row r="85" spans="1:14" ht="15.75" thickBot="1">
      <c r="B85" s="91" t="s">
        <v>974</v>
      </c>
      <c r="C85" s="92"/>
      <c r="D85" s="92"/>
      <c r="E85" s="92"/>
      <c r="F85" s="92"/>
      <c r="G85" s="92"/>
      <c r="H85" s="92"/>
      <c r="I85" s="93"/>
      <c r="J85" s="94"/>
      <c r="K85" s="305">
        <v>0.05</v>
      </c>
      <c r="L85" s="860">
        <f>N78*K85</f>
        <v>144.57679765927659</v>
      </c>
      <c r="M85" s="861"/>
      <c r="N85" s="51"/>
    </row>
    <row r="86" spans="1:14" ht="15.75" thickBot="1">
      <c r="B86" s="824" t="s">
        <v>953</v>
      </c>
      <c r="C86" s="825"/>
      <c r="D86" s="825"/>
      <c r="E86" s="825"/>
      <c r="F86" s="825"/>
      <c r="G86" s="825"/>
      <c r="H86" s="825"/>
      <c r="I86" s="825"/>
      <c r="J86" s="825"/>
      <c r="K86" s="825"/>
      <c r="L86" s="825"/>
      <c r="M86" s="826"/>
      <c r="N86" s="52">
        <f>L83+L84+L85</f>
        <v>867.46078595565962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3758.9967391411915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O46" sqref="O46"/>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1011</v>
      </c>
      <c r="C31" s="81" t="s">
        <v>1190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180</v>
      </c>
      <c r="B36" s="837" t="str">
        <f>VLOOKUP(A36,EQUIPOS!A6:D154,3,FALSE)</f>
        <v>Compresor 120 HP, con martillo.</v>
      </c>
      <c r="C36" s="838"/>
      <c r="D36" s="838"/>
      <c r="E36" s="838"/>
      <c r="F36" s="838"/>
      <c r="G36" s="838"/>
      <c r="H36" s="839"/>
      <c r="I36" s="267"/>
      <c r="J36" s="268"/>
      <c r="K36" s="269">
        <f>VLOOKUP(A36,EQUIPOS!A6:D163,4,FALSE)</f>
        <v>103031.39956113246</v>
      </c>
      <c r="L36" s="270"/>
      <c r="M36" s="271">
        <v>66</v>
      </c>
      <c r="N36" s="272">
        <f>K36/M36</f>
        <v>1561.08181153231</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226669.07903449144</v>
      </c>
      <c r="L37" s="270"/>
      <c r="M37" s="271">
        <v>100</v>
      </c>
      <c r="N37" s="272">
        <f>K37/M37</f>
        <v>2266.6907903449146</v>
      </c>
    </row>
    <row r="38" spans="1:14">
      <c r="A38" t="s">
        <v>312</v>
      </c>
      <c r="B38" s="837" t="str">
        <f>VLOOKUP(A38,EQUIPOS!A8:D154,3,FALSE)</f>
        <v>Retroexcavadora sobre oruga, potencia 138 HP, balde de 1,5 m3.</v>
      </c>
      <c r="C38" s="838"/>
      <c r="D38" s="838"/>
      <c r="E38" s="838"/>
      <c r="F38" s="838"/>
      <c r="G38" s="838"/>
      <c r="H38" s="839"/>
      <c r="I38" s="267"/>
      <c r="J38" s="268"/>
      <c r="K38" s="269">
        <f>VLOOKUP(A38,EQUIPOS!A8:D165,4,FALSE)</f>
        <v>184007.33416024508</v>
      </c>
      <c r="L38" s="270"/>
      <c r="M38" s="271">
        <v>66</v>
      </c>
      <c r="N38" s="272">
        <f>K38/M38</f>
        <v>2787.989911518865</v>
      </c>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N78*L42</f>
        <v>6.0915622581215141</v>
      </c>
    </row>
    <row r="43" spans="1:14" ht="15.75" thickBot="1">
      <c r="B43" s="824" t="s">
        <v>953</v>
      </c>
      <c r="C43" s="825"/>
      <c r="D43" s="825"/>
      <c r="E43" s="825"/>
      <c r="F43" s="825"/>
      <c r="G43" s="825"/>
      <c r="H43" s="825"/>
      <c r="I43" s="825"/>
      <c r="J43" s="825"/>
      <c r="K43" s="825"/>
      <c r="L43" s="825"/>
      <c r="M43" s="826"/>
      <c r="N43" s="394">
        <f>SUM(N36:N42)</f>
        <v>6621.8540756542116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VLOOKUP(A48,MATERIALES!A4:D385,2,FALSE)</f>
        <v>kg</v>
      </c>
      <c r="K48" s="282">
        <v>0.2</v>
      </c>
      <c r="L48" s="267"/>
      <c r="M48" s="283">
        <f>VLOOKUP(A48,MATERIALES!A5:D373,4,FALSE)</f>
        <v>5799.3610029351048</v>
      </c>
      <c r="N48" s="272">
        <f>K48*M48</f>
        <v>1159.8722005870211</v>
      </c>
    </row>
    <row r="49" spans="1:14">
      <c r="A49" t="s">
        <v>424</v>
      </c>
      <c r="B49" s="43" t="str">
        <f>VLOOKUP(A49,MATERIALES!A5:D373,3,FALSE)</f>
        <v>Cordón detonante</v>
      </c>
      <c r="C49" s="281"/>
      <c r="D49" s="281"/>
      <c r="E49" s="281"/>
      <c r="F49" s="281"/>
      <c r="G49" s="281"/>
      <c r="H49" s="281"/>
      <c r="I49" s="268"/>
      <c r="J49" s="224" t="str">
        <f>VLOOKUP(A49,MATERIALES!A5:D386,2,FALSE)</f>
        <v>m</v>
      </c>
      <c r="K49" s="282">
        <v>3</v>
      </c>
      <c r="L49" s="267"/>
      <c r="M49" s="283">
        <f>VLOOKUP(A49,MATERIALES!A6:D373,4,FALSE)</f>
        <v>1991.1710455335833</v>
      </c>
      <c r="N49" s="272">
        <f t="shared" ref="N49:N54" si="0">K49*M49</f>
        <v>5973.5131366007499</v>
      </c>
    </row>
    <row r="50" spans="1:14">
      <c r="A50" s="206" t="s">
        <v>453</v>
      </c>
      <c r="B50" s="43" t="str">
        <f>VLOOKUP(A50,MATERIALES!A6:D373,3,FALSE)</f>
        <v>Explosivos  75% (INDUGEL)</v>
      </c>
      <c r="C50" s="281"/>
      <c r="D50" s="281"/>
      <c r="E50" s="281"/>
      <c r="F50" s="281"/>
      <c r="G50" s="281"/>
      <c r="H50" s="281"/>
      <c r="I50" s="268"/>
      <c r="J50" s="224" t="str">
        <f>VLOOKUP(A50,MATERIALES!A6:D387,2,FALSE)</f>
        <v>lb</v>
      </c>
      <c r="K50" s="282">
        <v>0.3</v>
      </c>
      <c r="L50" s="267"/>
      <c r="M50" s="283">
        <f>VLOOKUP(A50,MATERIALES!A6:D373,4,FALSE)</f>
        <v>12643.447288761807</v>
      </c>
      <c r="N50" s="272">
        <f t="shared" si="0"/>
        <v>3793.0341866285416</v>
      </c>
    </row>
    <row r="51" spans="1:14">
      <c r="A51" t="s">
        <v>458</v>
      </c>
      <c r="B51" s="43" t="str">
        <f>VLOOKUP(A51,MATERIALES!A6:D373,3,FALSE)</f>
        <v>Fulminantes</v>
      </c>
      <c r="C51" s="281"/>
      <c r="D51" s="281"/>
      <c r="E51" s="281"/>
      <c r="F51" s="281"/>
      <c r="G51" s="281"/>
      <c r="H51" s="281"/>
      <c r="I51" s="268"/>
      <c r="J51" s="224" t="str">
        <f>VLOOKUP(A51,MATERIALES!A6:D388,2,FALSE)</f>
        <v>u</v>
      </c>
      <c r="K51" s="282">
        <v>0.2</v>
      </c>
      <c r="L51" s="267"/>
      <c r="M51" s="283">
        <f>VLOOKUP(A51,MATERIALES!A6:D373,4,FALSE)</f>
        <v>704.58839380096742</v>
      </c>
      <c r="N51" s="272">
        <f t="shared" si="0"/>
        <v>140.9176787601935</v>
      </c>
    </row>
    <row r="52" spans="1:14">
      <c r="A52" t="s">
        <v>552</v>
      </c>
      <c r="B52" s="43" t="str">
        <f>VLOOKUP(A52,MATERIALES!A6:D373,3,FALSE)</f>
        <v>Mecha Lenta</v>
      </c>
      <c r="C52" s="281"/>
      <c r="D52" s="281"/>
      <c r="E52" s="281"/>
      <c r="F52" s="281"/>
      <c r="G52" s="281"/>
      <c r="H52" s="281"/>
      <c r="I52" s="268"/>
      <c r="J52" s="224" t="str">
        <f>VLOOKUP(A52,MATERIALES!A6:D389,2,FALSE)</f>
        <v>m</v>
      </c>
      <c r="K52" s="282">
        <v>0.5</v>
      </c>
      <c r="L52" s="267"/>
      <c r="M52" s="283">
        <f>VLOOKUP(A52,MATERIALES!A7:D373,4,FALSE)</f>
        <v>973.36505111004783</v>
      </c>
      <c r="N52" s="272">
        <f t="shared" si="0"/>
        <v>486.68252555502391</v>
      </c>
    </row>
    <row r="53" spans="1:14">
      <c r="B53" s="43"/>
      <c r="C53" s="281"/>
      <c r="D53" s="281"/>
      <c r="E53" s="281"/>
      <c r="F53" s="281"/>
      <c r="G53" s="281"/>
      <c r="H53" s="281"/>
      <c r="I53" s="268"/>
      <c r="J53" s="224"/>
      <c r="K53" s="282"/>
      <c r="L53" s="267"/>
      <c r="M53" s="283"/>
      <c r="N53" s="272"/>
    </row>
    <row r="54" spans="1:14">
      <c r="A54" t="s">
        <v>442</v>
      </c>
      <c r="B54" s="43" t="str">
        <f>VLOOKUP(A54,MATERIALES!A8:D373,3,FALSE)</f>
        <v>Derechos de explotación y/o disposición de materiales</v>
      </c>
      <c r="C54" s="281"/>
      <c r="D54" s="281"/>
      <c r="E54" s="281"/>
      <c r="F54" s="281"/>
      <c r="G54" s="281"/>
      <c r="H54" s="281"/>
      <c r="I54" s="268"/>
      <c r="J54" s="224" t="str">
        <f>VLOOKUP(A54,MATERIALES!A8:D391,2,FALSE)</f>
        <v>m3</v>
      </c>
      <c r="K54" s="282">
        <v>1</v>
      </c>
      <c r="L54" s="267"/>
      <c r="M54" s="283">
        <f>VLOOKUP(A54,MATERIALES!A9:D374,4,FALSE)</f>
        <v>5029.4190586078585</v>
      </c>
      <c r="N54" s="272">
        <f t="shared" si="0"/>
        <v>5029.4190586078585</v>
      </c>
    </row>
    <row r="55" spans="1:14" ht="15.75" thickBot="1">
      <c r="B55" s="819"/>
      <c r="C55" s="820"/>
      <c r="D55" s="820"/>
      <c r="E55" s="820"/>
      <c r="F55" s="820"/>
      <c r="G55" s="820"/>
      <c r="H55" s="820"/>
      <c r="I55" s="821"/>
      <c r="J55" s="42"/>
      <c r="K55" s="44"/>
      <c r="L55" s="822"/>
      <c r="M55" s="823"/>
      <c r="N55" s="45"/>
    </row>
    <row r="56" spans="1:14" ht="15.75" thickBot="1">
      <c r="B56" s="824" t="s">
        <v>953</v>
      </c>
      <c r="C56" s="825"/>
      <c r="D56" s="825"/>
      <c r="E56" s="825"/>
      <c r="F56" s="825"/>
      <c r="G56" s="825"/>
      <c r="H56" s="825"/>
      <c r="I56" s="825"/>
      <c r="J56" s="825"/>
      <c r="K56" s="825"/>
      <c r="L56" s="825"/>
      <c r="M56" s="826"/>
      <c r="N56" s="394">
        <f>SUM(N48:N55)</f>
        <v>16583.438786739389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309"/>
      <c r="C66" s="310"/>
      <c r="D66" s="310"/>
      <c r="E66" s="310"/>
      <c r="F66" s="310"/>
      <c r="G66" s="310"/>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295">
        <v>528</v>
      </c>
      <c r="N72" s="395">
        <f>K72/M72</f>
        <v>102.52083333333333</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5">
        <v>528</v>
      </c>
      <c r="N73" s="395">
        <f>K73/M73</f>
        <v>202.0572795727424</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24" t="s">
        <v>953</v>
      </c>
      <c r="C78" s="825"/>
      <c r="D78" s="825"/>
      <c r="E78" s="825"/>
      <c r="F78" s="825"/>
      <c r="G78" s="825"/>
      <c r="H78" s="825"/>
      <c r="I78" s="831"/>
      <c r="J78" s="831"/>
      <c r="K78" s="831"/>
      <c r="L78" s="831"/>
      <c r="M78" s="832"/>
      <c r="N78" s="301">
        <f>SUM(N72:N77)</f>
        <v>304.57811290607572</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23509.870975299677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4701.9741950599355</v>
      </c>
      <c r="M85" s="859"/>
      <c r="N85" s="51"/>
    </row>
    <row r="86" spans="1:14">
      <c r="B86" s="89" t="s">
        <v>973</v>
      </c>
      <c r="C86" s="90"/>
      <c r="D86" s="90"/>
      <c r="E86" s="90"/>
      <c r="F86" s="90"/>
      <c r="G86" s="90"/>
      <c r="H86" s="90"/>
      <c r="I86" s="87"/>
      <c r="J86" s="88"/>
      <c r="K86" s="304">
        <v>0.05</v>
      </c>
      <c r="L86" s="858">
        <f>N80*K86</f>
        <v>1175.4935487649839</v>
      </c>
      <c r="M86" s="859"/>
      <c r="N86" s="51"/>
    </row>
    <row r="87" spans="1:14" ht="15.75" thickBot="1">
      <c r="B87" s="91" t="s">
        <v>974</v>
      </c>
      <c r="C87" s="92"/>
      <c r="D87" s="92"/>
      <c r="E87" s="92"/>
      <c r="F87" s="92"/>
      <c r="G87" s="92"/>
      <c r="H87" s="92"/>
      <c r="I87" s="93"/>
      <c r="J87" s="94"/>
      <c r="K87" s="305">
        <v>0.05</v>
      </c>
      <c r="L87" s="860">
        <f>N80*K87</f>
        <v>1175.4935487649839</v>
      </c>
      <c r="M87" s="861"/>
      <c r="N87" s="51"/>
    </row>
    <row r="88" spans="1:14" ht="15.75" thickBot="1">
      <c r="B88" s="824" t="s">
        <v>953</v>
      </c>
      <c r="C88" s="825"/>
      <c r="D88" s="825"/>
      <c r="E88" s="825"/>
      <c r="F88" s="825"/>
      <c r="G88" s="825"/>
      <c r="H88" s="825"/>
      <c r="I88" s="825"/>
      <c r="J88" s="825"/>
      <c r="K88" s="825"/>
      <c r="L88" s="825"/>
      <c r="M88" s="826"/>
      <c r="N88" s="52">
        <f>L85+L86+L87</f>
        <v>7052.9612925899028</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30562.832267889578</v>
      </c>
    </row>
    <row r="91" spans="1:14">
      <c r="B91" s="13"/>
      <c r="C91" s="14"/>
      <c r="D91" s="14"/>
      <c r="E91" s="14"/>
      <c r="F91" s="14"/>
      <c r="G91" s="14"/>
      <c r="H91" s="14"/>
      <c r="I91" s="14"/>
      <c r="J91" s="14"/>
      <c r="K91" s="14"/>
      <c r="L91" s="14"/>
      <c r="M91" s="14"/>
      <c r="N91" s="15"/>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53" t="s">
        <v>976</v>
      </c>
      <c r="F95" s="53"/>
      <c r="G95" s="53"/>
      <c r="H95" s="53"/>
      <c r="I95" s="53"/>
      <c r="J95" s="53"/>
      <c r="K95" s="12"/>
      <c r="L95" s="12"/>
      <c r="M95" s="12"/>
      <c r="N95" s="17"/>
    </row>
    <row r="96" spans="1:14">
      <c r="B96" s="16"/>
      <c r="C96" s="12"/>
      <c r="D96" s="12"/>
      <c r="E96" s="12" t="s">
        <v>977</v>
      </c>
      <c r="F96" s="12"/>
      <c r="G96" s="12"/>
      <c r="H96" s="12"/>
      <c r="I96" s="12"/>
      <c r="J96" s="12"/>
      <c r="K96" s="12"/>
      <c r="L96" s="12"/>
      <c r="M96" s="12"/>
      <c r="N96" s="17"/>
    </row>
    <row r="97" spans="2:14">
      <c r="B97" s="16"/>
      <c r="C97" s="12"/>
      <c r="D97" s="12"/>
      <c r="E97" s="12" t="s">
        <v>978</v>
      </c>
      <c r="F97" s="12"/>
      <c r="G97" s="12"/>
      <c r="H97" s="12"/>
      <c r="I97" s="12"/>
      <c r="J97" s="12"/>
      <c r="K97" s="12"/>
      <c r="L97" s="12"/>
      <c r="M97" s="12"/>
      <c r="N97" s="17"/>
    </row>
    <row r="98" spans="2:14">
      <c r="B98" s="16"/>
      <c r="C98" s="12"/>
      <c r="D98" s="12"/>
      <c r="E98" s="12" t="s">
        <v>979</v>
      </c>
      <c r="F98" s="12"/>
      <c r="G98" s="12"/>
      <c r="H98" s="12"/>
      <c r="I98" s="12"/>
      <c r="J98" s="12"/>
      <c r="K98" s="12"/>
      <c r="L98" s="12"/>
      <c r="M98" s="12"/>
      <c r="N98" s="17"/>
    </row>
    <row r="99" spans="2:14" ht="15.75" thickBot="1">
      <c r="B99" s="16"/>
      <c r="C99" s="12"/>
      <c r="D99" s="12"/>
      <c r="E99" s="12"/>
      <c r="F99" s="12" t="s">
        <v>980</v>
      </c>
      <c r="G99" s="12"/>
      <c r="H99" s="12"/>
      <c r="I99" s="12"/>
      <c r="J99" s="12"/>
      <c r="K99" s="12"/>
      <c r="L99" s="12"/>
      <c r="M99" s="12"/>
      <c r="N99" s="17"/>
    </row>
    <row r="100" spans="2:14">
      <c r="B100" s="227" t="s">
        <v>2216</v>
      </c>
      <c r="C100" s="228"/>
      <c r="D100" s="228"/>
      <c r="E100" s="228"/>
      <c r="F100" s="228"/>
      <c r="G100" s="228"/>
      <c r="H100" s="228"/>
      <c r="I100" s="228"/>
      <c r="J100" s="228"/>
      <c r="K100" s="228"/>
      <c r="L100" s="228"/>
      <c r="M100" s="228"/>
      <c r="N100" s="229"/>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ht="15.75" thickBot="1">
      <c r="B104" s="233"/>
      <c r="C104" s="234"/>
      <c r="D104" s="234"/>
      <c r="E104" s="234"/>
      <c r="F104" s="234"/>
      <c r="G104" s="234"/>
      <c r="H104" s="234"/>
      <c r="I104" s="234"/>
      <c r="J104" s="234"/>
      <c r="K104" s="234"/>
      <c r="L104" s="234"/>
      <c r="M104" s="234"/>
      <c r="N104" s="235"/>
    </row>
    <row r="105" spans="2:14">
      <c r="B105" s="236"/>
      <c r="C105" s="237"/>
      <c r="D105" s="237"/>
      <c r="E105" s="237"/>
      <c r="F105" s="237"/>
      <c r="G105" s="237"/>
      <c r="H105" s="237"/>
      <c r="I105" s="237"/>
      <c r="J105" s="237"/>
      <c r="K105" s="237"/>
      <c r="L105" s="237"/>
      <c r="M105" s="237"/>
      <c r="N105" s="238"/>
    </row>
    <row r="106" spans="2:14">
      <c r="B106" s="222" t="s">
        <v>2217</v>
      </c>
      <c r="C106" s="31"/>
      <c r="D106" s="31"/>
      <c r="E106" s="31"/>
      <c r="F106" s="31"/>
      <c r="G106" s="31"/>
      <c r="H106" s="31"/>
      <c r="I106" s="31"/>
      <c r="J106" s="31"/>
      <c r="K106" s="31"/>
      <c r="L106" s="31"/>
      <c r="M106" s="31"/>
      <c r="N106" s="32"/>
    </row>
    <row r="107" spans="2:14" ht="15" customHeight="1">
      <c r="B107" s="862" t="s">
        <v>2218</v>
      </c>
      <c r="C107" s="863"/>
      <c r="D107" s="863"/>
      <c r="E107" s="863"/>
      <c r="F107" s="863"/>
      <c r="G107" s="863"/>
      <c r="H107" s="863"/>
      <c r="I107" s="863"/>
      <c r="J107" s="863"/>
      <c r="K107" s="863"/>
      <c r="L107" s="863"/>
      <c r="M107" s="863"/>
      <c r="N107" s="864"/>
    </row>
    <row r="108" spans="2:14" ht="15" customHeight="1">
      <c r="B108" s="862"/>
      <c r="C108" s="863"/>
      <c r="D108" s="863"/>
      <c r="E108" s="863"/>
      <c r="F108" s="863"/>
      <c r="G108" s="863"/>
      <c r="H108" s="863"/>
      <c r="I108" s="863"/>
      <c r="J108" s="863"/>
      <c r="K108" s="863"/>
      <c r="L108" s="863"/>
      <c r="M108" s="863"/>
      <c r="N108" s="864"/>
    </row>
    <row r="109" spans="2:14" ht="30" customHeight="1">
      <c r="B109" s="865" t="s">
        <v>2219</v>
      </c>
      <c r="C109" s="866"/>
      <c r="D109" s="866"/>
      <c r="E109" s="866"/>
      <c r="F109" s="866"/>
      <c r="G109" s="866"/>
      <c r="H109" s="866"/>
      <c r="I109" s="866"/>
      <c r="J109" s="866"/>
      <c r="K109" s="866"/>
      <c r="L109" s="866"/>
      <c r="M109" s="866"/>
      <c r="N109" s="867"/>
    </row>
    <row r="110" spans="2:14">
      <c r="B110" s="865"/>
      <c r="C110" s="866"/>
      <c r="D110" s="866"/>
      <c r="E110" s="866"/>
      <c r="F110" s="866"/>
      <c r="G110" s="866"/>
      <c r="H110" s="866"/>
      <c r="I110" s="866"/>
      <c r="J110" s="866"/>
      <c r="K110" s="866"/>
      <c r="L110" s="866"/>
      <c r="M110" s="866"/>
      <c r="N110" s="867"/>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222"/>
      <c r="C114" s="31"/>
      <c r="D114" s="31"/>
      <c r="E114" s="31"/>
      <c r="F114" s="31"/>
      <c r="G114" s="31"/>
      <c r="H114" s="31"/>
      <c r="I114" s="31"/>
      <c r="J114" s="31"/>
      <c r="K114" s="31"/>
      <c r="L114" s="31"/>
      <c r="M114" s="31"/>
      <c r="N114" s="32"/>
    </row>
    <row r="115" spans="2:14">
      <c r="B115" s="16"/>
      <c r="C115" s="12"/>
      <c r="D115" s="12"/>
      <c r="E115" s="12" t="s">
        <v>976</v>
      </c>
      <c r="F115" s="53"/>
      <c r="G115" s="53"/>
      <c r="H115" s="12"/>
      <c r="I115" s="12"/>
      <c r="J115" s="12"/>
      <c r="K115" s="12"/>
      <c r="L115" s="12"/>
      <c r="M115" s="12"/>
      <c r="N115" s="17"/>
    </row>
    <row r="116" spans="2:14">
      <c r="B116" s="16"/>
      <c r="C116" s="12"/>
      <c r="D116" s="12"/>
      <c r="E116" s="54" t="s">
        <v>977</v>
      </c>
      <c r="F116" s="12"/>
      <c r="G116" s="12"/>
      <c r="H116" s="54"/>
      <c r="I116" s="54"/>
      <c r="J116" s="54"/>
      <c r="K116" s="12"/>
      <c r="L116" s="12"/>
      <c r="M116" s="12"/>
      <c r="N116" s="17"/>
    </row>
    <row r="117" spans="2:14">
      <c r="B117" s="16"/>
      <c r="C117" s="12"/>
      <c r="D117" s="12"/>
      <c r="E117" s="55" t="s">
        <v>981</v>
      </c>
      <c r="F117" s="12"/>
      <c r="G117" s="12"/>
      <c r="H117" s="55"/>
      <c r="I117" s="55"/>
      <c r="J117" s="55"/>
      <c r="K117" s="12"/>
      <c r="L117" s="12"/>
      <c r="M117" s="12"/>
      <c r="N117" s="17"/>
    </row>
    <row r="118" spans="2:14">
      <c r="B118" s="56"/>
      <c r="C118" s="31"/>
      <c r="D118" s="31"/>
      <c r="E118" s="12" t="s">
        <v>979</v>
      </c>
      <c r="F118" s="12"/>
      <c r="G118" s="12"/>
      <c r="H118" s="12"/>
      <c r="I118" s="12"/>
      <c r="J118" s="12"/>
      <c r="K118" s="31"/>
      <c r="L118" s="31"/>
      <c r="M118" s="31"/>
      <c r="N118" s="32"/>
    </row>
    <row r="119" spans="2:14">
      <c r="B119" s="56"/>
      <c r="C119" s="31"/>
      <c r="D119" s="31"/>
      <c r="E119" s="31"/>
      <c r="F119" s="12"/>
      <c r="G119" s="12"/>
      <c r="H119" s="12"/>
      <c r="I119" s="12"/>
      <c r="J119" s="12"/>
      <c r="K119" s="31"/>
      <c r="L119" s="31"/>
      <c r="M119" s="31"/>
      <c r="N119" s="32"/>
    </row>
    <row r="120" spans="2:14">
      <c r="B120" s="56" t="s">
        <v>2220</v>
      </c>
      <c r="C120" s="55"/>
      <c r="D120" s="55"/>
      <c r="E120" s="12"/>
      <c r="F120" s="12"/>
      <c r="G120" s="12"/>
      <c r="H120" s="12"/>
      <c r="I120" s="12"/>
      <c r="J120" s="801"/>
      <c r="K120" s="801"/>
      <c r="L120" s="801"/>
      <c r="M120" s="801"/>
      <c r="N120" s="802"/>
    </row>
    <row r="121" spans="2:14" ht="15.75" thickBot="1">
      <c r="B121" s="261" t="s">
        <v>2221</v>
      </c>
      <c r="C121" s="393"/>
      <c r="D121" s="393"/>
      <c r="E121" s="57"/>
      <c r="F121" s="57"/>
      <c r="G121" s="57"/>
      <c r="H121" s="57"/>
      <c r="I121" s="57"/>
      <c r="J121" s="803"/>
      <c r="K121" s="803"/>
      <c r="L121" s="803"/>
      <c r="M121" s="803"/>
      <c r="N121"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1012</v>
      </c>
      <c r="C31" s="81" t="s">
        <v>1191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66</v>
      </c>
      <c r="N36" s="272">
        <f>K36/M36</f>
        <v>2787.989911518865</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226669.07903449144</v>
      </c>
      <c r="L37" s="270"/>
      <c r="M37" s="271">
        <v>100</v>
      </c>
      <c r="N37" s="272">
        <f>K37/M37</f>
        <v>2266.6907903449146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5055.7059101971126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442</v>
      </c>
      <c r="B48" s="43" t="str">
        <f>VLOOKUP(A48,MATERIALES!A4:D373,3,FALSE)</f>
        <v>Derechos de explotación y/o disposición de materiales</v>
      </c>
      <c r="C48" s="281"/>
      <c r="D48" s="281"/>
      <c r="E48" s="281"/>
      <c r="F48" s="281"/>
      <c r="G48" s="281"/>
      <c r="H48" s="281"/>
      <c r="I48" s="268"/>
      <c r="J48" s="224" t="str">
        <f>VLOOKUP(A48,MATERIALES!A4:D373,2,FALSE)</f>
        <v>m3</v>
      </c>
      <c r="K48" s="282">
        <v>1</v>
      </c>
      <c r="L48" s="267"/>
      <c r="M48" s="283">
        <f>VLOOKUP(A48,MATERIALES!A4:D395,4,FALSE)</f>
        <v>5029.4190586078585</v>
      </c>
      <c r="N48" s="272">
        <f>K48*M48</f>
        <v>5029.4190586078585</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5029.4190586078585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10187.645802138306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2037.5291604276613</v>
      </c>
      <c r="M83" s="859"/>
      <c r="N83" s="51"/>
    </row>
    <row r="84" spans="1:14">
      <c r="B84" s="89" t="s">
        <v>973</v>
      </c>
      <c r="C84" s="90"/>
      <c r="D84" s="90"/>
      <c r="E84" s="90"/>
      <c r="F84" s="90"/>
      <c r="G84" s="90"/>
      <c r="H84" s="90"/>
      <c r="I84" s="87"/>
      <c r="J84" s="88"/>
      <c r="K84" s="304">
        <v>0.05</v>
      </c>
      <c r="L84" s="858">
        <f>N78*K84</f>
        <v>509.38229010691532</v>
      </c>
      <c r="M84" s="859"/>
      <c r="N84" s="51"/>
    </row>
    <row r="85" spans="1:14" ht="15.75" thickBot="1">
      <c r="B85" s="91" t="s">
        <v>974</v>
      </c>
      <c r="C85" s="92"/>
      <c r="D85" s="92"/>
      <c r="E85" s="92"/>
      <c r="F85" s="92"/>
      <c r="G85" s="92"/>
      <c r="H85" s="92"/>
      <c r="I85" s="93"/>
      <c r="J85" s="94"/>
      <c r="K85" s="305">
        <v>0.05</v>
      </c>
      <c r="L85" s="860">
        <f>N78*K85</f>
        <v>509.38229010691532</v>
      </c>
      <c r="M85" s="861"/>
      <c r="N85" s="51"/>
    </row>
    <row r="86" spans="1:14" ht="15.75" thickBot="1">
      <c r="B86" s="824" t="s">
        <v>953</v>
      </c>
      <c r="C86" s="825"/>
      <c r="D86" s="825"/>
      <c r="E86" s="825"/>
      <c r="F86" s="825"/>
      <c r="G86" s="825"/>
      <c r="H86" s="825"/>
      <c r="I86" s="825"/>
      <c r="J86" s="825"/>
      <c r="K86" s="825"/>
      <c r="L86" s="825"/>
      <c r="M86" s="826"/>
      <c r="N86" s="52">
        <f>L83+L84+L85</f>
        <v>3056.2937406414917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13243.939542779797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P49" sqref="P49"/>
    </sheetView>
  </sheetViews>
  <sheetFormatPr baseColWidth="10" defaultRowHeight="15"/>
  <cols>
    <col min="1" max="1" width="8.2851562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1013</v>
      </c>
      <c r="C31" s="81" t="s">
        <v>1192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66</v>
      </c>
      <c r="N36" s="272">
        <f>K36/M36</f>
        <v>2787.989911518865</v>
      </c>
    </row>
    <row r="37" spans="1:14">
      <c r="A37" s="108" t="s">
        <v>180</v>
      </c>
      <c r="B37" s="837" t="str">
        <f>VLOOKUP(A37,EQUIPOS!A7:D154,3,FALSE)</f>
        <v>Compresor 120 HP, con martillo.</v>
      </c>
      <c r="C37" s="838"/>
      <c r="D37" s="838"/>
      <c r="E37" s="838"/>
      <c r="F37" s="838"/>
      <c r="G37" s="838"/>
      <c r="H37" s="839"/>
      <c r="I37" s="267"/>
      <c r="J37" s="268"/>
      <c r="K37" s="269">
        <f>VLOOKUP(A37,EQUIPOS!A7:D164,4,FALSE)</f>
        <v>103031.39956113246</v>
      </c>
      <c r="L37" s="270"/>
      <c r="M37" s="271">
        <v>66</v>
      </c>
      <c r="N37" s="272">
        <f>K37/M37</f>
        <v>1561.08181153231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N79*L42</f>
        <v>6.0915622581215141</v>
      </c>
    </row>
    <row r="43" spans="1:14" ht="15.75" thickBot="1">
      <c r="B43" s="824" t="s">
        <v>953</v>
      </c>
      <c r="C43" s="825"/>
      <c r="D43" s="825"/>
      <c r="E43" s="825"/>
      <c r="F43" s="825"/>
      <c r="G43" s="825"/>
      <c r="H43" s="825"/>
      <c r="I43" s="825"/>
      <c r="J43" s="825"/>
      <c r="K43" s="825"/>
      <c r="L43" s="825"/>
      <c r="M43" s="826"/>
      <c r="N43" s="394">
        <f>SUM(N36:N42)</f>
        <v>4355.163285309296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376</v>
      </c>
      <c r="B48" s="43" t="str">
        <f>VLOOKUP(A48,MATERIALES!A4:D373,3,FALSE)</f>
        <v>Anfo</v>
      </c>
      <c r="C48" s="281"/>
      <c r="D48" s="281"/>
      <c r="E48" s="281"/>
      <c r="F48" s="281"/>
      <c r="G48" s="281"/>
      <c r="H48" s="281"/>
      <c r="I48" s="268"/>
      <c r="J48" s="224" t="str">
        <f>VLOOKUP(A48,MATERIALES!A4:D373,2,FALSE)</f>
        <v>kg</v>
      </c>
      <c r="K48" s="282">
        <v>0.2</v>
      </c>
      <c r="L48" s="267"/>
      <c r="M48" s="283">
        <f>VLOOKUP(A48,MATERIALES!A4:D395,4,FALSE)</f>
        <v>5799.3610029351048</v>
      </c>
      <c r="N48" s="272">
        <f t="shared" ref="N48:N53" si="0">K48*M48</f>
        <v>1159.8722005870211</v>
      </c>
    </row>
    <row r="49" spans="1:14">
      <c r="A49" t="s">
        <v>424</v>
      </c>
      <c r="B49" s="43" t="str">
        <f>VLOOKUP(A49,MATERIALES!A5:D373,3,FALSE)</f>
        <v>Cordón detonante</v>
      </c>
      <c r="C49" s="281"/>
      <c r="D49" s="281"/>
      <c r="E49" s="281"/>
      <c r="F49" s="281"/>
      <c r="G49" s="281"/>
      <c r="H49" s="281"/>
      <c r="I49" s="268"/>
      <c r="J49" s="224" t="str">
        <f>VLOOKUP(A49,MATERIALES!A5:D373,2,FALSE)</f>
        <v>m</v>
      </c>
      <c r="K49" s="282">
        <v>3</v>
      </c>
      <c r="L49" s="267"/>
      <c r="M49" s="283">
        <f>VLOOKUP(A49,MATERIALES!A5:D396,4,FALSE)</f>
        <v>1991.1710455335833</v>
      </c>
      <c r="N49" s="272">
        <f t="shared" si="0"/>
        <v>5973.5131366007499</v>
      </c>
    </row>
    <row r="50" spans="1:14">
      <c r="A50" s="108" t="s">
        <v>453</v>
      </c>
      <c r="B50" s="43" t="str">
        <f>VLOOKUP(A50,MATERIALES!A6:D373,3,FALSE)</f>
        <v>Explosivos  75% (INDUGEL)</v>
      </c>
      <c r="C50" s="281"/>
      <c r="D50" s="281"/>
      <c r="E50" s="281"/>
      <c r="F50" s="281"/>
      <c r="G50" s="281"/>
      <c r="H50" s="281"/>
      <c r="I50" s="268"/>
      <c r="J50" s="224" t="str">
        <f>VLOOKUP(A50,MATERIALES!A6:D373,2,FALSE)</f>
        <v>lb</v>
      </c>
      <c r="K50" s="282">
        <v>0.3</v>
      </c>
      <c r="L50" s="267"/>
      <c r="M50" s="283">
        <f>VLOOKUP(A50,MATERIALES!A6:D397,4,FALSE)</f>
        <v>12643.447288761807</v>
      </c>
      <c r="N50" s="272">
        <f t="shared" si="0"/>
        <v>3793.0341866285416</v>
      </c>
    </row>
    <row r="51" spans="1:14">
      <c r="A51" s="108" t="s">
        <v>458</v>
      </c>
      <c r="B51" s="43" t="str">
        <f>VLOOKUP(A51,MATERIALES!A6:D373,3,FALSE)</f>
        <v>Fulminantes</v>
      </c>
      <c r="C51" s="281"/>
      <c r="D51" s="281"/>
      <c r="E51" s="281"/>
      <c r="F51" s="281"/>
      <c r="G51" s="281"/>
      <c r="H51" s="281"/>
      <c r="I51" s="268"/>
      <c r="J51" s="224" t="str">
        <f>VLOOKUP(A51,MATERIALES!A6:D373,2,FALSE)</f>
        <v>u</v>
      </c>
      <c r="K51" s="282">
        <v>0.2</v>
      </c>
      <c r="L51" s="267"/>
      <c r="M51" s="283">
        <f>VLOOKUP(A51,MATERIALES!A6:D398,4,FALSE)</f>
        <v>704.58839380096742</v>
      </c>
      <c r="N51" s="272">
        <f t="shared" si="0"/>
        <v>140.9176787601935</v>
      </c>
    </row>
    <row r="52" spans="1:14">
      <c r="A52" t="s">
        <v>552</v>
      </c>
      <c r="B52" s="43" t="str">
        <f>VLOOKUP(A52,MATERIALES!A6:D374,3,FALSE)</f>
        <v>Mecha Lenta</v>
      </c>
      <c r="C52" s="281"/>
      <c r="D52" s="281"/>
      <c r="E52" s="281"/>
      <c r="F52" s="281"/>
      <c r="G52" s="281"/>
      <c r="H52" s="281"/>
      <c r="I52" s="268"/>
      <c r="J52" s="224" t="str">
        <f>VLOOKUP(A52,MATERIALES!A6:D374,2,FALSE)</f>
        <v>m</v>
      </c>
      <c r="K52" s="282">
        <v>0.5</v>
      </c>
      <c r="L52" s="267"/>
      <c r="M52" s="283">
        <f>VLOOKUP(A52,MATERIALES!A6:D399,4,FALSE)</f>
        <v>973.36505111004783</v>
      </c>
      <c r="N52" s="272">
        <f t="shared" si="0"/>
        <v>486.68252555502391</v>
      </c>
    </row>
    <row r="53" spans="1:14">
      <c r="B53" s="43"/>
      <c r="C53" s="281"/>
      <c r="D53" s="281"/>
      <c r="E53" s="281"/>
      <c r="F53" s="281"/>
      <c r="G53" s="281"/>
      <c r="H53" s="281"/>
      <c r="I53" s="268"/>
      <c r="J53" s="224"/>
      <c r="K53" s="282"/>
      <c r="L53" s="267"/>
      <c r="M53" s="283"/>
      <c r="N53" s="272"/>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SUM(N48:N54)</f>
        <v>11554.01972813153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949"/>
      <c r="C65" s="950"/>
      <c r="D65" s="950"/>
      <c r="E65" s="950"/>
      <c r="F65" s="950"/>
      <c r="G65" s="951"/>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309"/>
      <c r="C67" s="310"/>
      <c r="D67" s="310"/>
      <c r="E67" s="310"/>
      <c r="F67" s="310"/>
      <c r="G67" s="310"/>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t="s">
        <v>6</v>
      </c>
      <c r="B73" s="49" t="str">
        <f>VLOOKUP(A73,'MANO DE OBRA'!A8:D68,3,FALSE)</f>
        <v xml:space="preserve">Obrero </v>
      </c>
      <c r="C73" s="47"/>
      <c r="D73" s="47"/>
      <c r="E73" s="47"/>
      <c r="F73" s="47"/>
      <c r="G73" s="47"/>
      <c r="H73" s="47"/>
      <c r="I73" s="292">
        <f>K73/J73*100</f>
        <v>29260.000000000004</v>
      </c>
      <c r="J73" s="293">
        <v>185</v>
      </c>
      <c r="K73" s="294">
        <f>VLOOKUP(A73,'MANO DE OBRA'!A8:D99,4,FALSE)</f>
        <v>54131</v>
      </c>
      <c r="L73" s="50"/>
      <c r="M73" s="295">
        <v>528</v>
      </c>
      <c r="N73" s="395">
        <f>K73/M73</f>
        <v>102.52083333333333</v>
      </c>
      <c r="O73" s="106"/>
    </row>
    <row r="74" spans="1:15">
      <c r="A74"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295">
        <v>528</v>
      </c>
      <c r="N74" s="395">
        <f>K74/M74</f>
        <v>202.0572795727424</v>
      </c>
    </row>
    <row r="75" spans="1:15">
      <c r="B75" s="49"/>
      <c r="C75" s="47"/>
      <c r="D75" s="47"/>
      <c r="E75" s="47"/>
      <c r="F75" s="47"/>
      <c r="G75" s="47"/>
      <c r="H75" s="47"/>
      <c r="I75" s="279"/>
      <c r="J75" s="297"/>
      <c r="K75" s="298"/>
      <c r="L75" s="50"/>
      <c r="M75" s="300"/>
      <c r="N75" s="296"/>
    </row>
    <row r="76" spans="1:15">
      <c r="B76" s="49"/>
      <c r="C76" s="47"/>
      <c r="D76" s="47"/>
      <c r="E76" s="47"/>
      <c r="F76" s="47"/>
      <c r="G76" s="47"/>
      <c r="H76" s="47"/>
      <c r="I76" s="279"/>
      <c r="J76" s="297"/>
      <c r="K76" s="298"/>
      <c r="L76" s="318"/>
      <c r="M76" s="300"/>
      <c r="N76" s="296"/>
    </row>
    <row r="77" spans="1:15">
      <c r="B77" s="49"/>
      <c r="C77" s="47"/>
      <c r="D77" s="47"/>
      <c r="E77" s="47"/>
      <c r="F77" s="47"/>
      <c r="G77" s="47"/>
      <c r="H77" s="47"/>
      <c r="I77" s="279"/>
      <c r="J77" s="297"/>
      <c r="K77" s="298"/>
      <c r="L77" s="318"/>
      <c r="M77" s="300"/>
      <c r="N77" s="296"/>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SUM(N73:N78)</f>
        <v>304.57811290607572</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N43+N55+N68+N79</f>
        <v>16213.761126346903</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3242.7522252693807</v>
      </c>
      <c r="M86" s="859"/>
      <c r="N86" s="51"/>
    </row>
    <row r="87" spans="1:14">
      <c r="B87" s="89" t="s">
        <v>973</v>
      </c>
      <c r="C87" s="90"/>
      <c r="D87" s="90"/>
      <c r="E87" s="90"/>
      <c r="F87" s="90"/>
      <c r="G87" s="90"/>
      <c r="H87" s="90"/>
      <c r="I87" s="87"/>
      <c r="J87" s="88"/>
      <c r="K87" s="304">
        <v>0.05</v>
      </c>
      <c r="L87" s="858">
        <f>N81*K87</f>
        <v>810.68805631734517</v>
      </c>
      <c r="M87" s="859"/>
      <c r="N87" s="51"/>
    </row>
    <row r="88" spans="1:14" ht="15.75" thickBot="1">
      <c r="B88" s="91" t="s">
        <v>974</v>
      </c>
      <c r="C88" s="92"/>
      <c r="D88" s="92"/>
      <c r="E88" s="92"/>
      <c r="F88" s="92"/>
      <c r="G88" s="92"/>
      <c r="H88" s="92"/>
      <c r="I88" s="93"/>
      <c r="J88" s="94"/>
      <c r="K88" s="305">
        <v>0.05</v>
      </c>
      <c r="L88" s="860">
        <f>N81*K88</f>
        <v>810.68805631734517</v>
      </c>
      <c r="M88" s="861"/>
      <c r="N88" s="51"/>
    </row>
    <row r="89" spans="1:14" ht="15.75" thickBot="1">
      <c r="B89" s="824" t="s">
        <v>953</v>
      </c>
      <c r="C89" s="825"/>
      <c r="D89" s="825"/>
      <c r="E89" s="825"/>
      <c r="F89" s="825"/>
      <c r="G89" s="825"/>
      <c r="H89" s="825"/>
      <c r="I89" s="825"/>
      <c r="J89" s="825"/>
      <c r="K89" s="825"/>
      <c r="L89" s="825"/>
      <c r="M89" s="826"/>
      <c r="N89" s="52">
        <f>L86+L87+L88</f>
        <v>4864.1283379040715</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21077.889464250973</v>
      </c>
    </row>
    <row r="92" spans="1:14">
      <c r="B92" s="13"/>
      <c r="C92" s="14"/>
      <c r="D92" s="14"/>
      <c r="E92" s="14"/>
      <c r="F92" s="14"/>
      <c r="G92" s="14"/>
      <c r="H92" s="14"/>
      <c r="I92" s="14"/>
      <c r="J92" s="14"/>
      <c r="K92" s="14"/>
      <c r="L92" s="14"/>
      <c r="M92" s="14"/>
      <c r="N92" s="15"/>
    </row>
    <row r="93" spans="1:14">
      <c r="B93" s="16"/>
      <c r="C93" s="12"/>
      <c r="D93" s="12"/>
      <c r="E93" s="12"/>
      <c r="F93" s="12"/>
      <c r="G93" s="12"/>
      <c r="H93" s="12"/>
      <c r="I93" s="12"/>
      <c r="J93" s="12"/>
      <c r="K93" s="12"/>
      <c r="L93" s="12"/>
      <c r="M93" s="12"/>
      <c r="N93" s="17"/>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53" t="s">
        <v>976</v>
      </c>
      <c r="F96" s="53"/>
      <c r="G96" s="53"/>
      <c r="H96" s="53"/>
      <c r="I96" s="53"/>
      <c r="J96" s="53"/>
      <c r="K96" s="12"/>
      <c r="L96" s="12"/>
      <c r="M96" s="12"/>
      <c r="N96" s="17"/>
    </row>
    <row r="97" spans="2:14">
      <c r="B97" s="16"/>
      <c r="C97" s="12"/>
      <c r="D97" s="12"/>
      <c r="E97" s="12" t="s">
        <v>977</v>
      </c>
      <c r="F97" s="12"/>
      <c r="G97" s="12"/>
      <c r="H97" s="12"/>
      <c r="I97" s="12"/>
      <c r="J97" s="12"/>
      <c r="K97" s="12"/>
      <c r="L97" s="12"/>
      <c r="M97" s="12"/>
      <c r="N97" s="17"/>
    </row>
    <row r="98" spans="2:14">
      <c r="B98" s="16"/>
      <c r="C98" s="12"/>
      <c r="D98" s="12"/>
      <c r="E98" s="12" t="s">
        <v>978</v>
      </c>
      <c r="F98" s="12"/>
      <c r="G98" s="12"/>
      <c r="H98" s="12"/>
      <c r="I98" s="12"/>
      <c r="J98" s="12"/>
      <c r="K98" s="12"/>
      <c r="L98" s="12"/>
      <c r="M98" s="12"/>
      <c r="N98" s="17"/>
    </row>
    <row r="99" spans="2:14">
      <c r="B99" s="16"/>
      <c r="C99" s="12"/>
      <c r="D99" s="12"/>
      <c r="E99" s="12" t="s">
        <v>979</v>
      </c>
      <c r="F99" s="12"/>
      <c r="G99" s="12"/>
      <c r="H99" s="12"/>
      <c r="I99" s="12"/>
      <c r="J99" s="12"/>
      <c r="K99" s="12"/>
      <c r="L99" s="12"/>
      <c r="M99" s="12"/>
      <c r="N99" s="17"/>
    </row>
    <row r="100" spans="2:14" ht="15.75" thickBot="1">
      <c r="B100" s="16"/>
      <c r="C100" s="12"/>
      <c r="D100" s="12"/>
      <c r="E100" s="12"/>
      <c r="F100" s="12" t="s">
        <v>980</v>
      </c>
      <c r="G100" s="12"/>
      <c r="H100" s="12"/>
      <c r="I100" s="12"/>
      <c r="J100" s="12"/>
      <c r="K100" s="12"/>
      <c r="L100" s="12"/>
      <c r="M100" s="12"/>
      <c r="N100" s="17"/>
    </row>
    <row r="101" spans="2:14">
      <c r="B101" s="227" t="s">
        <v>2216</v>
      </c>
      <c r="C101" s="228"/>
      <c r="D101" s="228"/>
      <c r="E101" s="228"/>
      <c r="F101" s="228"/>
      <c r="G101" s="228"/>
      <c r="H101" s="228"/>
      <c r="I101" s="228"/>
      <c r="J101" s="228"/>
      <c r="K101" s="228"/>
      <c r="L101" s="228"/>
      <c r="M101" s="228"/>
      <c r="N101" s="229"/>
    </row>
    <row r="102" spans="2:14">
      <c r="B102" s="230"/>
      <c r="C102" s="231"/>
      <c r="D102" s="231"/>
      <c r="E102" s="231"/>
      <c r="F102" s="231"/>
      <c r="G102" s="231"/>
      <c r="H102" s="231"/>
      <c r="I102" s="231"/>
      <c r="J102" s="231"/>
      <c r="K102" s="231"/>
      <c r="L102" s="231"/>
      <c r="M102" s="231"/>
      <c r="N102" s="232"/>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ht="15.75" thickBot="1">
      <c r="B105" s="233"/>
      <c r="C105" s="234"/>
      <c r="D105" s="234"/>
      <c r="E105" s="234"/>
      <c r="F105" s="234"/>
      <c r="G105" s="234"/>
      <c r="H105" s="234"/>
      <c r="I105" s="234"/>
      <c r="J105" s="234"/>
      <c r="K105" s="234"/>
      <c r="L105" s="234"/>
      <c r="M105" s="234"/>
      <c r="N105" s="235"/>
    </row>
    <row r="106" spans="2:14">
      <c r="B106" s="236"/>
      <c r="C106" s="237"/>
      <c r="D106" s="237"/>
      <c r="E106" s="237"/>
      <c r="F106" s="237"/>
      <c r="G106" s="237"/>
      <c r="H106" s="237"/>
      <c r="I106" s="237"/>
      <c r="J106" s="237"/>
      <c r="K106" s="237"/>
      <c r="L106" s="237"/>
      <c r="M106" s="237"/>
      <c r="N106" s="238"/>
    </row>
    <row r="107" spans="2:14">
      <c r="B107" s="222" t="s">
        <v>2217</v>
      </c>
      <c r="C107" s="31"/>
      <c r="D107" s="31"/>
      <c r="E107" s="31"/>
      <c r="F107" s="31"/>
      <c r="G107" s="31"/>
      <c r="H107" s="31"/>
      <c r="I107" s="31"/>
      <c r="J107" s="31"/>
      <c r="K107" s="31"/>
      <c r="L107" s="31"/>
      <c r="M107" s="31"/>
      <c r="N107" s="32"/>
    </row>
    <row r="108" spans="2:14" ht="15" customHeight="1">
      <c r="B108" s="862" t="s">
        <v>2218</v>
      </c>
      <c r="C108" s="863"/>
      <c r="D108" s="863"/>
      <c r="E108" s="863"/>
      <c r="F108" s="863"/>
      <c r="G108" s="863"/>
      <c r="H108" s="863"/>
      <c r="I108" s="863"/>
      <c r="J108" s="863"/>
      <c r="K108" s="863"/>
      <c r="L108" s="863"/>
      <c r="M108" s="863"/>
      <c r="N108" s="864"/>
    </row>
    <row r="109" spans="2:14" ht="15" customHeight="1">
      <c r="B109" s="862"/>
      <c r="C109" s="863"/>
      <c r="D109" s="863"/>
      <c r="E109" s="863"/>
      <c r="F109" s="863"/>
      <c r="G109" s="863"/>
      <c r="H109" s="863"/>
      <c r="I109" s="863"/>
      <c r="J109" s="863"/>
      <c r="K109" s="863"/>
      <c r="L109" s="863"/>
      <c r="M109" s="863"/>
      <c r="N109" s="864"/>
    </row>
    <row r="110" spans="2:14" ht="32.25" customHeight="1">
      <c r="B110" s="865" t="s">
        <v>2219</v>
      </c>
      <c r="C110" s="866"/>
      <c r="D110" s="866"/>
      <c r="E110" s="866"/>
      <c r="F110" s="866"/>
      <c r="G110" s="866"/>
      <c r="H110" s="866"/>
      <c r="I110" s="866"/>
      <c r="J110" s="866"/>
      <c r="K110" s="866"/>
      <c r="L110" s="866"/>
      <c r="M110" s="866"/>
      <c r="N110" s="867"/>
    </row>
    <row r="111" spans="2:14">
      <c r="B111" s="865"/>
      <c r="C111" s="866"/>
      <c r="D111" s="866"/>
      <c r="E111" s="866"/>
      <c r="F111" s="866"/>
      <c r="G111" s="866"/>
      <c r="H111" s="866"/>
      <c r="I111" s="866"/>
      <c r="J111" s="866"/>
      <c r="K111" s="866"/>
      <c r="L111" s="866"/>
      <c r="M111" s="866"/>
      <c r="N111" s="867"/>
    </row>
    <row r="112" spans="2:14">
      <c r="B112" s="331"/>
      <c r="C112" s="332"/>
      <c r="D112" s="332"/>
      <c r="E112" s="332"/>
      <c r="F112" s="332"/>
      <c r="G112" s="332"/>
      <c r="H112" s="332"/>
      <c r="I112" s="332"/>
      <c r="J112" s="332"/>
      <c r="K112" s="332"/>
      <c r="L112" s="332"/>
      <c r="M112" s="332"/>
      <c r="N112" s="333"/>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222"/>
      <c r="C115" s="31"/>
      <c r="D115" s="31"/>
      <c r="E115" s="31"/>
      <c r="F115" s="31"/>
      <c r="G115" s="31"/>
      <c r="H115" s="31"/>
      <c r="I115" s="31"/>
      <c r="J115" s="31"/>
      <c r="K115" s="31"/>
      <c r="L115" s="31"/>
      <c r="M115" s="31"/>
      <c r="N115" s="32"/>
    </row>
    <row r="116" spans="2:14">
      <c r="B116" s="16"/>
      <c r="C116" s="12"/>
      <c r="D116" s="12"/>
      <c r="E116" s="12" t="s">
        <v>976</v>
      </c>
      <c r="F116" s="53"/>
      <c r="G116" s="53"/>
      <c r="H116" s="12"/>
      <c r="I116" s="12"/>
      <c r="J116" s="12"/>
      <c r="K116" s="12"/>
      <c r="L116" s="12"/>
      <c r="M116" s="12"/>
      <c r="N116" s="17"/>
    </row>
    <row r="117" spans="2:14">
      <c r="B117" s="16"/>
      <c r="C117" s="12"/>
      <c r="D117" s="12"/>
      <c r="E117" s="54" t="s">
        <v>977</v>
      </c>
      <c r="F117" s="12"/>
      <c r="G117" s="12"/>
      <c r="H117" s="54"/>
      <c r="I117" s="54"/>
      <c r="J117" s="54"/>
      <c r="K117" s="12"/>
      <c r="L117" s="12"/>
      <c r="M117" s="12"/>
      <c r="N117" s="17"/>
    </row>
    <row r="118" spans="2:14">
      <c r="B118" s="16"/>
      <c r="C118" s="12"/>
      <c r="D118" s="12"/>
      <c r="E118" s="55" t="s">
        <v>981</v>
      </c>
      <c r="F118" s="12"/>
      <c r="G118" s="12"/>
      <c r="H118" s="55"/>
      <c r="I118" s="55"/>
      <c r="J118" s="55"/>
      <c r="K118" s="12"/>
      <c r="L118" s="12"/>
      <c r="M118" s="12"/>
      <c r="N118" s="17"/>
    </row>
    <row r="119" spans="2:14">
      <c r="B119" s="56"/>
      <c r="C119" s="31"/>
      <c r="D119" s="31"/>
      <c r="E119" s="12" t="s">
        <v>979</v>
      </c>
      <c r="F119" s="12"/>
      <c r="G119" s="12"/>
      <c r="H119" s="12"/>
      <c r="I119" s="12"/>
      <c r="J119" s="12"/>
      <c r="K119" s="31"/>
      <c r="L119" s="31"/>
      <c r="M119" s="31"/>
      <c r="N119" s="32"/>
    </row>
    <row r="120" spans="2:14">
      <c r="B120" s="56"/>
      <c r="C120" s="31"/>
      <c r="D120" s="31"/>
      <c r="E120" s="31"/>
      <c r="F120" s="12"/>
      <c r="G120" s="12"/>
      <c r="H120" s="12"/>
      <c r="I120" s="12"/>
      <c r="J120" s="12"/>
      <c r="K120" s="31"/>
      <c r="L120" s="31"/>
      <c r="M120" s="31"/>
      <c r="N120" s="32"/>
    </row>
    <row r="121" spans="2:14">
      <c r="B121" s="56" t="s">
        <v>2220</v>
      </c>
      <c r="C121" s="55"/>
      <c r="D121" s="55"/>
      <c r="E121" s="12"/>
      <c r="F121" s="12"/>
      <c r="G121" s="12"/>
      <c r="H121" s="12"/>
      <c r="I121" s="12"/>
      <c r="J121" s="801"/>
      <c r="K121" s="801"/>
      <c r="L121" s="801"/>
      <c r="M121" s="801"/>
      <c r="N121" s="802"/>
    </row>
    <row r="122" spans="2:14" ht="15.75" thickBot="1">
      <c r="B122" s="261" t="s">
        <v>2221</v>
      </c>
      <c r="C122" s="393"/>
      <c r="D122" s="393"/>
      <c r="E122" s="57"/>
      <c r="F122" s="57"/>
      <c r="G122" s="57"/>
      <c r="H122" s="57"/>
      <c r="I122" s="57"/>
      <c r="J122" s="803"/>
      <c r="K122" s="803"/>
      <c r="L122" s="803"/>
      <c r="M122" s="803"/>
      <c r="N122" s="804"/>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1014</v>
      </c>
      <c r="C31" s="81" t="s">
        <v>1193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312</v>
      </c>
      <c r="B36" s="837" t="str">
        <f>VLOOKUP(A36,EQUIPOS!A6:D154,3,FALSE)</f>
        <v>Retroexcavadora sobre oruga, potencia 138 HP, balde de 1,5 m3.</v>
      </c>
      <c r="C36" s="838"/>
      <c r="D36" s="838"/>
      <c r="E36" s="838"/>
      <c r="F36" s="838"/>
      <c r="G36" s="838"/>
      <c r="H36" s="839"/>
      <c r="I36" s="267"/>
      <c r="J36" s="268"/>
      <c r="K36" s="269">
        <f>VLOOKUP(A36,EQUIPOS!A6:D163,4,FALSE)</f>
        <v>184007.33416024508</v>
      </c>
      <c r="L36" s="270"/>
      <c r="M36" s="271">
        <v>66</v>
      </c>
      <c r="N36" s="272">
        <f>K36/M36</f>
        <v>2787.989911518865</v>
      </c>
    </row>
    <row r="37" spans="1:14">
      <c r="A37" s="108"/>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1.0252083333333333</v>
      </c>
    </row>
    <row r="43" spans="1:14" ht="15.75" thickBot="1">
      <c r="B43" s="824" t="s">
        <v>953</v>
      </c>
      <c r="C43" s="825"/>
      <c r="D43" s="825"/>
      <c r="E43" s="825"/>
      <c r="F43" s="825"/>
      <c r="G43" s="825"/>
      <c r="H43" s="825"/>
      <c r="I43" s="825"/>
      <c r="J43" s="825"/>
      <c r="K43" s="825"/>
      <c r="L43" s="825"/>
      <c r="M43" s="826"/>
      <c r="N43" s="394">
        <f>SUM(N36:N42)</f>
        <v>2789.0151198521985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6</v>
      </c>
      <c r="B70" s="49" t="str">
        <f>VLOOKUP(A70,'MANO DE OBRA'!A8:D68,3,FALSE)</f>
        <v xml:space="preserve">Obrero </v>
      </c>
      <c r="C70" s="47"/>
      <c r="D70" s="47"/>
      <c r="E70" s="47"/>
      <c r="F70" s="47"/>
      <c r="G70" s="47"/>
      <c r="H70" s="47"/>
      <c r="I70" s="292">
        <f>K70/J70*100</f>
        <v>29260.000000000004</v>
      </c>
      <c r="J70" s="293">
        <v>185</v>
      </c>
      <c r="K70" s="294">
        <f>VLOOKUP(A70,'MANO DE OBRA'!A8:D99,4,FALSE)</f>
        <v>54131</v>
      </c>
      <c r="L70" s="50"/>
      <c r="M70" s="295">
        <v>528</v>
      </c>
      <c r="N70" s="395">
        <f>K70/M70</f>
        <v>102.52083333333333</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102.52083333333333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2891.535953185532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578.30719063710637</v>
      </c>
      <c r="M83" s="859"/>
      <c r="N83" s="51"/>
    </row>
    <row r="84" spans="1:14">
      <c r="B84" s="89" t="s">
        <v>973</v>
      </c>
      <c r="C84" s="90"/>
      <c r="D84" s="90"/>
      <c r="E84" s="90"/>
      <c r="F84" s="90"/>
      <c r="G84" s="90"/>
      <c r="H84" s="90"/>
      <c r="I84" s="87"/>
      <c r="J84" s="88"/>
      <c r="K84" s="304">
        <v>0.05</v>
      </c>
      <c r="L84" s="858">
        <f>N78*K84</f>
        <v>144.57679765927659</v>
      </c>
      <c r="M84" s="859"/>
      <c r="N84" s="51"/>
    </row>
    <row r="85" spans="1:14" ht="15.75" thickBot="1">
      <c r="B85" s="91" t="s">
        <v>974</v>
      </c>
      <c r="C85" s="92"/>
      <c r="D85" s="92"/>
      <c r="E85" s="92"/>
      <c r="F85" s="92"/>
      <c r="G85" s="92"/>
      <c r="H85" s="92"/>
      <c r="I85" s="93"/>
      <c r="J85" s="94"/>
      <c r="K85" s="305">
        <v>0.05</v>
      </c>
      <c r="L85" s="860">
        <f>N78*K85</f>
        <v>144.57679765927659</v>
      </c>
      <c r="M85" s="861"/>
      <c r="N85" s="51"/>
    </row>
    <row r="86" spans="1:14" ht="15.75" thickBot="1">
      <c r="B86" s="824" t="s">
        <v>953</v>
      </c>
      <c r="C86" s="825"/>
      <c r="D86" s="825"/>
      <c r="E86" s="825"/>
      <c r="F86" s="825"/>
      <c r="G86" s="825"/>
      <c r="H86" s="825"/>
      <c r="I86" s="825"/>
      <c r="J86" s="825"/>
      <c r="K86" s="825"/>
      <c r="L86" s="825"/>
      <c r="M86" s="826"/>
      <c r="N86" s="52">
        <f>L83+L84+L85</f>
        <v>867.46078595565962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3758.9967391411915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1015</v>
      </c>
      <c r="C31" s="81" t="s">
        <v>1194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148088.05747741726</v>
      </c>
      <c r="L36" s="270"/>
      <c r="M36" s="271">
        <v>66</v>
      </c>
      <c r="N36" s="272">
        <f>K36/M36</f>
        <v>2243.7584466275343</v>
      </c>
    </row>
    <row r="37" spans="1:14">
      <c r="A37" s="108" t="s">
        <v>129</v>
      </c>
      <c r="B37" s="837" t="str">
        <f>VLOOKUP(A37,EQUIPOS!A7:D154,3,FALSE)</f>
        <v xml:space="preserve">Buldozer, Potencia al volante de 140 HP, motor de 2200 RPM, longitud de hoja 4,80m. </v>
      </c>
      <c r="C37" s="838"/>
      <c r="D37" s="838"/>
      <c r="E37" s="838"/>
      <c r="F37" s="838"/>
      <c r="G37" s="838"/>
      <c r="H37" s="839"/>
      <c r="I37" s="267"/>
      <c r="J37" s="268"/>
      <c r="K37" s="269">
        <f>VLOOKUP(A37,EQUIPOS!A7:D164,4,FALSE)</f>
        <v>226669.07903449144</v>
      </c>
      <c r="L37" s="270"/>
      <c r="M37" s="271">
        <v>100</v>
      </c>
      <c r="N37" s="272">
        <f>K37/M37</f>
        <v>2266.6907903449146</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74"/>
      <c r="L39" s="841"/>
      <c r="M39" s="842"/>
      <c r="N39" s="273"/>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2.0504166666666666</v>
      </c>
    </row>
    <row r="43" spans="1:14" ht="15.75" thickBot="1">
      <c r="B43" s="824" t="s">
        <v>953</v>
      </c>
      <c r="C43" s="825"/>
      <c r="D43" s="825"/>
      <c r="E43" s="825"/>
      <c r="F43" s="825"/>
      <c r="G43" s="825"/>
      <c r="H43" s="825"/>
      <c r="I43" s="825"/>
      <c r="J43" s="825"/>
      <c r="K43" s="825"/>
      <c r="L43" s="825"/>
      <c r="M43" s="826"/>
      <c r="N43" s="394">
        <f>SUM(N36:N42)</f>
        <v>4512.4996536391154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444</v>
      </c>
      <c r="B48" s="43" t="str">
        <f>VLOOKUP(A48,MATERIALES!A4:D373,3,FALSE)</f>
        <v>Disposición de material de derrumbe</v>
      </c>
      <c r="C48" s="281"/>
      <c r="D48" s="281"/>
      <c r="E48" s="281"/>
      <c r="F48" s="281"/>
      <c r="G48" s="281"/>
      <c r="H48" s="281"/>
      <c r="I48" s="268"/>
      <c r="J48" s="224" t="str">
        <f>VLOOKUP(A48,MATERIALES!A4:D373,2,FALSE)</f>
        <v>m3</v>
      </c>
      <c r="K48" s="282">
        <v>1</v>
      </c>
      <c r="L48" s="267"/>
      <c r="M48" s="283">
        <f>VLOOKUP(A48,MATERIALES!A4:D395,4,FALSE)</f>
        <v>3141.5695209316154</v>
      </c>
      <c r="N48" s="272">
        <f>K48*M48</f>
        <v>3141.5695209316154</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3141.5695209316154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528</v>
      </c>
      <c r="N70" s="395">
        <f>K70/M70</f>
        <v>205.04166666666666</v>
      </c>
      <c r="O70" s="106"/>
    </row>
    <row r="71" spans="1:15">
      <c r="B71" s="49"/>
      <c r="C71" s="47"/>
      <c r="D71" s="47"/>
      <c r="E71" s="47"/>
      <c r="F71" s="47"/>
      <c r="G71" s="47"/>
      <c r="H71" s="47"/>
      <c r="I71" s="292"/>
      <c r="J71" s="293"/>
      <c r="K71" s="294"/>
      <c r="L71" s="50"/>
      <c r="M71" s="299"/>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205.04166666666666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7859.1108412373978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1571.8221682474796</v>
      </c>
      <c r="M83" s="859"/>
      <c r="N83" s="51"/>
    </row>
    <row r="84" spans="1:14">
      <c r="B84" s="89" t="s">
        <v>973</v>
      </c>
      <c r="C84" s="90"/>
      <c r="D84" s="90"/>
      <c r="E84" s="90"/>
      <c r="F84" s="90"/>
      <c r="G84" s="90"/>
      <c r="H84" s="90"/>
      <c r="I84" s="87"/>
      <c r="J84" s="88"/>
      <c r="K84" s="304">
        <v>0.05</v>
      </c>
      <c r="L84" s="858">
        <f>N78*K84</f>
        <v>392.95554206186989</v>
      </c>
      <c r="M84" s="859"/>
      <c r="N84" s="51"/>
    </row>
    <row r="85" spans="1:14" ht="15.75" thickBot="1">
      <c r="B85" s="91" t="s">
        <v>974</v>
      </c>
      <c r="C85" s="92"/>
      <c r="D85" s="92"/>
      <c r="E85" s="92"/>
      <c r="F85" s="92"/>
      <c r="G85" s="92"/>
      <c r="H85" s="92"/>
      <c r="I85" s="93"/>
      <c r="J85" s="94"/>
      <c r="K85" s="305">
        <v>0.05</v>
      </c>
      <c r="L85" s="860">
        <f>N78*K85</f>
        <v>392.95554206186989</v>
      </c>
      <c r="M85" s="861"/>
      <c r="N85" s="51"/>
    </row>
    <row r="86" spans="1:14" ht="15.75" thickBot="1">
      <c r="B86" s="824" t="s">
        <v>953</v>
      </c>
      <c r="C86" s="825"/>
      <c r="D86" s="825"/>
      <c r="E86" s="825"/>
      <c r="F86" s="825"/>
      <c r="G86" s="825"/>
      <c r="H86" s="825"/>
      <c r="I86" s="825"/>
      <c r="J86" s="825"/>
      <c r="K86" s="825"/>
      <c r="L86" s="825"/>
      <c r="M86" s="826"/>
      <c r="N86" s="52">
        <f>L83+L84+L85</f>
        <v>2357.7332523712194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10216.844093608617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1016</v>
      </c>
      <c r="C31" s="81" t="s">
        <v>1195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08"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226669.07903449144</v>
      </c>
      <c r="L36" s="464"/>
      <c r="M36" s="283">
        <v>50</v>
      </c>
      <c r="N36" s="272">
        <f>K36/M36</f>
        <v>4533.3815806898292</v>
      </c>
    </row>
    <row r="37" spans="1:14">
      <c r="A37" s="108" t="s">
        <v>152</v>
      </c>
      <c r="B37" s="837" t="str">
        <f>VLOOKUP(A37,EQUIPOS!A7:D154,3,FALSE)</f>
        <v xml:space="preserve">Carrotanque de agua(1000 Galones) </v>
      </c>
      <c r="C37" s="838"/>
      <c r="D37" s="838"/>
      <c r="E37" s="838"/>
      <c r="F37" s="838"/>
      <c r="G37" s="838"/>
      <c r="H37" s="839"/>
      <c r="I37" s="267"/>
      <c r="J37" s="268"/>
      <c r="K37" s="269">
        <f>VLOOKUP(A37,EQUIPOS!A7:D164,4,FALSE)</f>
        <v>122671.55610683006</v>
      </c>
      <c r="L37" s="464"/>
      <c r="M37" s="283">
        <v>50</v>
      </c>
      <c r="N37" s="272">
        <f>K37/M37</f>
        <v>2453.4311221366011</v>
      </c>
    </row>
    <row r="38" spans="1:14">
      <c r="A38" s="205"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464"/>
      <c r="M38" s="283">
        <v>50</v>
      </c>
      <c r="N38" s="272">
        <f>K38/M38</f>
        <v>3066.7889026707517</v>
      </c>
    </row>
    <row r="39" spans="1:14">
      <c r="A39" s="205" t="s">
        <v>365</v>
      </c>
      <c r="B39" s="837" t="str">
        <f>VLOOKUP(A39,EQUIPOS!A9:D154,3,FALSE)</f>
        <v xml:space="preserve">Vibrocompatador, potencia 153 HP, peso 10 Ton. </v>
      </c>
      <c r="C39" s="838"/>
      <c r="D39" s="838"/>
      <c r="E39" s="838"/>
      <c r="F39" s="838"/>
      <c r="G39" s="838"/>
      <c r="H39" s="839"/>
      <c r="I39" s="840"/>
      <c r="J39" s="821"/>
      <c r="K39" s="269">
        <f>VLOOKUP(A39,EQUIPOS!A9:D166,4,FALSE)</f>
        <v>81781.037404553383</v>
      </c>
      <c r="L39" s="952">
        <v>50</v>
      </c>
      <c r="M39" s="953"/>
      <c r="N39" s="272">
        <f>K39/L39</f>
        <v>1635.6207480910678</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11689.222353588248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400</v>
      </c>
      <c r="N70" s="395">
        <f>K70/M70</f>
        <v>266.71560903601994</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400</v>
      </c>
      <c r="N71" s="395">
        <f>K71/M71</f>
        <v>135.32749999999999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402.04310903601993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12091.265462624267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2418.2530925248534</v>
      </c>
      <c r="M83" s="859"/>
      <c r="N83" s="51"/>
    </row>
    <row r="84" spans="1:14">
      <c r="B84" s="89" t="s">
        <v>973</v>
      </c>
      <c r="C84" s="90"/>
      <c r="D84" s="90"/>
      <c r="E84" s="90"/>
      <c r="F84" s="90"/>
      <c r="G84" s="90"/>
      <c r="H84" s="90"/>
      <c r="I84" s="87"/>
      <c r="J84" s="88"/>
      <c r="K84" s="304">
        <v>0.05</v>
      </c>
      <c r="L84" s="858">
        <f>N78*K84</f>
        <v>604.56327313121335</v>
      </c>
      <c r="M84" s="859"/>
      <c r="N84" s="51"/>
    </row>
    <row r="85" spans="1:14" ht="15.75" thickBot="1">
      <c r="B85" s="91" t="s">
        <v>974</v>
      </c>
      <c r="C85" s="92"/>
      <c r="D85" s="92"/>
      <c r="E85" s="92"/>
      <c r="F85" s="92"/>
      <c r="G85" s="92"/>
      <c r="H85" s="92"/>
      <c r="I85" s="93"/>
      <c r="J85" s="94"/>
      <c r="K85" s="305">
        <v>0.05</v>
      </c>
      <c r="L85" s="860">
        <f>N78*K85</f>
        <v>604.56327313121335</v>
      </c>
      <c r="M85" s="861"/>
      <c r="N85" s="51"/>
    </row>
    <row r="86" spans="1:14" ht="15.75" thickBot="1">
      <c r="B86" s="824" t="s">
        <v>953</v>
      </c>
      <c r="C86" s="825"/>
      <c r="D86" s="825"/>
      <c r="E86" s="825"/>
      <c r="F86" s="825"/>
      <c r="G86" s="825"/>
      <c r="H86" s="825"/>
      <c r="I86" s="825"/>
      <c r="J86" s="825"/>
      <c r="K86" s="825"/>
      <c r="L86" s="825"/>
      <c r="M86" s="826"/>
      <c r="N86" s="52">
        <f>L83+L84+L85</f>
        <v>3627.3796387872803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15718.645101411548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1017</v>
      </c>
      <c r="C31" s="81" t="s">
        <v>1196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226669.07903449144</v>
      </c>
      <c r="L36" s="270"/>
      <c r="M36" s="271">
        <v>40</v>
      </c>
      <c r="N36" s="272">
        <f>K36/M36</f>
        <v>5666.7269758622861</v>
      </c>
    </row>
    <row r="37" spans="1:14">
      <c r="A37" s="113" t="s">
        <v>365</v>
      </c>
      <c r="B37" s="837" t="str">
        <f>VLOOKUP(A37,EQUIPOS!A7:D154,3,FALSE)</f>
        <v xml:space="preserve">Vibrocompatador, potencia 153 HP, peso 10 Ton. </v>
      </c>
      <c r="C37" s="838"/>
      <c r="D37" s="838"/>
      <c r="E37" s="838"/>
      <c r="F37" s="838"/>
      <c r="G37" s="838"/>
      <c r="H37" s="839"/>
      <c r="I37" s="267"/>
      <c r="J37" s="268"/>
      <c r="K37" s="269">
        <f>VLOOKUP(A37,EQUIPOS!A7:D164,4,FALSE)</f>
        <v>81781.037404553383</v>
      </c>
      <c r="L37" s="270"/>
      <c r="M37" s="271">
        <v>40</v>
      </c>
      <c r="N37" s="272">
        <f>K37/M37</f>
        <v>2044.5259351138345</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7711.2529109761208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8213.8067972711451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1642.761359454229</v>
      </c>
      <c r="M83" s="859"/>
      <c r="N83" s="51"/>
    </row>
    <row r="84" spans="1:14">
      <c r="B84" s="89" t="s">
        <v>973</v>
      </c>
      <c r="C84" s="90"/>
      <c r="D84" s="90"/>
      <c r="E84" s="90"/>
      <c r="F84" s="90"/>
      <c r="G84" s="90"/>
      <c r="H84" s="90"/>
      <c r="I84" s="87"/>
      <c r="J84" s="88"/>
      <c r="K84" s="304">
        <v>0.05</v>
      </c>
      <c r="L84" s="858">
        <f>N78*K84</f>
        <v>410.69033986355726</v>
      </c>
      <c r="M84" s="859"/>
      <c r="N84" s="51"/>
    </row>
    <row r="85" spans="1:14" ht="15.75" thickBot="1">
      <c r="B85" s="91" t="s">
        <v>974</v>
      </c>
      <c r="C85" s="92"/>
      <c r="D85" s="92"/>
      <c r="E85" s="92"/>
      <c r="F85" s="92"/>
      <c r="G85" s="92"/>
      <c r="H85" s="92"/>
      <c r="I85" s="93"/>
      <c r="J85" s="94"/>
      <c r="K85" s="305">
        <v>0.05</v>
      </c>
      <c r="L85" s="860">
        <f>N78*K85</f>
        <v>410.69033986355726</v>
      </c>
      <c r="M85" s="861"/>
      <c r="N85" s="51"/>
    </row>
    <row r="86" spans="1:14" ht="15.75" thickBot="1">
      <c r="B86" s="824" t="s">
        <v>953</v>
      </c>
      <c r="C86" s="825"/>
      <c r="D86" s="825"/>
      <c r="E86" s="825"/>
      <c r="F86" s="825"/>
      <c r="G86" s="825"/>
      <c r="H86" s="825"/>
      <c r="I86" s="825"/>
      <c r="J86" s="825"/>
      <c r="K86" s="825"/>
      <c r="L86" s="825"/>
      <c r="M86" s="826"/>
      <c r="N86" s="52">
        <f>L83+L84+L85</f>
        <v>2464.1420391813435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10677.948836452488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1018</v>
      </c>
      <c r="C31" s="81" t="s">
        <v>1197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226669.07903449144</v>
      </c>
      <c r="L36" s="270"/>
      <c r="M36" s="271">
        <v>40</v>
      </c>
      <c r="N36" s="272">
        <f>K36/M36</f>
        <v>5666.7269758622861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5666.7269758622861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72"/>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320</v>
      </c>
      <c r="N70" s="395">
        <f>K70/M70</f>
        <v>333.39451129502493</v>
      </c>
      <c r="O70" s="106"/>
    </row>
    <row r="71" spans="1:15">
      <c r="A71" t="s">
        <v>6</v>
      </c>
      <c r="B71" s="49" t="str">
        <f>VLOOKUP(A71,'MANO DE OBRA'!A8:D69,3,FALSE)</f>
        <v xml:space="preserve">Obrero </v>
      </c>
      <c r="C71" s="47"/>
      <c r="D71" s="47"/>
      <c r="E71" s="47"/>
      <c r="F71" s="47"/>
      <c r="G71" s="47"/>
      <c r="H71" s="47"/>
      <c r="I71" s="292">
        <f>K71/J71*100</f>
        <v>29260.000000000004</v>
      </c>
      <c r="J71" s="293">
        <v>185</v>
      </c>
      <c r="K71" s="294">
        <f>VLOOKUP(A71,'MANO DE OBRA'!A8:D100,4,FALSE)</f>
        <v>54131</v>
      </c>
      <c r="L71" s="50"/>
      <c r="M71" s="299">
        <v>320</v>
      </c>
      <c r="N71" s="395">
        <f>K71/M71</f>
        <v>169.15937500000001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502.55388629502494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6169.2808621573113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1233.8561724314623</v>
      </c>
      <c r="M83" s="859"/>
      <c r="N83" s="51"/>
    </row>
    <row r="84" spans="1:14">
      <c r="B84" s="89" t="s">
        <v>973</v>
      </c>
      <c r="C84" s="90"/>
      <c r="D84" s="90"/>
      <c r="E84" s="90"/>
      <c r="F84" s="90"/>
      <c r="G84" s="90"/>
      <c r="H84" s="90"/>
      <c r="I84" s="87"/>
      <c r="J84" s="88"/>
      <c r="K84" s="304">
        <v>0.05</v>
      </c>
      <c r="L84" s="858">
        <f>N78*K84</f>
        <v>308.46404310786556</v>
      </c>
      <c r="M84" s="859"/>
      <c r="N84" s="51"/>
    </row>
    <row r="85" spans="1:14" ht="15.75" thickBot="1">
      <c r="B85" s="91" t="s">
        <v>974</v>
      </c>
      <c r="C85" s="92"/>
      <c r="D85" s="92"/>
      <c r="E85" s="92"/>
      <c r="F85" s="92"/>
      <c r="G85" s="92"/>
      <c r="H85" s="92"/>
      <c r="I85" s="93"/>
      <c r="J85" s="94"/>
      <c r="K85" s="305">
        <v>0.05</v>
      </c>
      <c r="L85" s="860">
        <f>N78*K85</f>
        <v>308.46404310786556</v>
      </c>
      <c r="M85" s="861"/>
      <c r="N85" s="51"/>
    </row>
    <row r="86" spans="1:14" ht="15.75" thickBot="1">
      <c r="B86" s="824" t="s">
        <v>953</v>
      </c>
      <c r="C86" s="825"/>
      <c r="D86" s="825"/>
      <c r="E86" s="825"/>
      <c r="F86" s="825"/>
      <c r="G86" s="825"/>
      <c r="H86" s="825"/>
      <c r="I86" s="825"/>
      <c r="J86" s="825"/>
      <c r="K86" s="825"/>
      <c r="L86" s="825"/>
      <c r="M86" s="826"/>
      <c r="N86" s="52">
        <f>L83+L84+L85</f>
        <v>1850.7842586471934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8020.0651208045047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1441</v>
      </c>
      <c r="C31" s="81" t="s">
        <v>2230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883</v>
      </c>
      <c r="B48" s="43" t="str">
        <f>VLOOKUP(A48,MATERIALES!A14:D378,3,FALSE)</f>
        <v>Geotextil Nt-2500 O Similar (Proveedores, Pavco, Geomatrix, Tensar, Omnes U Otros)</v>
      </c>
      <c r="C48" s="281"/>
      <c r="D48" s="281"/>
      <c r="E48" s="281"/>
      <c r="F48" s="281"/>
      <c r="G48" s="281"/>
      <c r="H48" s="281"/>
      <c r="I48" s="268"/>
      <c r="J48" s="224" t="s">
        <v>233</v>
      </c>
      <c r="K48" s="282">
        <v>1.3</v>
      </c>
      <c r="L48" s="267"/>
      <c r="M48" s="283">
        <f>VLOOKUP(A48,MATERIALES!A6:D374,4,FALSE)</f>
        <v>5346.8161612551185</v>
      </c>
      <c r="N48" s="272">
        <f>K48*M48</f>
        <v>6950.8610096316543</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6950.8610096316543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7167.9587356822067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1433.5917471364414</v>
      </c>
      <c r="M83" s="859"/>
      <c r="N83" s="51"/>
    </row>
    <row r="84" spans="1:14">
      <c r="B84" s="89" t="s">
        <v>973</v>
      </c>
      <c r="C84" s="90"/>
      <c r="D84" s="90"/>
      <c r="E84" s="90"/>
      <c r="F84" s="90"/>
      <c r="G84" s="90"/>
      <c r="H84" s="90"/>
      <c r="I84" s="87"/>
      <c r="J84" s="88"/>
      <c r="K84" s="304">
        <v>0.05</v>
      </c>
      <c r="L84" s="858">
        <f>N78*K84</f>
        <v>358.39793678411036</v>
      </c>
      <c r="M84" s="859"/>
      <c r="N84" s="51"/>
    </row>
    <row r="85" spans="1:14" ht="15.75" thickBot="1">
      <c r="B85" s="91" t="s">
        <v>974</v>
      </c>
      <c r="C85" s="92"/>
      <c r="D85" s="92"/>
      <c r="E85" s="92"/>
      <c r="F85" s="92"/>
      <c r="G85" s="92"/>
      <c r="H85" s="92"/>
      <c r="I85" s="93"/>
      <c r="J85" s="94"/>
      <c r="K85" s="305">
        <v>0.05</v>
      </c>
      <c r="L85" s="860">
        <f>N78*K85</f>
        <v>358.39793678411036</v>
      </c>
      <c r="M85" s="861"/>
      <c r="N85" s="51"/>
    </row>
    <row r="86" spans="1:14" ht="15.75" thickBot="1">
      <c r="B86" s="824" t="s">
        <v>953</v>
      </c>
      <c r="C86" s="825"/>
      <c r="D86" s="825"/>
      <c r="E86" s="825"/>
      <c r="F86" s="825"/>
      <c r="G86" s="825"/>
      <c r="H86" s="825"/>
      <c r="I86" s="825"/>
      <c r="J86" s="825"/>
      <c r="K86" s="825"/>
      <c r="L86" s="825"/>
      <c r="M86" s="826"/>
      <c r="N86" s="52">
        <f>L83+L84+L85</f>
        <v>2150.3876207046619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9318.3463563868681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1.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1442</v>
      </c>
      <c r="C31" s="81" t="s">
        <v>2020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0.01</v>
      </c>
      <c r="M42" s="849"/>
      <c r="N42" s="105">
        <f>N76*L42</f>
        <v>2.1494824361440799</v>
      </c>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470</v>
      </c>
      <c r="B48" s="43" t="str">
        <f>VLOOKUP(A48,MATERIALES!A4:D373,3,FALSE)</f>
        <v>Geomalla Tipo Asphalt</v>
      </c>
      <c r="C48" s="281"/>
      <c r="D48" s="281"/>
      <c r="E48" s="281"/>
      <c r="F48" s="281"/>
      <c r="G48" s="281"/>
      <c r="H48" s="281"/>
      <c r="I48" s="268"/>
      <c r="J48" s="224" t="str">
        <f>VLOOKUP(A48,MATERIALES!A4:D373,2,FALSE)</f>
        <v>m2</v>
      </c>
      <c r="K48" s="282">
        <v>1.2</v>
      </c>
      <c r="L48" s="267"/>
      <c r="M48" s="283">
        <f>VLOOKUP(A48,MATERIALES!A4:D395,4,FALSE)</f>
        <v>7742.6435718795219</v>
      </c>
      <c r="N48" s="272">
        <f>K48*M48</f>
        <v>9291.1722862554252</v>
      </c>
    </row>
    <row r="49" spans="1:14">
      <c r="B49" s="43"/>
      <c r="C49" s="281"/>
      <c r="D49" s="281"/>
      <c r="E49" s="281"/>
      <c r="F49" s="281"/>
      <c r="G49" s="281"/>
      <c r="H49" s="281"/>
      <c r="I49" s="268"/>
      <c r="J49" s="224"/>
      <c r="K49" s="282"/>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9291.1722862554252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47"/>
      <c r="D59" s="47"/>
      <c r="E59" s="47"/>
      <c r="F59" s="47"/>
      <c r="G59" s="47"/>
      <c r="H59" s="288"/>
      <c r="I59" s="279"/>
      <c r="J59" s="279"/>
      <c r="K59" s="279"/>
      <c r="L59" s="828"/>
      <c r="M59" s="829"/>
      <c r="N59" s="291"/>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9508.2700123059767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1901.6540024611954</v>
      </c>
      <c r="M83" s="859"/>
      <c r="N83" s="51"/>
    </row>
    <row r="84" spans="1:14">
      <c r="B84" s="89" t="s">
        <v>973</v>
      </c>
      <c r="C84" s="90"/>
      <c r="D84" s="90"/>
      <c r="E84" s="90"/>
      <c r="F84" s="90"/>
      <c r="G84" s="90"/>
      <c r="H84" s="90"/>
      <c r="I84" s="87"/>
      <c r="J84" s="88"/>
      <c r="K84" s="304">
        <v>0.05</v>
      </c>
      <c r="L84" s="858">
        <f>N78*K84</f>
        <v>475.41350061529886</v>
      </c>
      <c r="M84" s="859"/>
      <c r="N84" s="51"/>
    </row>
    <row r="85" spans="1:14" ht="15.75" thickBot="1">
      <c r="B85" s="91" t="s">
        <v>974</v>
      </c>
      <c r="C85" s="92"/>
      <c r="D85" s="92"/>
      <c r="E85" s="92"/>
      <c r="F85" s="92"/>
      <c r="G85" s="92"/>
      <c r="H85" s="92"/>
      <c r="I85" s="93"/>
      <c r="J85" s="94"/>
      <c r="K85" s="305">
        <v>0.05</v>
      </c>
      <c r="L85" s="860">
        <f>N78*K85</f>
        <v>475.41350061529886</v>
      </c>
      <c r="M85" s="861"/>
      <c r="N85" s="51"/>
    </row>
    <row r="86" spans="1:14" ht="15.75" thickBot="1">
      <c r="B86" s="824" t="s">
        <v>953</v>
      </c>
      <c r="C86" s="825"/>
      <c r="D86" s="825"/>
      <c r="E86" s="825"/>
      <c r="F86" s="825"/>
      <c r="G86" s="825"/>
      <c r="H86" s="825"/>
      <c r="I86" s="825"/>
      <c r="J86" s="825"/>
      <c r="K86" s="825"/>
      <c r="L86" s="825"/>
      <c r="M86" s="826"/>
      <c r="N86" s="52">
        <f>L83+L84+L85</f>
        <v>2852.4810036917929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12360.75101599777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1443</v>
      </c>
      <c r="C31" s="81" t="s">
        <v>1440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226669.07903449144</v>
      </c>
      <c r="L36" s="270"/>
      <c r="M36" s="271">
        <v>45</v>
      </c>
      <c r="N36" s="272">
        <f>K36/M36</f>
        <v>5037.0906452109211</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122671.55610683006</v>
      </c>
      <c r="L37" s="270"/>
      <c r="M37" s="271">
        <v>45</v>
      </c>
      <c r="N37" s="272">
        <f>K37/M37</f>
        <v>2726.0345801517792</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153339.44513353758</v>
      </c>
      <c r="L38" s="270"/>
      <c r="M38" s="271">
        <v>45</v>
      </c>
      <c r="N38" s="272">
        <f>K38/M38</f>
        <v>3407.5432251897241</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81781.037404553383</v>
      </c>
      <c r="L39" s="841">
        <v>45</v>
      </c>
      <c r="M39" s="842"/>
      <c r="N39" s="272">
        <f>K39/L39</f>
        <v>1817.3563867678529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12999.966406409967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550</v>
      </c>
      <c r="B48" s="43" t="str">
        <f>VLOOKUP(A48,MATERIALES!A4:D373,3,FALSE)</f>
        <v>Material seleccionado para Relleno</v>
      </c>
      <c r="C48" s="281"/>
      <c r="D48" s="281"/>
      <c r="E48" s="281"/>
      <c r="F48" s="281"/>
      <c r="G48" s="281"/>
      <c r="H48" s="281"/>
      <c r="I48" s="268"/>
      <c r="J48" s="224" t="str">
        <f>VLOOKUP(A48,MATERIALES!A4:D373,2,FALSE)</f>
        <v>m3</v>
      </c>
      <c r="K48" s="282">
        <v>1.25</v>
      </c>
      <c r="L48" s="267"/>
      <c r="M48" s="400">
        <f>VLOOKUP(A48,MATERIALES!A4:D395,4,FALSE)</f>
        <v>38011.190222395715</v>
      </c>
      <c r="N48" s="272">
        <f>K48*M48</f>
        <v>47513.98777799464</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47513.98777799464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1291</v>
      </c>
      <c r="B59" s="46" t="str">
        <f>VLOOKUP(A59,TRANSPORTE!A5:D104,3,FALSE)</f>
        <v>Transporte de material seleccionado para relleno</v>
      </c>
      <c r="C59" s="47"/>
      <c r="D59" s="47"/>
      <c r="E59" s="47"/>
      <c r="F59" s="47"/>
      <c r="G59" s="47"/>
      <c r="H59" s="288" t="s">
        <v>1999</v>
      </c>
      <c r="I59" s="279">
        <v>1.25</v>
      </c>
      <c r="J59" s="279">
        <v>1</v>
      </c>
      <c r="K59" s="279">
        <f>I59*J59</f>
        <v>1.25</v>
      </c>
      <c r="L59" s="828">
        <f>VLOOKUP(A59,TRANSPORTE!A5:D123,4,FALSE)</f>
        <v>819.12972593026996</v>
      </c>
      <c r="M59" s="829"/>
      <c r="N59" s="291">
        <f>K59*L59</f>
        <v>1023.9121574128375</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62134.944796301905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12426.988959260381</v>
      </c>
      <c r="M83" s="859"/>
      <c r="N83" s="51"/>
    </row>
    <row r="84" spans="1:14">
      <c r="B84" s="89" t="s">
        <v>973</v>
      </c>
      <c r="C84" s="90"/>
      <c r="D84" s="90"/>
      <c r="E84" s="90"/>
      <c r="F84" s="90"/>
      <c r="G84" s="90"/>
      <c r="H84" s="90"/>
      <c r="I84" s="87"/>
      <c r="J84" s="88"/>
      <c r="K84" s="304">
        <v>0.05</v>
      </c>
      <c r="L84" s="858">
        <f>N78*K84</f>
        <v>3106.7472398150953</v>
      </c>
      <c r="M84" s="859"/>
      <c r="N84" s="51"/>
    </row>
    <row r="85" spans="1:14" ht="15.75" thickBot="1">
      <c r="B85" s="91" t="s">
        <v>974</v>
      </c>
      <c r="C85" s="92"/>
      <c r="D85" s="92"/>
      <c r="E85" s="92"/>
      <c r="F85" s="92"/>
      <c r="G85" s="92"/>
      <c r="H85" s="92"/>
      <c r="I85" s="93"/>
      <c r="J85" s="94"/>
      <c r="K85" s="305">
        <v>0.05</v>
      </c>
      <c r="L85" s="860">
        <f>N78*K85</f>
        <v>3106.7472398150953</v>
      </c>
      <c r="M85" s="861"/>
      <c r="N85" s="51"/>
    </row>
    <row r="86" spans="1:14" ht="15.75" thickBot="1">
      <c r="B86" s="824" t="s">
        <v>953</v>
      </c>
      <c r="C86" s="825"/>
      <c r="D86" s="825"/>
      <c r="E86" s="825"/>
      <c r="F86" s="825"/>
      <c r="G86" s="825"/>
      <c r="H86" s="825"/>
      <c r="I86" s="825"/>
      <c r="J86" s="825"/>
      <c r="K86" s="825"/>
      <c r="L86" s="825"/>
      <c r="M86" s="826"/>
      <c r="N86" s="52">
        <f>L83+L84+L85</f>
        <v>18640.483438890573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ROUND((N78+N86),0)</f>
        <v>80775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1444</v>
      </c>
      <c r="C31" s="81" t="s">
        <v>1446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226669.07903449144</v>
      </c>
      <c r="L36" s="270"/>
      <c r="M36" s="271">
        <v>45</v>
      </c>
      <c r="N36" s="272">
        <f>K36/M36</f>
        <v>5037.0906452109211</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122671.55610683006</v>
      </c>
      <c r="L37" s="270"/>
      <c r="M37" s="271">
        <v>45</v>
      </c>
      <c r="N37" s="272">
        <f>K37/M37</f>
        <v>2726.0345801517792</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153339.44513353758</v>
      </c>
      <c r="L38" s="270"/>
      <c r="M38" s="271">
        <v>45</v>
      </c>
      <c r="N38" s="272">
        <f>K38/M38</f>
        <v>3407.5432251897241</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81781.037404553383</v>
      </c>
      <c r="L39" s="841">
        <v>45</v>
      </c>
      <c r="M39" s="842"/>
      <c r="N39" s="272">
        <f>K39/L39</f>
        <v>1817.3563867678529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12999.966406409967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1.25</v>
      </c>
      <c r="L48" s="267"/>
      <c r="M48" s="400">
        <f>VLOOKUP(A48,MATERIALES!A4:D395,4,FALSE)</f>
        <v>50681.586963194291</v>
      </c>
      <c r="N48" s="272">
        <f>K48*M48</f>
        <v>63351.983703992868</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63351.983703992868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819.12972593026996</v>
      </c>
      <c r="M59" s="829"/>
      <c r="N59" s="291">
        <f>K59*L59</f>
        <v>1023.9121574128375</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77972.940722300133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15594.588144460027</v>
      </c>
      <c r="M83" s="859"/>
      <c r="N83" s="51"/>
    </row>
    <row r="84" spans="1:14">
      <c r="B84" s="89" t="s">
        <v>973</v>
      </c>
      <c r="C84" s="90"/>
      <c r="D84" s="90"/>
      <c r="E84" s="90"/>
      <c r="F84" s="90"/>
      <c r="G84" s="90"/>
      <c r="H84" s="90"/>
      <c r="I84" s="87"/>
      <c r="J84" s="88"/>
      <c r="K84" s="304">
        <v>0.05</v>
      </c>
      <c r="L84" s="858">
        <f>N78*K84</f>
        <v>3898.6470361150068</v>
      </c>
      <c r="M84" s="859"/>
      <c r="N84" s="51"/>
    </row>
    <row r="85" spans="1:14" ht="15.75" thickBot="1">
      <c r="B85" s="91" t="s">
        <v>974</v>
      </c>
      <c r="C85" s="92"/>
      <c r="D85" s="92"/>
      <c r="E85" s="92"/>
      <c r="F85" s="92"/>
      <c r="G85" s="92"/>
      <c r="H85" s="92"/>
      <c r="I85" s="93"/>
      <c r="J85" s="94"/>
      <c r="K85" s="305">
        <v>0.05</v>
      </c>
      <c r="L85" s="860">
        <f>N78*K85</f>
        <v>3898.6470361150068</v>
      </c>
      <c r="M85" s="861"/>
      <c r="N85" s="51"/>
    </row>
    <row r="86" spans="1:14" ht="15.75" thickBot="1">
      <c r="B86" s="824" t="s">
        <v>953</v>
      </c>
      <c r="C86" s="825"/>
      <c r="D86" s="825"/>
      <c r="E86" s="825"/>
      <c r="F86" s="825"/>
      <c r="G86" s="825"/>
      <c r="H86" s="825"/>
      <c r="I86" s="825"/>
      <c r="J86" s="825"/>
      <c r="K86" s="825"/>
      <c r="L86" s="825"/>
      <c r="M86" s="826"/>
      <c r="N86" s="52">
        <f>L83+L84+L85</f>
        <v>23391.882216690039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101364.82293899017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1445</v>
      </c>
      <c r="C31" s="81" t="s">
        <v>1447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VLOOKUP(A36,EQUIPOS!A6:D186,3,FALSE)</f>
        <v xml:space="preserve">Buldozer, Potencia al volante de 140 HP, motor de 2200 RPM, longitud de hoja 4,80m. </v>
      </c>
      <c r="C36" s="838"/>
      <c r="D36" s="838"/>
      <c r="E36" s="838"/>
      <c r="F36" s="838"/>
      <c r="G36" s="838"/>
      <c r="H36" s="839"/>
      <c r="I36" s="267"/>
      <c r="J36" s="268"/>
      <c r="K36" s="269">
        <f>VLOOKUP(A36,EQUIPOS!A6:D186,4,FALSE)</f>
        <v>226669.07903449144</v>
      </c>
      <c r="L36" s="270"/>
      <c r="M36" s="271">
        <v>45</v>
      </c>
      <c r="N36" s="272">
        <f>K36/M36</f>
        <v>5037.0906452109211</v>
      </c>
    </row>
    <row r="37" spans="1:14">
      <c r="A37" s="113" t="s">
        <v>152</v>
      </c>
      <c r="B37" s="837" t="str">
        <f>VLOOKUP(A37,EQUIPOS!A7:D187,3,FALSE)</f>
        <v xml:space="preserve">Carrotanque de agua(1000 Galones) </v>
      </c>
      <c r="C37" s="838"/>
      <c r="D37" s="838"/>
      <c r="E37" s="838"/>
      <c r="F37" s="838"/>
      <c r="G37" s="838"/>
      <c r="H37" s="839"/>
      <c r="I37" s="267"/>
      <c r="J37" s="268"/>
      <c r="K37" s="269">
        <f>VLOOKUP(A37,EQUIPOS!A7:D187,4,FALSE)</f>
        <v>122671.55610683006</v>
      </c>
      <c r="L37" s="270"/>
      <c r="M37" s="271">
        <v>45</v>
      </c>
      <c r="N37" s="272">
        <f>K37/M37</f>
        <v>2726.0345801517792</v>
      </c>
    </row>
    <row r="38" spans="1:14">
      <c r="A38" t="s">
        <v>269</v>
      </c>
      <c r="B38" s="837" t="str">
        <f>VLOOKUP(A38,EQUIPOS!A8:D188,3,FALSE)</f>
        <v>Motoniveladora  potencia 215 HP, ancho de cuchilla 4,27 m, peso 18 ton.</v>
      </c>
      <c r="C38" s="838"/>
      <c r="D38" s="838"/>
      <c r="E38" s="838"/>
      <c r="F38" s="838"/>
      <c r="G38" s="838"/>
      <c r="H38" s="839"/>
      <c r="I38" s="267"/>
      <c r="J38" s="268"/>
      <c r="K38" s="269">
        <f>VLOOKUP(A38,EQUIPOS!A8:D188,4,FALSE)</f>
        <v>153339.44513353758</v>
      </c>
      <c r="L38" s="270"/>
      <c r="M38" s="271">
        <v>45</v>
      </c>
      <c r="N38" s="272">
        <f>K38/M38</f>
        <v>3407.5432251897241</v>
      </c>
    </row>
    <row r="39" spans="1:14">
      <c r="A39" t="s">
        <v>365</v>
      </c>
      <c r="B39" s="837" t="str">
        <f>VLOOKUP(A39,EQUIPOS!A9:D189,3,FALSE)</f>
        <v xml:space="preserve">Vibrocompatador, potencia 153 HP, peso 10 Ton. </v>
      </c>
      <c r="C39" s="838"/>
      <c r="D39" s="838"/>
      <c r="E39" s="838"/>
      <c r="F39" s="838"/>
      <c r="G39" s="838"/>
      <c r="H39" s="839"/>
      <c r="I39" s="840"/>
      <c r="J39" s="821"/>
      <c r="K39" s="269">
        <f>VLOOKUP(A39,EQUIPOS!A9:D189,4,FALSE)</f>
        <v>81781.037404553383</v>
      </c>
      <c r="L39" s="841">
        <v>45</v>
      </c>
      <c r="M39" s="842"/>
      <c r="N39" s="272">
        <f>K39/L39</f>
        <v>1817.3563867678529</v>
      </c>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t="s">
        <v>952</v>
      </c>
      <c r="C42" s="838"/>
      <c r="D42" s="838"/>
      <c r="E42" s="838"/>
      <c r="F42" s="838"/>
      <c r="G42" s="838"/>
      <c r="H42" s="839"/>
      <c r="I42" s="846"/>
      <c r="J42" s="847"/>
      <c r="K42" s="41"/>
      <c r="L42" s="848">
        <v>0.02</v>
      </c>
      <c r="M42" s="849"/>
      <c r="N42" s="105">
        <f>N76*L42</f>
        <v>11.941569089689333</v>
      </c>
    </row>
    <row r="43" spans="1:14" ht="15.75" thickBot="1">
      <c r="B43" s="824" t="s">
        <v>953</v>
      </c>
      <c r="C43" s="825"/>
      <c r="D43" s="825"/>
      <c r="E43" s="825"/>
      <c r="F43" s="825"/>
      <c r="G43" s="825"/>
      <c r="H43" s="825"/>
      <c r="I43" s="825"/>
      <c r="J43" s="825"/>
      <c r="K43" s="825"/>
      <c r="L43" s="825"/>
      <c r="M43" s="826"/>
      <c r="N43" s="394">
        <f>SUM(N36:N42)</f>
        <v>12999.966406409967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521</v>
      </c>
      <c r="B48" s="43" t="str">
        <f>VLOOKUP(A48,MATERIALES!A4:D373,3,FALSE)</f>
        <v xml:space="preserve">Material de Base </v>
      </c>
      <c r="C48" s="281"/>
      <c r="D48" s="281"/>
      <c r="E48" s="281"/>
      <c r="F48" s="281"/>
      <c r="G48" s="281"/>
      <c r="H48" s="281"/>
      <c r="I48" s="268"/>
      <c r="J48" s="224" t="str">
        <f>VLOOKUP(A48,MATERIALES!A4:D373,2,FALSE)</f>
        <v>m3</v>
      </c>
      <c r="K48" s="282">
        <v>1.25</v>
      </c>
      <c r="L48" s="267"/>
      <c r="M48" s="400">
        <f>VLOOKUP(A48,MATERIALES!A4:D395,4,FALSE)</f>
        <v>53215.666311354005</v>
      </c>
      <c r="N48" s="272">
        <f>K48*M48</f>
        <v>66519.582889192505</v>
      </c>
    </row>
    <row r="49" spans="1:14">
      <c r="B49" s="43"/>
      <c r="C49" s="281"/>
      <c r="D49" s="281"/>
      <c r="E49" s="281"/>
      <c r="F49" s="281"/>
      <c r="G49" s="281"/>
      <c r="H49" s="281"/>
      <c r="I49" s="268"/>
      <c r="J49" s="224"/>
      <c r="K49" s="282" t="s">
        <v>980</v>
      </c>
      <c r="L49" s="267"/>
      <c r="M49" s="283"/>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66519.582889192505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1385</v>
      </c>
      <c r="B59" s="46" t="str">
        <f>VLOOKUP(A59,TRANSPORTE!A5:D104,3,FALSE)</f>
        <v xml:space="preserve">Transporte de material de Sub Base CBR=40% </v>
      </c>
      <c r="C59" s="47"/>
      <c r="D59" s="47"/>
      <c r="E59" s="47"/>
      <c r="F59" s="47"/>
      <c r="G59" s="47"/>
      <c r="H59" s="288" t="s">
        <v>1999</v>
      </c>
      <c r="I59" s="279">
        <v>1.25</v>
      </c>
      <c r="J59" s="279">
        <v>1</v>
      </c>
      <c r="K59" s="279">
        <f>I59*J59</f>
        <v>1.25</v>
      </c>
      <c r="L59" s="828">
        <f>VLOOKUP(A59,TRANSPORTE!A5:D123,4,FALSE)</f>
        <v>819.12972593026996</v>
      </c>
      <c r="M59" s="829"/>
      <c r="N59" s="291">
        <f>K59*L59</f>
        <v>1023.9121574128375</v>
      </c>
    </row>
    <row r="60" spans="1:14" ht="24.75" customHeight="1">
      <c r="B60" s="46"/>
      <c r="C60" s="317"/>
      <c r="D60" s="317"/>
      <c r="E60" s="317"/>
      <c r="F60" s="317"/>
      <c r="G60" s="317"/>
      <c r="H60" s="311"/>
      <c r="I60" s="399"/>
      <c r="J60" s="286"/>
      <c r="K60" s="279"/>
      <c r="L60" s="828"/>
      <c r="M60" s="829"/>
      <c r="N60" s="287"/>
    </row>
    <row r="61" spans="1:14">
      <c r="B61" s="46"/>
      <c r="C61" s="47"/>
      <c r="D61" s="47"/>
      <c r="E61" s="47"/>
      <c r="F61" s="47"/>
      <c r="G61" s="317"/>
      <c r="H61" s="311"/>
      <c r="I61" s="399"/>
      <c r="J61" s="286"/>
      <c r="K61" s="279"/>
      <c r="L61" s="828"/>
      <c r="M61" s="829"/>
      <c r="N61" s="291"/>
    </row>
    <row r="62" spans="1:14">
      <c r="B62" s="46"/>
      <c r="C62" s="47"/>
      <c r="D62" s="47"/>
      <c r="E62" s="47"/>
      <c r="F62" s="47"/>
      <c r="G62" s="47"/>
      <c r="H62" s="288"/>
      <c r="I62" s="279"/>
      <c r="J62" s="279"/>
      <c r="K62" s="279"/>
      <c r="L62" s="828"/>
      <c r="M62" s="829"/>
      <c r="N62" s="291"/>
    </row>
    <row r="63" spans="1:14">
      <c r="B63" s="46"/>
      <c r="C63" s="47"/>
      <c r="D63" s="47"/>
      <c r="E63" s="47"/>
      <c r="F63" s="47"/>
      <c r="G63" s="47"/>
      <c r="H63" s="288"/>
      <c r="I63" s="279"/>
      <c r="J63" s="279"/>
      <c r="K63" s="279"/>
      <c r="L63" s="828"/>
      <c r="M63" s="829"/>
      <c r="N63" s="291"/>
    </row>
    <row r="64" spans="1:14" ht="15.75" thickBot="1">
      <c r="B64" s="465"/>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SUM(N59:N64)</f>
        <v>1023.9121574128375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360</v>
      </c>
      <c r="N70" s="395">
        <f>K70/M70</f>
        <v>300.72777777777776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360</v>
      </c>
      <c r="N71" s="395">
        <f>K71/M71</f>
        <v>296.35067670668883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81140.539907499769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16228.107981499954</v>
      </c>
      <c r="M83" s="859"/>
      <c r="N83" s="51"/>
    </row>
    <row r="84" spans="1:14">
      <c r="B84" s="89" t="s">
        <v>973</v>
      </c>
      <c r="C84" s="90"/>
      <c r="D84" s="90"/>
      <c r="E84" s="90"/>
      <c r="F84" s="90"/>
      <c r="G84" s="90"/>
      <c r="H84" s="90"/>
      <c r="I84" s="87"/>
      <c r="J84" s="88"/>
      <c r="K84" s="304">
        <v>0.05</v>
      </c>
      <c r="L84" s="858">
        <f>N78*K84</f>
        <v>4057.0269953749885</v>
      </c>
      <c r="M84" s="859"/>
      <c r="N84" s="51"/>
    </row>
    <row r="85" spans="1:14" ht="15.75" thickBot="1">
      <c r="B85" s="91" t="s">
        <v>974</v>
      </c>
      <c r="C85" s="92"/>
      <c r="D85" s="92"/>
      <c r="E85" s="92"/>
      <c r="F85" s="92"/>
      <c r="G85" s="92"/>
      <c r="H85" s="92"/>
      <c r="I85" s="93"/>
      <c r="J85" s="94"/>
      <c r="K85" s="305">
        <v>0.05</v>
      </c>
      <c r="L85" s="860">
        <f>N78*K85</f>
        <v>4057.0269953749885</v>
      </c>
      <c r="M85" s="861"/>
      <c r="N85" s="51"/>
    </row>
    <row r="86" spans="1:14" ht="15.75" thickBot="1">
      <c r="B86" s="824" t="s">
        <v>953</v>
      </c>
      <c r="C86" s="825"/>
      <c r="D86" s="825"/>
      <c r="E86" s="825"/>
      <c r="F86" s="825"/>
      <c r="G86" s="825"/>
      <c r="H86" s="825"/>
      <c r="I86" s="825"/>
      <c r="J86" s="825"/>
      <c r="K86" s="825"/>
      <c r="L86" s="825"/>
      <c r="M86" s="826"/>
      <c r="N86" s="52">
        <f>L83+L84+L85</f>
        <v>24342.161972249931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105482.7018797497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1019</v>
      </c>
      <c r="C31" s="81" t="s">
        <v>1956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226669.07903449144</v>
      </c>
      <c r="L36" s="270"/>
      <c r="M36" s="271">
        <v>400</v>
      </c>
      <c r="N36" s="272">
        <f>K36/M36</f>
        <v>566.67269758622865</v>
      </c>
    </row>
    <row r="37" spans="1:14">
      <c r="A37" s="113" t="s">
        <v>152</v>
      </c>
      <c r="B37" s="837" t="str">
        <f>VLOOKUP(A37,EQUIPOS!A7:D154,3,FALSE)</f>
        <v xml:space="preserve">Carrotanque de agua(1000 Galones) </v>
      </c>
      <c r="C37" s="838"/>
      <c r="D37" s="838"/>
      <c r="E37" s="838"/>
      <c r="F37" s="838"/>
      <c r="G37" s="838"/>
      <c r="H37" s="839"/>
      <c r="I37" s="267"/>
      <c r="J37" s="268"/>
      <c r="K37" s="269">
        <f>VLOOKUP(A37,EQUIPOS!A7:D164,4,FALSE)</f>
        <v>122671.55610683006</v>
      </c>
      <c r="L37" s="270"/>
      <c r="M37" s="271">
        <v>200</v>
      </c>
      <c r="N37" s="272">
        <f>K37/M37</f>
        <v>613.35778053415027</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270"/>
      <c r="M38" s="271">
        <v>200</v>
      </c>
      <c r="N38" s="272">
        <f>K38/M38</f>
        <v>766.69722566768792</v>
      </c>
    </row>
    <row r="39" spans="1:14">
      <c r="A39" t="s">
        <v>365</v>
      </c>
      <c r="B39" s="837" t="str">
        <f>VLOOKUP(A39,EQUIPOS!A9:D155,3,FALSE)</f>
        <v xml:space="preserve">Vibrocompatador, potencia 153 HP, peso 10 Ton. </v>
      </c>
      <c r="C39" s="838"/>
      <c r="D39" s="838"/>
      <c r="E39" s="838"/>
      <c r="F39" s="838"/>
      <c r="G39" s="838"/>
      <c r="H39" s="839"/>
      <c r="I39" s="840"/>
      <c r="J39" s="821"/>
      <c r="K39" s="269">
        <f>VLOOKUP(A39,EQUIPOS!A9:D166,4,FALSE)</f>
        <v>81781.037404553383</v>
      </c>
      <c r="L39" s="841">
        <v>200</v>
      </c>
      <c r="M39" s="842"/>
      <c r="N39" s="272">
        <f>K39/L39</f>
        <v>408.90518702276694</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2358.3197438560142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1600</v>
      </c>
      <c r="N70" s="395">
        <f>K70/M70</f>
        <v>66.678902259004985</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1600</v>
      </c>
      <c r="N71" s="395">
        <f>K71/M71</f>
        <v>67.663749999999993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134.34265225900498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2492.662396115019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498.5324792230038</v>
      </c>
      <c r="M83" s="859"/>
      <c r="N83" s="51"/>
    </row>
    <row r="84" spans="1:14">
      <c r="B84" s="89" t="s">
        <v>973</v>
      </c>
      <c r="C84" s="90"/>
      <c r="D84" s="90"/>
      <c r="E84" s="90"/>
      <c r="F84" s="90"/>
      <c r="G84" s="90"/>
      <c r="H84" s="90"/>
      <c r="I84" s="87"/>
      <c r="J84" s="88"/>
      <c r="K84" s="304">
        <v>0.05</v>
      </c>
      <c r="L84" s="858">
        <f>N78*K84</f>
        <v>124.63311980575095</v>
      </c>
      <c r="M84" s="859"/>
      <c r="N84" s="51"/>
    </row>
    <row r="85" spans="1:14" ht="15.75" thickBot="1">
      <c r="B85" s="91" t="s">
        <v>974</v>
      </c>
      <c r="C85" s="92"/>
      <c r="D85" s="92"/>
      <c r="E85" s="92"/>
      <c r="F85" s="92"/>
      <c r="G85" s="92"/>
      <c r="H85" s="92"/>
      <c r="I85" s="93"/>
      <c r="J85" s="94"/>
      <c r="K85" s="305">
        <v>0.05</v>
      </c>
      <c r="L85" s="860">
        <f>N78*K85</f>
        <v>124.63311980575095</v>
      </c>
      <c r="M85" s="861"/>
      <c r="N85" s="51"/>
    </row>
    <row r="86" spans="1:14" ht="15.75" thickBot="1">
      <c r="B86" s="824" t="s">
        <v>953</v>
      </c>
      <c r="C86" s="825"/>
      <c r="D86" s="825"/>
      <c r="E86" s="825"/>
      <c r="F86" s="825"/>
      <c r="G86" s="825"/>
      <c r="H86" s="825"/>
      <c r="I86" s="825"/>
      <c r="J86" s="825"/>
      <c r="K86" s="825"/>
      <c r="L86" s="825"/>
      <c r="M86" s="826"/>
      <c r="N86" s="52">
        <f>L83+L84+L85</f>
        <v>747.79871883450573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3240.4611149495249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1020</v>
      </c>
      <c r="C31" s="81" t="s">
        <v>1198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876</v>
      </c>
      <c r="B48" s="43" t="str">
        <f>VLOOKUP(A48,MATERIALES!A4:D373,3,FALSE)</f>
        <v>Geotextil T-2400 O Similar (Proveedores Lafayet, Pavco, Geomatrix, Tensar, Omnes U Otros)</v>
      </c>
      <c r="C48" s="281"/>
      <c r="D48" s="281"/>
      <c r="E48" s="281"/>
      <c r="F48" s="281"/>
      <c r="G48" s="281"/>
      <c r="H48" s="281"/>
      <c r="I48" s="268"/>
      <c r="J48" s="224" t="str">
        <f>VLOOKUP(A48,MATERIALES!A4:D373,2,FALSE)</f>
        <v>m2</v>
      </c>
      <c r="K48" s="282">
        <v>1.2</v>
      </c>
      <c r="L48" s="267"/>
      <c r="M48" s="402">
        <f>VLOOKUP(A48,MATERIALES!A4:D395,4,FALSE)</f>
        <v>7559.6484756025102</v>
      </c>
      <c r="N48" s="272">
        <f>K48*M48</f>
        <v>9071.5781707230126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9071.5781707230126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9288.6758967735641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1857.735179354713</v>
      </c>
      <c r="M83" s="859"/>
      <c r="N83" s="51"/>
    </row>
    <row r="84" spans="1:14">
      <c r="B84" s="89" t="s">
        <v>973</v>
      </c>
      <c r="C84" s="90"/>
      <c r="D84" s="90"/>
      <c r="E84" s="90"/>
      <c r="F84" s="90"/>
      <c r="G84" s="90"/>
      <c r="H84" s="90"/>
      <c r="I84" s="87"/>
      <c r="J84" s="88"/>
      <c r="K84" s="304">
        <v>0.05</v>
      </c>
      <c r="L84" s="858">
        <f>N78*K84</f>
        <v>464.43379483867824</v>
      </c>
      <c r="M84" s="859"/>
      <c r="N84" s="51"/>
    </row>
    <row r="85" spans="1:14" ht="15.75" thickBot="1">
      <c r="B85" s="91" t="s">
        <v>974</v>
      </c>
      <c r="C85" s="92"/>
      <c r="D85" s="92"/>
      <c r="E85" s="92"/>
      <c r="F85" s="92"/>
      <c r="G85" s="92"/>
      <c r="H85" s="92"/>
      <c r="I85" s="93"/>
      <c r="J85" s="94"/>
      <c r="K85" s="305">
        <v>0.05</v>
      </c>
      <c r="L85" s="860">
        <f>N78*K85</f>
        <v>464.43379483867824</v>
      </c>
      <c r="M85" s="861"/>
      <c r="N85" s="51"/>
    </row>
    <row r="86" spans="1:14" ht="15.75" thickBot="1">
      <c r="B86" s="824" t="s">
        <v>953</v>
      </c>
      <c r="C86" s="825"/>
      <c r="D86" s="825"/>
      <c r="E86" s="825"/>
      <c r="F86" s="825"/>
      <c r="G86" s="825"/>
      <c r="H86" s="825"/>
      <c r="I86" s="825"/>
      <c r="J86" s="825"/>
      <c r="K86" s="825"/>
      <c r="L86" s="825"/>
      <c r="M86" s="826"/>
      <c r="N86" s="52">
        <f>L83+L84+L85</f>
        <v>2786.6027690320693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12075.278665805634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1021</v>
      </c>
      <c r="C31" s="81" t="s">
        <v>1448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889</v>
      </c>
      <c r="B48" s="43" t="str">
        <f>VLOOKUP(A48,MATERIALES!A4:D373,3,FALSE)</f>
        <v>Geotextil T-2100 O Similar (Proveedores Pavco, Lafayet, Geomatrix, Tensar, Omnes U Otros)</v>
      </c>
      <c r="C48" s="281"/>
      <c r="D48" s="281"/>
      <c r="E48" s="281"/>
      <c r="F48" s="281"/>
      <c r="G48" s="281"/>
      <c r="H48" s="281"/>
      <c r="I48" s="268"/>
      <c r="J48" s="224" t="str">
        <f>VLOOKUP(A48,MATERIALES!A4:D373,2,FALSE)</f>
        <v>m2</v>
      </c>
      <c r="K48" s="282">
        <v>1.1000000000000001</v>
      </c>
      <c r="L48" s="267"/>
      <c r="M48" s="402">
        <v>5077.6000000000004</v>
      </c>
      <c r="N48" s="272">
        <f>K48*M48</f>
        <v>5585.3600000000006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5585.3600000000006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295">
        <v>1000</v>
      </c>
      <c r="N70" s="395">
        <f>K70/M70</f>
        <v>108.262</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5802.457726050553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1160.4915452101106</v>
      </c>
      <c r="M83" s="859"/>
      <c r="N83" s="51"/>
    </row>
    <row r="84" spans="1:14">
      <c r="B84" s="89" t="s">
        <v>973</v>
      </c>
      <c r="C84" s="90"/>
      <c r="D84" s="90"/>
      <c r="E84" s="90"/>
      <c r="F84" s="90"/>
      <c r="G84" s="90"/>
      <c r="H84" s="90"/>
      <c r="I84" s="87"/>
      <c r="J84" s="88"/>
      <c r="K84" s="304">
        <v>0.05</v>
      </c>
      <c r="L84" s="858">
        <f>N78*K84</f>
        <v>290.12288630252766</v>
      </c>
      <c r="M84" s="859"/>
      <c r="N84" s="51"/>
    </row>
    <row r="85" spans="1:14" ht="15.75" thickBot="1">
      <c r="B85" s="91" t="s">
        <v>974</v>
      </c>
      <c r="C85" s="92"/>
      <c r="D85" s="92"/>
      <c r="E85" s="92"/>
      <c r="F85" s="92"/>
      <c r="G85" s="92"/>
      <c r="H85" s="92"/>
      <c r="I85" s="93"/>
      <c r="J85" s="94"/>
      <c r="K85" s="305">
        <v>0.05</v>
      </c>
      <c r="L85" s="860">
        <f>N78*K85</f>
        <v>290.12288630252766</v>
      </c>
      <c r="M85" s="861"/>
      <c r="N85" s="51"/>
    </row>
    <row r="86" spans="1:14" ht="15.75" thickBot="1">
      <c r="B86" s="824" t="s">
        <v>953</v>
      </c>
      <c r="C86" s="825"/>
      <c r="D86" s="825"/>
      <c r="E86" s="825"/>
      <c r="F86" s="825"/>
      <c r="G86" s="825"/>
      <c r="H86" s="825"/>
      <c r="I86" s="825"/>
      <c r="J86" s="825"/>
      <c r="K86" s="825"/>
      <c r="L86" s="825"/>
      <c r="M86" s="826"/>
      <c r="N86" s="52">
        <f>L83+L84+L85</f>
        <v>1740.7373178151659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7543.1950438657186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1449</v>
      </c>
      <c r="C31" s="81" t="s">
        <v>1450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466</v>
      </c>
      <c r="B48" s="43" t="str">
        <f>VLOOKUP(A48,MATERIALES!A4:D373,3,FALSE)</f>
        <v>Geomalla Biaxial Para Refuerzo Pbx-11</v>
      </c>
      <c r="C48" s="281"/>
      <c r="D48" s="281"/>
      <c r="E48" s="281"/>
      <c r="F48" s="281"/>
      <c r="G48" s="281"/>
      <c r="H48" s="281"/>
      <c r="I48" s="268"/>
      <c r="J48" s="224" t="str">
        <f>VLOOKUP(A48,MATERIALES!A4:D373,2,FALSE)</f>
        <v>m2</v>
      </c>
      <c r="K48" s="282">
        <v>1.2</v>
      </c>
      <c r="L48" s="267"/>
      <c r="M48" s="402">
        <f>VLOOKUP(A48,MATERIALES!A4:D395,4,FALSE)</f>
        <v>8153.4003027038807</v>
      </c>
      <c r="N48" s="272">
        <f>K48*M48</f>
        <v>9784.0803632446568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9784.0803632446568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10001.178089295208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2000.2356178590417</v>
      </c>
      <c r="M83" s="859"/>
      <c r="N83" s="51"/>
    </row>
    <row r="84" spans="1:14">
      <c r="B84" s="89" t="s">
        <v>973</v>
      </c>
      <c r="C84" s="90"/>
      <c r="D84" s="90"/>
      <c r="E84" s="90"/>
      <c r="F84" s="90"/>
      <c r="G84" s="90"/>
      <c r="H84" s="90"/>
      <c r="I84" s="87"/>
      <c r="J84" s="88"/>
      <c r="K84" s="304">
        <v>0.05</v>
      </c>
      <c r="L84" s="858">
        <f>N78*K84</f>
        <v>500.05890446476042</v>
      </c>
      <c r="M84" s="859"/>
      <c r="N84" s="51"/>
    </row>
    <row r="85" spans="1:14" ht="15.75" thickBot="1">
      <c r="B85" s="91" t="s">
        <v>974</v>
      </c>
      <c r="C85" s="92"/>
      <c r="D85" s="92"/>
      <c r="E85" s="92"/>
      <c r="F85" s="92"/>
      <c r="G85" s="92"/>
      <c r="H85" s="92"/>
      <c r="I85" s="93"/>
      <c r="J85" s="94"/>
      <c r="K85" s="305">
        <v>0.05</v>
      </c>
      <c r="L85" s="860">
        <f>N78*K85</f>
        <v>500.05890446476042</v>
      </c>
      <c r="M85" s="861"/>
      <c r="N85" s="51"/>
    </row>
    <row r="86" spans="1:14" ht="15.75" thickBot="1">
      <c r="B86" s="824" t="s">
        <v>953</v>
      </c>
      <c r="C86" s="825"/>
      <c r="D86" s="825"/>
      <c r="E86" s="825"/>
      <c r="F86" s="825"/>
      <c r="G86" s="825"/>
      <c r="H86" s="825"/>
      <c r="I86" s="825"/>
      <c r="J86" s="825"/>
      <c r="K86" s="825"/>
      <c r="L86" s="825"/>
      <c r="M86" s="826"/>
      <c r="N86" s="52">
        <f>L83+L84+L85</f>
        <v>3000.3534267885625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13001.531516083771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1451</v>
      </c>
      <c r="C31" s="81" t="s">
        <v>1452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2.1494824361440799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2.1494824361440799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907</v>
      </c>
      <c r="B48" s="43" t="str">
        <f>VLOOKUP(A48,MATERIALES!A4:D373,3,FALSE)</f>
        <v>Geomalla Forgrid UX100</v>
      </c>
      <c r="C48" s="281"/>
      <c r="D48" s="281"/>
      <c r="E48" s="281"/>
      <c r="F48" s="281"/>
      <c r="G48" s="281"/>
      <c r="H48" s="281"/>
      <c r="I48" s="268"/>
      <c r="J48" s="224" t="str">
        <f>VLOOKUP(A48,MATERIALES!A4:D373,2,FALSE)</f>
        <v>M2</v>
      </c>
      <c r="K48" s="282">
        <v>1.3</v>
      </c>
      <c r="L48" s="267"/>
      <c r="M48" s="402">
        <f>VLOOKUP(A48,MATERIALES!A4:D395,4,FALSE)</f>
        <v>18071.786871401004</v>
      </c>
      <c r="N48" s="272">
        <f>K48*M48</f>
        <v>23493.322932821306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23493.322932821306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1000</v>
      </c>
      <c r="N70" s="395">
        <f>K70/M70</f>
        <v>106.68624361440799</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1000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214.948243614408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23710.420658871855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4742.0841317743716</v>
      </c>
      <c r="M83" s="859"/>
      <c r="N83" s="51"/>
    </row>
    <row r="84" spans="1:14">
      <c r="B84" s="89" t="s">
        <v>973</v>
      </c>
      <c r="C84" s="90"/>
      <c r="D84" s="90"/>
      <c r="E84" s="90"/>
      <c r="F84" s="90"/>
      <c r="G84" s="90"/>
      <c r="H84" s="90"/>
      <c r="I84" s="87"/>
      <c r="J84" s="88"/>
      <c r="K84" s="304">
        <v>0.05</v>
      </c>
      <c r="L84" s="858">
        <f>N78*K84</f>
        <v>1185.5210329435929</v>
      </c>
      <c r="M84" s="859"/>
      <c r="N84" s="51"/>
    </row>
    <row r="85" spans="1:14" ht="15.75" thickBot="1">
      <c r="B85" s="91" t="s">
        <v>974</v>
      </c>
      <c r="C85" s="92"/>
      <c r="D85" s="92"/>
      <c r="E85" s="92"/>
      <c r="F85" s="92"/>
      <c r="G85" s="92"/>
      <c r="H85" s="92"/>
      <c r="I85" s="93"/>
      <c r="J85" s="94"/>
      <c r="K85" s="305">
        <v>0.05</v>
      </c>
      <c r="L85" s="860">
        <f>N78*K85</f>
        <v>1185.5210329435929</v>
      </c>
      <c r="M85" s="861"/>
      <c r="N85" s="51"/>
    </row>
    <row r="86" spans="1:14" ht="15.75" thickBot="1">
      <c r="B86" s="824" t="s">
        <v>953</v>
      </c>
      <c r="C86" s="825"/>
      <c r="D86" s="825"/>
      <c r="E86" s="825"/>
      <c r="F86" s="825"/>
      <c r="G86" s="825"/>
      <c r="H86" s="825"/>
      <c r="I86" s="825"/>
      <c r="J86" s="825"/>
      <c r="K86" s="825"/>
      <c r="L86" s="825"/>
      <c r="M86" s="826"/>
      <c r="N86" s="52">
        <f>L83+L84+L85</f>
        <v>7113.1261976615579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30823.546856533412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1022</v>
      </c>
      <c r="C31" s="81" t="s">
        <v>1453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303</v>
      </c>
      <c r="B36" s="837" t="str">
        <f>VLOOKUP(A36,EQUIPOS!A6:D154,3,FALSE)</f>
        <v>Retrocargador, pala de 1,1 m3 de capacidad, profundidad de excavación de 4.400 mm y una altura de 5.680 mm</v>
      </c>
      <c r="C36" s="838"/>
      <c r="D36" s="838"/>
      <c r="E36" s="838"/>
      <c r="F36" s="838"/>
      <c r="G36" s="838"/>
      <c r="H36" s="839"/>
      <c r="I36" s="267"/>
      <c r="J36" s="268"/>
      <c r="K36" s="269">
        <f>VLOOKUP(A36,EQUIPOS!A6:D163,4,FALSE)</f>
        <v>153339.44513353758</v>
      </c>
      <c r="L36" s="270"/>
      <c r="M36" s="271">
        <v>250</v>
      </c>
      <c r="N36" s="272">
        <f>K36/M36</f>
        <v>613.35778053415027</v>
      </c>
    </row>
    <row r="37" spans="1:14">
      <c r="A37" s="113" t="s">
        <v>373</v>
      </c>
      <c r="B37" s="837" t="str">
        <f>VLOOKUP(A37,EQUIPOS!A7:D154,3,FALSE)</f>
        <v>Volqueta 6 m3</v>
      </c>
      <c r="C37" s="838"/>
      <c r="D37" s="838"/>
      <c r="E37" s="838"/>
      <c r="F37" s="838"/>
      <c r="G37" s="838"/>
      <c r="H37" s="839"/>
      <c r="I37" s="267"/>
      <c r="J37" s="268"/>
      <c r="K37" s="269">
        <f>VLOOKUP(A37,EQUIPOS!A7:D164,4,FALSE)</f>
        <v>82425.11964890598</v>
      </c>
      <c r="L37" s="270"/>
      <c r="M37" s="271">
        <v>250</v>
      </c>
      <c r="N37" s="272">
        <f>K37/M37</f>
        <v>329.70047859562391</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5.3737060903602005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948.43196522013432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2000</v>
      </c>
      <c r="N70" s="395">
        <f>K70/M70</f>
        <v>53.343121807203993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2000</v>
      </c>
      <c r="N71" s="395">
        <f>K71/M71</f>
        <v>54.131</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107.474121807204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1055.9060870273383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211.18121740546769</v>
      </c>
      <c r="M83" s="859"/>
      <c r="N83" s="51"/>
    </row>
    <row r="84" spans="1:14">
      <c r="B84" s="89" t="s">
        <v>973</v>
      </c>
      <c r="C84" s="90"/>
      <c r="D84" s="90"/>
      <c r="E84" s="90"/>
      <c r="F84" s="90"/>
      <c r="G84" s="90"/>
      <c r="H84" s="90"/>
      <c r="I84" s="87"/>
      <c r="J84" s="88"/>
      <c r="K84" s="304">
        <v>0.05</v>
      </c>
      <c r="L84" s="858">
        <f>N78*K84</f>
        <v>52.795304351366923</v>
      </c>
      <c r="M84" s="859"/>
      <c r="N84" s="51"/>
    </row>
    <row r="85" spans="1:14" ht="15.75" thickBot="1">
      <c r="B85" s="91" t="s">
        <v>974</v>
      </c>
      <c r="C85" s="92"/>
      <c r="D85" s="92"/>
      <c r="E85" s="92"/>
      <c r="F85" s="92"/>
      <c r="G85" s="92"/>
      <c r="H85" s="92"/>
      <c r="I85" s="93"/>
      <c r="J85" s="94"/>
      <c r="K85" s="305">
        <v>0.05</v>
      </c>
      <c r="L85" s="860">
        <f>N78*K85</f>
        <v>52.795304351366923</v>
      </c>
      <c r="M85" s="861"/>
      <c r="N85" s="51"/>
    </row>
    <row r="86" spans="1:14" ht="15.75" thickBot="1">
      <c r="B86" s="824" t="s">
        <v>953</v>
      </c>
      <c r="C86" s="825"/>
      <c r="D86" s="825"/>
      <c r="E86" s="825"/>
      <c r="F86" s="825"/>
      <c r="G86" s="825"/>
      <c r="H86" s="825"/>
      <c r="I86" s="825"/>
      <c r="J86" s="825"/>
      <c r="K86" s="825"/>
      <c r="L86" s="825"/>
      <c r="M86" s="826"/>
      <c r="N86" s="52">
        <f>L83+L84+L85</f>
        <v>316.77182610820148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1372.6779131355397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1456</v>
      </c>
      <c r="C31" s="81" t="s">
        <v>1457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35</v>
      </c>
      <c r="N36" s="272">
        <f>K36/M36</f>
        <v>3504.9016030522876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35</v>
      </c>
      <c r="N37" s="272">
        <f>K37/M37</f>
        <v>4381.1270038153598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35</v>
      </c>
      <c r="N38" s="272">
        <f>K38/M38</f>
        <v>2336.601068701525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10237.983121541631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75.874781266930228</v>
      </c>
      <c r="N48" s="272">
        <f>K48*M48</f>
        <v>1896.8695316732558</v>
      </c>
    </row>
    <row r="49" spans="1:14">
      <c r="A49" t="s">
        <v>804</v>
      </c>
      <c r="B49" s="43" t="str">
        <f>VLOOKUP(A49,MATERIALES!A5:D373,3,FALSE)</f>
        <v>Cemento gris</v>
      </c>
      <c r="C49" s="281"/>
      <c r="D49" s="281"/>
      <c r="E49" s="281"/>
      <c r="F49" s="281"/>
      <c r="G49" s="281"/>
      <c r="H49" s="281"/>
      <c r="I49" s="268"/>
      <c r="J49" s="224" t="str">
        <f>VLOOKUP(A49,MATERIALES!A5:D373,2,FALSE)</f>
        <v>kg</v>
      </c>
      <c r="K49" s="282">
        <v>80</v>
      </c>
      <c r="L49" s="267"/>
      <c r="M49" s="402">
        <f>VLOOKUP(A49,MATERIALES!A5:D396,4,FALSE)</f>
        <v>516.50499655137708</v>
      </c>
      <c r="N49" s="272">
        <f>K49*M49</f>
        <v>41320.399724110168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43217.269255783423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54222.924675947943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10844.584935189589</v>
      </c>
      <c r="M83" s="859"/>
      <c r="N83" s="51"/>
    </row>
    <row r="84" spans="1:14">
      <c r="B84" s="89" t="s">
        <v>973</v>
      </c>
      <c r="C84" s="90"/>
      <c r="D84" s="90"/>
      <c r="E84" s="90"/>
      <c r="F84" s="90"/>
      <c r="G84" s="90"/>
      <c r="H84" s="90"/>
      <c r="I84" s="87"/>
      <c r="J84" s="88"/>
      <c r="K84" s="304">
        <v>0.05</v>
      </c>
      <c r="L84" s="858">
        <f>N78*K84</f>
        <v>2711.1462337973971</v>
      </c>
      <c r="M84" s="859"/>
      <c r="N84" s="51"/>
    </row>
    <row r="85" spans="1:14" ht="15.75" thickBot="1">
      <c r="B85" s="91" t="s">
        <v>974</v>
      </c>
      <c r="C85" s="92"/>
      <c r="D85" s="92"/>
      <c r="E85" s="92"/>
      <c r="F85" s="92"/>
      <c r="G85" s="92"/>
      <c r="H85" s="92"/>
      <c r="I85" s="93"/>
      <c r="J85" s="94"/>
      <c r="K85" s="305">
        <v>0.05</v>
      </c>
      <c r="L85" s="860">
        <f>N78*K85</f>
        <v>2711.1462337973971</v>
      </c>
      <c r="M85" s="861"/>
      <c r="N85" s="51"/>
    </row>
    <row r="86" spans="1:14" ht="15.75" thickBot="1">
      <c r="B86" s="824" t="s">
        <v>953</v>
      </c>
      <c r="C86" s="825"/>
      <c r="D86" s="825"/>
      <c r="E86" s="825"/>
      <c r="F86" s="825"/>
      <c r="G86" s="825"/>
      <c r="H86" s="825"/>
      <c r="I86" s="825"/>
      <c r="J86" s="825"/>
      <c r="K86" s="825"/>
      <c r="L86" s="825"/>
      <c r="M86" s="826"/>
      <c r="N86" s="52">
        <f>L83+L84+L85</f>
        <v>16266.877402784383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70489.802078732318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1458</v>
      </c>
      <c r="C31" s="81" t="s">
        <v>1459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35</v>
      </c>
      <c r="N36" s="272">
        <f>K36/M36</f>
        <v>3504.9016030522876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35</v>
      </c>
      <c r="N37" s="272">
        <f>K37/M37</f>
        <v>4381.1270038153598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35</v>
      </c>
      <c r="N38" s="272">
        <f>K38/M38</f>
        <v>2336.601068701525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10237.983121541631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VLOOKUP(A48,MATERIALES!A4:D373,3,FALSE)</f>
        <v>Agua</v>
      </c>
      <c r="C48" s="281"/>
      <c r="D48" s="281"/>
      <c r="E48" s="281"/>
      <c r="F48" s="281"/>
      <c r="G48" s="281"/>
      <c r="H48" s="281"/>
      <c r="I48" s="268"/>
      <c r="J48" s="224" t="str">
        <f>VLOOKUP(A48,MATERIALES!A4:D373,2,FALSE)</f>
        <v>lt</v>
      </c>
      <c r="K48" s="282">
        <v>25</v>
      </c>
      <c r="L48" s="267"/>
      <c r="M48" s="402">
        <f>VLOOKUP(A48,MATERIALES!A4:D395,4,FALSE)</f>
        <v>75.874781266930228</v>
      </c>
      <c r="N48" s="272">
        <f>K48*M48</f>
        <v>1896.8695316732558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1896.8695316732558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12902.524951837771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2580.5049903675545</v>
      </c>
      <c r="M83" s="859"/>
      <c r="N83" s="51"/>
    </row>
    <row r="84" spans="1:14">
      <c r="B84" s="89" t="s">
        <v>973</v>
      </c>
      <c r="C84" s="90"/>
      <c r="D84" s="90"/>
      <c r="E84" s="90"/>
      <c r="F84" s="90"/>
      <c r="G84" s="90"/>
      <c r="H84" s="90"/>
      <c r="I84" s="87"/>
      <c r="J84" s="88"/>
      <c r="K84" s="304">
        <v>0.05</v>
      </c>
      <c r="L84" s="858">
        <f>N78*K84</f>
        <v>645.12624759188861</v>
      </c>
      <c r="M84" s="859"/>
      <c r="N84" s="51"/>
    </row>
    <row r="85" spans="1:14" ht="15.75" thickBot="1">
      <c r="B85" s="91" t="s">
        <v>974</v>
      </c>
      <c r="C85" s="92"/>
      <c r="D85" s="92"/>
      <c r="E85" s="92"/>
      <c r="F85" s="92"/>
      <c r="G85" s="92"/>
      <c r="H85" s="92"/>
      <c r="I85" s="93"/>
      <c r="J85" s="94"/>
      <c r="K85" s="305">
        <v>0.05</v>
      </c>
      <c r="L85" s="860">
        <f>N78*K85</f>
        <v>645.12624759188861</v>
      </c>
      <c r="M85" s="861"/>
      <c r="N85" s="51"/>
    </row>
    <row r="86" spans="1:14" ht="15.75" thickBot="1">
      <c r="B86" s="824" t="s">
        <v>953</v>
      </c>
      <c r="C86" s="825"/>
      <c r="D86" s="825"/>
      <c r="E86" s="825"/>
      <c r="F86" s="825"/>
      <c r="G86" s="825"/>
      <c r="H86" s="825"/>
      <c r="I86" s="825"/>
      <c r="J86" s="825"/>
      <c r="K86" s="825"/>
      <c r="L86" s="825"/>
      <c r="M86" s="826"/>
      <c r="N86" s="52">
        <f>L83+L84+L85</f>
        <v>3870.7574855513312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16773.282437389102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1460</v>
      </c>
      <c r="C31" s="81" t="s">
        <v>1461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516.50499655137708</v>
      </c>
      <c r="N48" s="272">
        <f>K48*M48</f>
        <v>516.50499655137708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516.50499655137708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f>SUM(N70:N75)</f>
        <v>0</v>
      </c>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516.50499655137708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103.30099931027542</v>
      </c>
      <c r="M83" s="859"/>
      <c r="N83" s="51"/>
    </row>
    <row r="84" spans="1:14">
      <c r="B84" s="89" t="s">
        <v>973</v>
      </c>
      <c r="C84" s="90"/>
      <c r="D84" s="90"/>
      <c r="E84" s="90"/>
      <c r="F84" s="90"/>
      <c r="G84" s="90"/>
      <c r="H84" s="90"/>
      <c r="I84" s="87"/>
      <c r="J84" s="88"/>
      <c r="K84" s="304">
        <v>0.05</v>
      </c>
      <c r="L84" s="858">
        <f>N78*K84</f>
        <v>25.825249827568854</v>
      </c>
      <c r="M84" s="859"/>
      <c r="N84" s="51"/>
    </row>
    <row r="85" spans="1:14" ht="15.75" thickBot="1">
      <c r="B85" s="91" t="s">
        <v>974</v>
      </c>
      <c r="C85" s="92"/>
      <c r="D85" s="92"/>
      <c r="E85" s="92"/>
      <c r="F85" s="92"/>
      <c r="G85" s="92"/>
      <c r="H85" s="92"/>
      <c r="I85" s="93"/>
      <c r="J85" s="94"/>
      <c r="K85" s="305">
        <v>0.05</v>
      </c>
      <c r="L85" s="860">
        <f>N78*K85</f>
        <v>25.825249827568854</v>
      </c>
      <c r="M85" s="861"/>
      <c r="N85" s="51"/>
    </row>
    <row r="86" spans="1:14" ht="15.75" thickBot="1">
      <c r="B86" s="824" t="s">
        <v>953</v>
      </c>
      <c r="C86" s="825"/>
      <c r="D86" s="825"/>
      <c r="E86" s="825"/>
      <c r="F86" s="825"/>
      <c r="G86" s="825"/>
      <c r="H86" s="825"/>
      <c r="I86" s="825"/>
      <c r="J86" s="825"/>
      <c r="K86" s="825"/>
      <c r="L86" s="825"/>
      <c r="M86" s="826"/>
      <c r="N86" s="52">
        <f>L83+L84+L85</f>
        <v>154.95149896541312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671.45649551679026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1462</v>
      </c>
      <c r="C31" s="81" t="s">
        <v>1463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35</v>
      </c>
      <c r="N36" s="272">
        <f>K36/M36</f>
        <v>3504.9016030522876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35</v>
      </c>
      <c r="N37" s="272">
        <f>K37/M37</f>
        <v>4381.1270038153598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35</v>
      </c>
      <c r="N38" s="272">
        <f>K38/M38</f>
        <v>2336.601068701525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N76*M41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10237.983121541631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80</v>
      </c>
      <c r="L48" s="267"/>
      <c r="M48" s="402">
        <f>VLOOKUP(A48,MATERIALES!A4:D395,4,FALSE)</f>
        <v>902.90989707646975</v>
      </c>
      <c r="N48" s="272">
        <f>K48*M48</f>
        <v>72232.791766117574</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75.874781266930228</v>
      </c>
      <c r="N49" s="272">
        <f>K49*M49</f>
        <v>1896.8695316732558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74129.661297790837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280</v>
      </c>
      <c r="N70" s="395">
        <f>K70/M70</f>
        <v>381.02229862288567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280</v>
      </c>
      <c r="N71" s="395">
        <f>K71/M71</f>
        <v>386.65</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767.67229862288559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85135.316717955357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17027.063343591071</v>
      </c>
      <c r="M83" s="859"/>
      <c r="N83" s="51"/>
    </row>
    <row r="84" spans="1:14">
      <c r="B84" s="89" t="s">
        <v>973</v>
      </c>
      <c r="C84" s="90"/>
      <c r="D84" s="90"/>
      <c r="E84" s="90"/>
      <c r="F84" s="90"/>
      <c r="G84" s="90"/>
      <c r="H84" s="90"/>
      <c r="I84" s="87"/>
      <c r="J84" s="88"/>
      <c r="K84" s="304">
        <v>0.05</v>
      </c>
      <c r="L84" s="858">
        <f>N78*K84</f>
        <v>4256.7658358977678</v>
      </c>
      <c r="M84" s="859"/>
      <c r="N84" s="51"/>
    </row>
    <row r="85" spans="1:14" ht="15.75" thickBot="1">
      <c r="B85" s="91" t="s">
        <v>974</v>
      </c>
      <c r="C85" s="92"/>
      <c r="D85" s="92"/>
      <c r="E85" s="92"/>
      <c r="F85" s="92"/>
      <c r="G85" s="92"/>
      <c r="H85" s="92"/>
      <c r="I85" s="93"/>
      <c r="J85" s="94"/>
      <c r="K85" s="305">
        <v>0.05</v>
      </c>
      <c r="L85" s="860">
        <f>N78*K85</f>
        <v>4256.7658358977678</v>
      </c>
      <c r="M85" s="861"/>
      <c r="N85" s="51"/>
    </row>
    <row r="86" spans="1:14" ht="15.75" thickBot="1">
      <c r="B86" s="824" t="s">
        <v>953</v>
      </c>
      <c r="C86" s="825"/>
      <c r="D86" s="825"/>
      <c r="E86" s="825"/>
      <c r="F86" s="825"/>
      <c r="G86" s="825"/>
      <c r="H86" s="825"/>
      <c r="I86" s="825"/>
      <c r="J86" s="825"/>
      <c r="K86" s="825"/>
      <c r="L86" s="825"/>
      <c r="M86" s="826"/>
      <c r="N86" s="52">
        <f>L83+L84+L85</f>
        <v>25540.595015386607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110675.91173334196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1465</v>
      </c>
      <c r="C31" s="81" t="s">
        <v>1874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35</v>
      </c>
      <c r="N36" s="272">
        <f>K36/M36</f>
        <v>3504.9016030522876</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35</v>
      </c>
      <c r="N37" s="272">
        <f>K37/M37</f>
        <v>4381.1270038153598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35</v>
      </c>
      <c r="N38" s="272">
        <f>K38/M38</f>
        <v>2336.601068701525</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15.353445972457711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10237.983121541631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75.874781266930228</v>
      </c>
      <c r="N48" s="272">
        <f>K48*M48</f>
        <v>1896.8695316732558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1896.8695316732558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280</v>
      </c>
      <c r="N69" s="395">
        <f>K69/M69</f>
        <v>381.02229862288567</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280</v>
      </c>
      <c r="N70" s="395">
        <f>K70/M70</f>
        <v>386.65</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767.67229862288559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12902.524951837771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2580.5049903675545</v>
      </c>
      <c r="M82" s="859"/>
      <c r="N82" s="51"/>
    </row>
    <row r="83" spans="1:14">
      <c r="B83" s="89" t="s">
        <v>973</v>
      </c>
      <c r="C83" s="90"/>
      <c r="D83" s="90"/>
      <c r="E83" s="90"/>
      <c r="F83" s="90"/>
      <c r="G83" s="90"/>
      <c r="H83" s="90"/>
      <c r="I83" s="87"/>
      <c r="J83" s="88"/>
      <c r="K83" s="304">
        <v>0.05</v>
      </c>
      <c r="L83" s="858">
        <f>N77*K83</f>
        <v>645.12624759188861</v>
      </c>
      <c r="M83" s="859"/>
      <c r="N83" s="51"/>
    </row>
    <row r="84" spans="1:14" ht="15.75" thickBot="1">
      <c r="B84" s="91" t="s">
        <v>974</v>
      </c>
      <c r="C84" s="92"/>
      <c r="D84" s="92"/>
      <c r="E84" s="92"/>
      <c r="F84" s="92"/>
      <c r="G84" s="92"/>
      <c r="H84" s="92"/>
      <c r="I84" s="93"/>
      <c r="J84" s="94"/>
      <c r="K84" s="305">
        <v>0.05</v>
      </c>
      <c r="L84" s="860">
        <f>N77*K84</f>
        <v>645.12624759188861</v>
      </c>
      <c r="M84" s="861"/>
      <c r="N84" s="51"/>
    </row>
    <row r="85" spans="1:14" ht="15.75" thickBot="1">
      <c r="B85" s="824" t="s">
        <v>953</v>
      </c>
      <c r="C85" s="825"/>
      <c r="D85" s="825"/>
      <c r="E85" s="825"/>
      <c r="F85" s="825"/>
      <c r="G85" s="825"/>
      <c r="H85" s="825"/>
      <c r="I85" s="825"/>
      <c r="J85" s="825"/>
      <c r="K85" s="825"/>
      <c r="L85" s="825"/>
      <c r="M85" s="826"/>
      <c r="N85" s="52">
        <f>L82+L83+L84</f>
        <v>3870.7574855513312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16773.282437389102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ht="21"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1466</v>
      </c>
      <c r="C31" s="81" t="s">
        <v>1467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402</v>
      </c>
      <c r="B48" s="43" t="str">
        <f>VLOOKUP(A48,MATERIALES!A4:D373,3,FALSE)</f>
        <v>Cal</v>
      </c>
      <c r="C48" s="281"/>
      <c r="D48" s="281"/>
      <c r="E48" s="281"/>
      <c r="F48" s="281"/>
      <c r="G48" s="281"/>
      <c r="H48" s="281"/>
      <c r="I48" s="268"/>
      <c r="J48" s="224" t="str">
        <f>VLOOKUP(A48,MATERIALES!A4:D373,2,FALSE)</f>
        <v>kg</v>
      </c>
      <c r="K48" s="282">
        <v>1</v>
      </c>
      <c r="L48" s="267"/>
      <c r="M48" s="402">
        <f>VLOOKUP(A48,MATERIALES!A4:D395,4,FALSE)</f>
        <v>902.90989707646975</v>
      </c>
      <c r="N48" s="272">
        <f>K48*M48</f>
        <v>902.90989707646975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902.90989707646975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902.90989707646975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180.58197941529397</v>
      </c>
      <c r="M83" s="859"/>
      <c r="N83" s="51"/>
    </row>
    <row r="84" spans="1:14">
      <c r="B84" s="89" t="s">
        <v>973</v>
      </c>
      <c r="C84" s="90"/>
      <c r="D84" s="90"/>
      <c r="E84" s="90"/>
      <c r="F84" s="90"/>
      <c r="G84" s="90"/>
      <c r="H84" s="90"/>
      <c r="I84" s="87"/>
      <c r="J84" s="88"/>
      <c r="K84" s="304">
        <v>0.05</v>
      </c>
      <c r="L84" s="858">
        <f>N78*K84</f>
        <v>45.145494853823493</v>
      </c>
      <c r="M84" s="859"/>
      <c r="N84" s="51"/>
    </row>
    <row r="85" spans="1:14" ht="15.75" thickBot="1">
      <c r="B85" s="91" t="s">
        <v>974</v>
      </c>
      <c r="C85" s="92"/>
      <c r="D85" s="92"/>
      <c r="E85" s="92"/>
      <c r="F85" s="92"/>
      <c r="G85" s="92"/>
      <c r="H85" s="92"/>
      <c r="I85" s="93"/>
      <c r="J85" s="94"/>
      <c r="K85" s="305">
        <v>0.05</v>
      </c>
      <c r="L85" s="860">
        <f>N78*K85</f>
        <v>45.145494853823493</v>
      </c>
      <c r="M85" s="861"/>
      <c r="N85" s="51"/>
    </row>
    <row r="86" spans="1:14" ht="15.75" thickBot="1">
      <c r="B86" s="824" t="s">
        <v>953</v>
      </c>
      <c r="C86" s="825"/>
      <c r="D86" s="825"/>
      <c r="E86" s="825"/>
      <c r="F86" s="825"/>
      <c r="G86" s="825"/>
      <c r="H86" s="825"/>
      <c r="I86" s="825"/>
      <c r="J86" s="825"/>
      <c r="K86" s="825"/>
      <c r="L86" s="825"/>
      <c r="M86" s="826"/>
      <c r="N86" s="52">
        <f>L83+L84+L85</f>
        <v>270.87296912294096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1173.7828661994108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7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1023</v>
      </c>
      <c r="C31" s="81" t="s">
        <v>1199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600</v>
      </c>
      <c r="N36" s="272">
        <f>K36/M36</f>
        <v>204.45259351138344</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600</v>
      </c>
      <c r="N37" s="272">
        <f>K37/M37</f>
        <v>255.56574188922929</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600</v>
      </c>
      <c r="N38" s="272">
        <f>K38/M38</f>
        <v>136.30172900758896</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0.44780884086334993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596.76787324906502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3</v>
      </c>
      <c r="L48" s="267"/>
      <c r="M48" s="402">
        <f>VLOOKUP(A48,MATERIALES!A5:D396,4,FALSE)</f>
        <v>75.874781266930228</v>
      </c>
      <c r="N48" s="272">
        <f>K48*M48</f>
        <v>227.62434380079068</v>
      </c>
    </row>
    <row r="49" spans="1:14">
      <c r="A49" s="108"/>
      <c r="B49" s="43"/>
      <c r="C49" s="281"/>
      <c r="D49" s="281"/>
      <c r="E49" s="281"/>
      <c r="F49" s="281"/>
      <c r="G49" s="281"/>
      <c r="H49" s="281"/>
      <c r="I49" s="268"/>
      <c r="J49" s="224"/>
      <c r="K49" s="282"/>
      <c r="L49" s="267"/>
      <c r="M49" s="283"/>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227.62434380079068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4800</v>
      </c>
      <c r="N69" s="395">
        <f>K69/M69</f>
        <v>22.226300753001663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4800</v>
      </c>
      <c r="N70" s="395">
        <f>K70/M70</f>
        <v>22.554583333333333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44.780884086334993</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869.17310113619078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173.83462022723816</v>
      </c>
      <c r="M82" s="859"/>
      <c r="N82" s="51"/>
    </row>
    <row r="83" spans="1:14">
      <c r="B83" s="89" t="s">
        <v>973</v>
      </c>
      <c r="C83" s="90"/>
      <c r="D83" s="90"/>
      <c r="E83" s="90"/>
      <c r="F83" s="90"/>
      <c r="G83" s="90"/>
      <c r="H83" s="90"/>
      <c r="I83" s="87"/>
      <c r="J83" s="88"/>
      <c r="K83" s="304">
        <v>0.05</v>
      </c>
      <c r="L83" s="858">
        <f>N77*K83</f>
        <v>43.45865505680954</v>
      </c>
      <c r="M83" s="859"/>
      <c r="N83" s="51"/>
    </row>
    <row r="84" spans="1:14" ht="15.75" thickBot="1">
      <c r="B84" s="91" t="s">
        <v>974</v>
      </c>
      <c r="C84" s="92"/>
      <c r="D84" s="92"/>
      <c r="E84" s="92"/>
      <c r="F84" s="92"/>
      <c r="G84" s="92"/>
      <c r="H84" s="92"/>
      <c r="I84" s="93"/>
      <c r="J84" s="94"/>
      <c r="K84" s="305">
        <v>0.05</v>
      </c>
      <c r="L84" s="860">
        <f>N77*K84</f>
        <v>43.45865505680954</v>
      </c>
      <c r="M84" s="861"/>
      <c r="N84" s="51"/>
    </row>
    <row r="85" spans="1:14" ht="15.75" thickBot="1">
      <c r="B85" s="824" t="s">
        <v>953</v>
      </c>
      <c r="C85" s="825"/>
      <c r="D85" s="825"/>
      <c r="E85" s="825"/>
      <c r="F85" s="825"/>
      <c r="G85" s="825"/>
      <c r="H85" s="825"/>
      <c r="I85" s="825"/>
      <c r="J85" s="825"/>
      <c r="K85" s="825"/>
      <c r="L85" s="825"/>
      <c r="M85" s="826"/>
      <c r="N85" s="52">
        <f>L82+L83+L84</f>
        <v>260.75193034085726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1129.9250314770479</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1024</v>
      </c>
      <c r="C31" s="81" t="s">
        <v>1200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0.02</v>
      </c>
      <c r="N41" s="344">
        <f>N75*M41</f>
        <v>11.941569089689333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7962.8757611990459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25</v>
      </c>
      <c r="L48" s="267"/>
      <c r="M48" s="402">
        <f>VLOOKUP(A48,MATERIALES!A5:D396,4,FALSE)</f>
        <v>75.874781266930228</v>
      </c>
      <c r="N48" s="272">
        <f>K48*M48</f>
        <v>1896.8695316732558</v>
      </c>
    </row>
    <row r="49" spans="1:14">
      <c r="A49" s="108" t="s">
        <v>519</v>
      </c>
      <c r="B49" s="43" t="str">
        <f>VLOOKUP(A49,MATERIALES!A6:D373,3,FALSE)</f>
        <v xml:space="preserve">Material  de afirmado de la Zona </v>
      </c>
      <c r="C49" s="281"/>
      <c r="D49" s="281"/>
      <c r="E49" s="281"/>
      <c r="F49" s="281"/>
      <c r="G49" s="281"/>
      <c r="H49" s="281"/>
      <c r="I49" s="268"/>
      <c r="J49" s="224" t="str">
        <f>VLOOKUP(A49,MATERIALES!A5:D373,2,FALSE)</f>
        <v>m3</v>
      </c>
      <c r="K49" s="282">
        <v>1.25</v>
      </c>
      <c r="L49" s="267"/>
      <c r="M49" s="402">
        <f>VLOOKUP(A49,MATERIALES!A6:D397,4,FALSE)</f>
        <v>42589.568876633857</v>
      </c>
      <c r="N49" s="272">
        <f>K49*M49</f>
        <v>53236.961095792321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55133.830627465577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1303</v>
      </c>
      <c r="B58" s="46" t="str">
        <f>VLOOKUP(A58,TRANSPORTE!A5:D117,3,FALSE)</f>
        <v xml:space="preserve">Transporte de Material de Afirmado de la Zona </v>
      </c>
      <c r="C58" s="317"/>
      <c r="D58" s="317"/>
      <c r="E58" s="317"/>
      <c r="F58" s="317"/>
      <c r="G58" s="317"/>
      <c r="H58" s="311" t="s">
        <v>1468</v>
      </c>
      <c r="I58" s="279">
        <v>1.25</v>
      </c>
      <c r="J58" s="286">
        <v>1</v>
      </c>
      <c r="K58" s="279">
        <f>I58*J58</f>
        <v>1.25</v>
      </c>
      <c r="L58" s="828">
        <f>VLOOKUP(A58,TRANSPORTE!A5:D117,4,FALSE)</f>
        <v>1131.4191219078368</v>
      </c>
      <c r="M58" s="829"/>
      <c r="N58" s="287">
        <f>K58*L58</f>
        <v>1414.273902384796</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1414.273902384796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360</v>
      </c>
      <c r="N69" s="395">
        <f>K69/M69</f>
        <v>296.35067670668883</v>
      </c>
      <c r="O69" s="106"/>
    </row>
    <row r="70" spans="1:15">
      <c r="A70" t="s">
        <v>7</v>
      </c>
      <c r="B70" s="49" t="str">
        <f>VLOOKUP(A70,'MANO DE OBRA'!A8:D69,3,FALSE)</f>
        <v>Obrero (2)</v>
      </c>
      <c r="C70" s="47"/>
      <c r="D70" s="47"/>
      <c r="E70" s="47"/>
      <c r="F70" s="47"/>
      <c r="G70" s="47"/>
      <c r="H70" s="47"/>
      <c r="I70" s="292">
        <f>K70/J70*100</f>
        <v>58520.000000000007</v>
      </c>
      <c r="J70" s="293">
        <v>185</v>
      </c>
      <c r="K70" s="294">
        <f>VLOOKUP(A70,'MANO DE OBRA'!A8:D100,4,FALSE)</f>
        <v>108262</v>
      </c>
      <c r="L70" s="50"/>
      <c r="M70" s="299">
        <v>360</v>
      </c>
      <c r="N70" s="395">
        <f>K70/M70</f>
        <v>300.72777777777776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24" t="s">
        <v>953</v>
      </c>
      <c r="C75" s="825"/>
      <c r="D75" s="825"/>
      <c r="E75" s="825"/>
      <c r="F75" s="825"/>
      <c r="G75" s="825"/>
      <c r="H75" s="825"/>
      <c r="I75" s="831"/>
      <c r="J75" s="831"/>
      <c r="K75" s="831"/>
      <c r="L75" s="831"/>
      <c r="M75" s="832"/>
      <c r="N75" s="301">
        <f>SUM(N69:N74)</f>
        <v>597.07845448446665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65108.058745533883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13021.611749106778</v>
      </c>
      <c r="M82" s="859"/>
      <c r="N82" s="51"/>
    </row>
    <row r="83" spans="1:14">
      <c r="B83" s="89" t="s">
        <v>973</v>
      </c>
      <c r="C83" s="90"/>
      <c r="D83" s="90"/>
      <c r="E83" s="90"/>
      <c r="F83" s="90"/>
      <c r="G83" s="90"/>
      <c r="H83" s="90"/>
      <c r="I83" s="87"/>
      <c r="J83" s="88"/>
      <c r="K83" s="304">
        <v>0.05</v>
      </c>
      <c r="L83" s="858">
        <f>N77*K83</f>
        <v>3255.4029372766945</v>
      </c>
      <c r="M83" s="859"/>
      <c r="N83" s="51"/>
    </row>
    <row r="84" spans="1:14" ht="15.75" thickBot="1">
      <c r="B84" s="91" t="s">
        <v>974</v>
      </c>
      <c r="C84" s="92"/>
      <c r="D84" s="92"/>
      <c r="E84" s="92"/>
      <c r="F84" s="92"/>
      <c r="G84" s="92"/>
      <c r="H84" s="92"/>
      <c r="I84" s="93"/>
      <c r="J84" s="94"/>
      <c r="K84" s="305">
        <v>0.05</v>
      </c>
      <c r="L84" s="860">
        <f>N77*K84</f>
        <v>3255.4029372766945</v>
      </c>
      <c r="M84" s="861"/>
      <c r="N84" s="51"/>
    </row>
    <row r="85" spans="1:14" ht="15.75" thickBot="1">
      <c r="B85" s="824" t="s">
        <v>953</v>
      </c>
      <c r="C85" s="825"/>
      <c r="D85" s="825"/>
      <c r="E85" s="825"/>
      <c r="F85" s="825"/>
      <c r="G85" s="825"/>
      <c r="H85" s="825"/>
      <c r="I85" s="825"/>
      <c r="J85" s="825"/>
      <c r="K85" s="825"/>
      <c r="L85" s="825"/>
      <c r="M85" s="826"/>
      <c r="N85" s="52">
        <f>L82+L83+L84</f>
        <v>19532.417623660167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84640.476369194046</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29.25"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1025</v>
      </c>
      <c r="C31" s="81" t="s">
        <v>1201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434</v>
      </c>
      <c r="B48" s="43" t="str">
        <f>VLOOKUP(A48,MATERIALES!A4:D373,3,FALSE)</f>
        <v>Cloruro De Calcio En Hojuelas (Flakes)</v>
      </c>
      <c r="C48" s="281"/>
      <c r="D48" s="281"/>
      <c r="E48" s="281"/>
      <c r="F48" s="281"/>
      <c r="G48" s="281"/>
      <c r="H48" s="281"/>
      <c r="I48" s="268"/>
      <c r="J48" s="224" t="str">
        <f>VLOOKUP(A48,MATERIALES!A4:D373,2,FALSE)</f>
        <v>kg</v>
      </c>
      <c r="K48" s="282">
        <v>1</v>
      </c>
      <c r="L48" s="267"/>
      <c r="M48" s="402">
        <f>VLOOKUP(A48,MATERIALES!A4:D395,4,FALSE)</f>
        <v>5759.9798236066754</v>
      </c>
      <c r="N48" s="272">
        <f>K48*M48</f>
        <v>5759.9798236066754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5759.9798236066754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5759.9798236066754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1151.9959647213352</v>
      </c>
      <c r="M83" s="859"/>
      <c r="N83" s="51"/>
    </row>
    <row r="84" spans="1:14">
      <c r="B84" s="89" t="s">
        <v>973</v>
      </c>
      <c r="C84" s="90"/>
      <c r="D84" s="90"/>
      <c r="E84" s="90"/>
      <c r="F84" s="90"/>
      <c r="G84" s="90"/>
      <c r="H84" s="90"/>
      <c r="I84" s="87"/>
      <c r="J84" s="88"/>
      <c r="K84" s="304">
        <v>0.05</v>
      </c>
      <c r="L84" s="858">
        <f>N78*K84</f>
        <v>287.9989911803338</v>
      </c>
      <c r="M84" s="859"/>
      <c r="N84" s="51"/>
    </row>
    <row r="85" spans="1:14" ht="15.75" thickBot="1">
      <c r="B85" s="91" t="s">
        <v>974</v>
      </c>
      <c r="C85" s="92"/>
      <c r="D85" s="92"/>
      <c r="E85" s="92"/>
      <c r="F85" s="92"/>
      <c r="G85" s="92"/>
      <c r="H85" s="92"/>
      <c r="I85" s="93"/>
      <c r="J85" s="94"/>
      <c r="K85" s="305">
        <v>0.05</v>
      </c>
      <c r="L85" s="860">
        <f>N78*K85</f>
        <v>287.9989911803338</v>
      </c>
      <c r="M85" s="861"/>
      <c r="N85" s="51"/>
    </row>
    <row r="86" spans="1:14" ht="15.75" thickBot="1">
      <c r="B86" s="824" t="s">
        <v>953</v>
      </c>
      <c r="C86" s="825"/>
      <c r="D86" s="825"/>
      <c r="E86" s="825"/>
      <c r="F86" s="825"/>
      <c r="G86" s="825"/>
      <c r="H86" s="825"/>
      <c r="I86" s="825"/>
      <c r="J86" s="825"/>
      <c r="K86" s="825"/>
      <c r="L86" s="825"/>
      <c r="M86" s="826"/>
      <c r="N86" s="52">
        <f>L83+L84+L85</f>
        <v>1727.9939470820029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7487.9737706886781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1026</v>
      </c>
      <c r="C31" s="81" t="s">
        <v>1202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436</v>
      </c>
      <c r="B48" s="43" t="str">
        <f>VLOOKUP(A48,MATERIALES!A4:D373,3,FALSE)</f>
        <v>Cloruro De Calcio En Esferas (Pellets)</v>
      </c>
      <c r="C48" s="281"/>
      <c r="D48" s="281"/>
      <c r="E48" s="281"/>
      <c r="F48" s="281"/>
      <c r="G48" s="281"/>
      <c r="H48" s="281"/>
      <c r="I48" s="268"/>
      <c r="J48" s="224" t="str">
        <f>VLOOKUP(A48,MATERIALES!A4:D373,2,FALSE)</f>
        <v>kg</v>
      </c>
      <c r="K48" s="282">
        <v>1</v>
      </c>
      <c r="L48" s="267"/>
      <c r="M48" s="402">
        <f>VLOOKUP(A48,MATERIALES!A4:D395,4,FALSE)</f>
        <v>3376.4323188652716</v>
      </c>
      <c r="N48" s="272">
        <f>K48*M48</f>
        <v>3376.4323188652716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3376.4323188652716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3376.4323188652716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675.28646377305438</v>
      </c>
      <c r="M83" s="859"/>
      <c r="N83" s="51"/>
    </row>
    <row r="84" spans="1:14">
      <c r="B84" s="89" t="s">
        <v>973</v>
      </c>
      <c r="C84" s="90"/>
      <c r="D84" s="90"/>
      <c r="E84" s="90"/>
      <c r="F84" s="90"/>
      <c r="G84" s="90"/>
      <c r="H84" s="90"/>
      <c r="I84" s="87"/>
      <c r="J84" s="88"/>
      <c r="K84" s="304">
        <v>0.05</v>
      </c>
      <c r="L84" s="858">
        <f>N78*K84</f>
        <v>168.82161594326359</v>
      </c>
      <c r="M84" s="859"/>
      <c r="N84" s="51"/>
    </row>
    <row r="85" spans="1:14" ht="15.75" thickBot="1">
      <c r="B85" s="91" t="s">
        <v>974</v>
      </c>
      <c r="C85" s="92"/>
      <c r="D85" s="92"/>
      <c r="E85" s="92"/>
      <c r="F85" s="92"/>
      <c r="G85" s="92"/>
      <c r="H85" s="92"/>
      <c r="I85" s="93"/>
      <c r="J85" s="94"/>
      <c r="K85" s="305">
        <v>0.05</v>
      </c>
      <c r="L85" s="860">
        <f>N78*K85</f>
        <v>168.82161594326359</v>
      </c>
      <c r="M85" s="861"/>
      <c r="N85" s="51"/>
    </row>
    <row r="86" spans="1:14" ht="15.75" thickBot="1">
      <c r="B86" s="824" t="s">
        <v>953</v>
      </c>
      <c r="C86" s="825"/>
      <c r="D86" s="825"/>
      <c r="E86" s="825"/>
      <c r="F86" s="825"/>
      <c r="G86" s="825"/>
      <c r="H86" s="825"/>
      <c r="I86" s="825"/>
      <c r="J86" s="825"/>
      <c r="K86" s="825"/>
      <c r="L86" s="825"/>
      <c r="M86" s="826"/>
      <c r="N86" s="52">
        <f>L83+L84+L85</f>
        <v>1012.9296956595816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4389.3620145248533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ht="18.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1027</v>
      </c>
      <c r="C31" s="81" t="s">
        <v>1203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774</v>
      </c>
      <c r="B48" s="43" t="str">
        <f>VLOOKUP(A48,MATERIALES!A5:D373,3,FALSE)</f>
        <v>Agua</v>
      </c>
      <c r="C48" s="281"/>
      <c r="D48" s="281"/>
      <c r="E48" s="281"/>
      <c r="F48" s="281"/>
      <c r="G48" s="281"/>
      <c r="H48" s="281"/>
      <c r="I48" s="268"/>
      <c r="J48" s="224" t="str">
        <f>VLOOKUP(A48,MATERIALES!A4:D373,2,FALSE)</f>
        <v>lt</v>
      </c>
      <c r="K48" s="282">
        <v>1</v>
      </c>
      <c r="L48" s="267"/>
      <c r="M48" s="402">
        <f>VLOOKUP(A48,MATERIALES!A5:D396,4,FALSE)</f>
        <v>75.874781266930228</v>
      </c>
      <c r="N48" s="272">
        <f>K48*M48</f>
        <v>75.874781266930228</v>
      </c>
    </row>
    <row r="49" spans="1:14">
      <c r="A49" s="108" t="s">
        <v>436</v>
      </c>
      <c r="B49" s="43" t="str">
        <f>VLOOKUP(A49,MATERIALES!A6:D373,3,FALSE)</f>
        <v>Cloruro De Calcio En Esferas (Pellets)</v>
      </c>
      <c r="C49" s="281"/>
      <c r="D49" s="281"/>
      <c r="E49" s="281"/>
      <c r="F49" s="281"/>
      <c r="G49" s="281"/>
      <c r="H49" s="281"/>
      <c r="I49" s="268"/>
      <c r="J49" s="224" t="str">
        <f>VLOOKUP(A49,MATERIALES!A5:D373,2,FALSE)</f>
        <v>kg</v>
      </c>
      <c r="K49" s="282">
        <v>0.36</v>
      </c>
      <c r="L49" s="267"/>
      <c r="M49" s="402">
        <f>VLOOKUP(A49,MATERIALES!A6:D397,4,FALSE)</f>
        <v>3376.4323188652716</v>
      </c>
      <c r="N49" s="272">
        <f>K49*M49</f>
        <v>1215.5156347914976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1291.3904160584279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2:15">
      <c r="B65" s="33"/>
      <c r="C65" s="34"/>
      <c r="D65" s="34"/>
      <c r="E65" s="34"/>
      <c r="F65" s="34"/>
      <c r="G65" s="34"/>
      <c r="H65" s="34"/>
      <c r="I65" s="34"/>
      <c r="J65" s="34"/>
      <c r="K65" s="34"/>
      <c r="L65" s="34"/>
      <c r="M65" s="34"/>
      <c r="N65" s="35"/>
    </row>
    <row r="66" spans="2:15">
      <c r="B66" s="64" t="s">
        <v>962</v>
      </c>
      <c r="C66" s="65"/>
      <c r="D66" s="65"/>
      <c r="E66" s="65"/>
      <c r="F66" s="65"/>
      <c r="G66" s="65"/>
      <c r="H66" s="65"/>
      <c r="I66" s="65"/>
      <c r="J66" s="65"/>
      <c r="K66" s="65"/>
      <c r="L66" s="65"/>
      <c r="M66" s="65"/>
      <c r="N66" s="66"/>
    </row>
    <row r="67" spans="2:15" ht="15.75" thickBot="1">
      <c r="B67" s="68"/>
      <c r="C67" s="61"/>
      <c r="D67" s="61"/>
      <c r="E67" s="61"/>
      <c r="F67" s="61"/>
      <c r="G67" s="61"/>
      <c r="H67" s="61"/>
      <c r="I67" s="61"/>
      <c r="J67" s="61"/>
      <c r="K67" s="61"/>
      <c r="L67" s="61"/>
      <c r="M67" s="61"/>
      <c r="N67" s="63"/>
    </row>
    <row r="68" spans="2:15" ht="25.5">
      <c r="B68" s="850" t="s">
        <v>963</v>
      </c>
      <c r="C68" s="851"/>
      <c r="D68" s="851"/>
      <c r="E68" s="851"/>
      <c r="F68" s="851"/>
      <c r="G68" s="851"/>
      <c r="H68" s="851"/>
      <c r="I68" s="73" t="s">
        <v>964</v>
      </c>
      <c r="J68" s="75" t="s">
        <v>1410</v>
      </c>
      <c r="K68" s="74" t="s">
        <v>966</v>
      </c>
      <c r="L68" s="852" t="s">
        <v>950</v>
      </c>
      <c r="M68" s="853"/>
      <c r="N68" s="98" t="s">
        <v>951</v>
      </c>
    </row>
    <row r="69" spans="2:15">
      <c r="B69" s="49"/>
      <c r="C69" s="47"/>
      <c r="D69" s="47"/>
      <c r="E69" s="47"/>
      <c r="F69" s="47"/>
      <c r="G69" s="47"/>
      <c r="H69" s="47"/>
      <c r="I69" s="292"/>
      <c r="J69" s="293"/>
      <c r="K69" s="294"/>
      <c r="L69" s="50"/>
      <c r="M69" s="295"/>
      <c r="N69" s="395"/>
      <c r="O69" s="106"/>
    </row>
    <row r="70" spans="2:15">
      <c r="B70" s="49"/>
      <c r="C70" s="47"/>
      <c r="D70" s="47"/>
      <c r="E70" s="47"/>
      <c r="F70" s="47"/>
      <c r="G70" s="47"/>
      <c r="H70" s="47"/>
      <c r="I70" s="292"/>
      <c r="J70" s="293"/>
      <c r="K70" s="294"/>
      <c r="L70" s="50"/>
      <c r="M70" s="299"/>
      <c r="N70" s="395"/>
    </row>
    <row r="71" spans="2:15">
      <c r="B71" s="49"/>
      <c r="C71" s="47"/>
      <c r="D71" s="47"/>
      <c r="E71" s="47"/>
      <c r="F71" s="47"/>
      <c r="G71" s="47"/>
      <c r="H71" s="47"/>
      <c r="I71" s="279"/>
      <c r="J71" s="297"/>
      <c r="K71" s="298"/>
      <c r="L71" s="50"/>
      <c r="M71" s="300"/>
      <c r="N71" s="296"/>
    </row>
    <row r="72" spans="2:15">
      <c r="B72" s="49"/>
      <c r="C72" s="47"/>
      <c r="D72" s="47"/>
      <c r="E72" s="47"/>
      <c r="F72" s="47"/>
      <c r="G72" s="47"/>
      <c r="H72" s="47"/>
      <c r="I72" s="279"/>
      <c r="J72" s="297"/>
      <c r="K72" s="298"/>
      <c r="L72" s="318"/>
      <c r="M72" s="300"/>
      <c r="N72" s="296"/>
    </row>
    <row r="73" spans="2:15">
      <c r="B73" s="49"/>
      <c r="C73" s="47"/>
      <c r="D73" s="47"/>
      <c r="E73" s="47"/>
      <c r="F73" s="47"/>
      <c r="G73" s="47"/>
      <c r="H73" s="47"/>
      <c r="I73" s="279"/>
      <c r="J73" s="297"/>
      <c r="K73" s="298"/>
      <c r="L73" s="318"/>
      <c r="M73" s="300"/>
      <c r="N73" s="296"/>
    </row>
    <row r="74" spans="2:15" ht="15.75" thickBot="1">
      <c r="B74" s="811"/>
      <c r="C74" s="812"/>
      <c r="D74" s="812"/>
      <c r="E74" s="812"/>
      <c r="F74" s="812"/>
      <c r="G74" s="812"/>
      <c r="H74" s="812"/>
      <c r="I74" s="126"/>
      <c r="J74" s="126"/>
      <c r="K74" s="126"/>
      <c r="L74" s="912"/>
      <c r="M74" s="912"/>
      <c r="N74" s="45"/>
    </row>
    <row r="75" spans="2:15" ht="15.75" thickBot="1">
      <c r="B75" s="824" t="s">
        <v>953</v>
      </c>
      <c r="C75" s="825"/>
      <c r="D75" s="825"/>
      <c r="E75" s="825"/>
      <c r="F75" s="825"/>
      <c r="G75" s="825"/>
      <c r="H75" s="825"/>
      <c r="I75" s="831"/>
      <c r="J75" s="831"/>
      <c r="K75" s="831"/>
      <c r="L75" s="831"/>
      <c r="M75" s="832"/>
      <c r="N75" s="301"/>
    </row>
    <row r="76" spans="2:15" ht="15.75" thickBot="1">
      <c r="B76" s="33"/>
      <c r="C76" s="34"/>
      <c r="D76" s="34"/>
      <c r="E76" s="34"/>
      <c r="F76" s="34"/>
      <c r="G76" s="34"/>
      <c r="H76" s="34"/>
      <c r="I76" s="34"/>
      <c r="J76" s="34"/>
      <c r="K76" s="34"/>
      <c r="L76" s="34"/>
      <c r="M76" s="34"/>
      <c r="N76" s="35"/>
    </row>
    <row r="77" spans="2:15" ht="15.75" thickBot="1">
      <c r="B77" s="824" t="s">
        <v>967</v>
      </c>
      <c r="C77" s="825"/>
      <c r="D77" s="825"/>
      <c r="E77" s="825"/>
      <c r="F77" s="825"/>
      <c r="G77" s="825"/>
      <c r="H77" s="825"/>
      <c r="I77" s="825"/>
      <c r="J77" s="825"/>
      <c r="K77" s="825"/>
      <c r="L77" s="825"/>
      <c r="M77" s="826"/>
      <c r="N77" s="99">
        <f>N43+N53+N64+N75</f>
        <v>1291.3904160584279</v>
      </c>
    </row>
    <row r="78" spans="2:15">
      <c r="B78" s="33"/>
      <c r="C78" s="34"/>
      <c r="D78" s="34"/>
      <c r="E78" s="34"/>
      <c r="F78" s="34"/>
      <c r="G78" s="34"/>
      <c r="H78" s="34"/>
      <c r="I78" s="34"/>
      <c r="J78" s="34"/>
      <c r="K78" s="34"/>
      <c r="L78" s="34"/>
      <c r="M78" s="34"/>
      <c r="N78" s="35"/>
    </row>
    <row r="79" spans="2:15">
      <c r="B79" s="64" t="s">
        <v>968</v>
      </c>
      <c r="C79" s="65"/>
      <c r="D79" s="65"/>
      <c r="E79" s="65"/>
      <c r="F79" s="65"/>
      <c r="G79" s="65"/>
      <c r="H79" s="65"/>
      <c r="I79" s="65"/>
      <c r="J79" s="65"/>
      <c r="K79" s="65"/>
      <c r="L79" s="65"/>
      <c r="M79" s="65"/>
      <c r="N79" s="66"/>
    </row>
    <row r="80" spans="2: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258.27808321168561</v>
      </c>
      <c r="M82" s="859"/>
      <c r="N82" s="51"/>
    </row>
    <row r="83" spans="1:14">
      <c r="B83" s="89" t="s">
        <v>973</v>
      </c>
      <c r="C83" s="90"/>
      <c r="D83" s="90"/>
      <c r="E83" s="90"/>
      <c r="F83" s="90"/>
      <c r="G83" s="90"/>
      <c r="H83" s="90"/>
      <c r="I83" s="87"/>
      <c r="J83" s="88"/>
      <c r="K83" s="304">
        <v>0.05</v>
      </c>
      <c r="L83" s="858">
        <f>N77*K83</f>
        <v>64.569520802921403</v>
      </c>
      <c r="M83" s="859"/>
      <c r="N83" s="51"/>
    </row>
    <row r="84" spans="1:14" ht="15.75" thickBot="1">
      <c r="B84" s="91" t="s">
        <v>974</v>
      </c>
      <c r="C84" s="92"/>
      <c r="D84" s="92"/>
      <c r="E84" s="92"/>
      <c r="F84" s="92"/>
      <c r="G84" s="92"/>
      <c r="H84" s="92"/>
      <c r="I84" s="93"/>
      <c r="J84" s="94"/>
      <c r="K84" s="305">
        <v>0.05</v>
      </c>
      <c r="L84" s="860">
        <f>N77*K84</f>
        <v>64.569520802921403</v>
      </c>
      <c r="M84" s="861"/>
      <c r="N84" s="51"/>
    </row>
    <row r="85" spans="1:14" ht="15.75" thickBot="1">
      <c r="B85" s="824" t="s">
        <v>953</v>
      </c>
      <c r="C85" s="825"/>
      <c r="D85" s="825"/>
      <c r="E85" s="825"/>
      <c r="F85" s="825"/>
      <c r="G85" s="825"/>
      <c r="H85" s="825"/>
      <c r="I85" s="825"/>
      <c r="J85" s="825"/>
      <c r="K85" s="825"/>
      <c r="L85" s="825"/>
      <c r="M85" s="826"/>
      <c r="N85" s="52">
        <f>L82+L83+L84</f>
        <v>387.41712481752836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1678.8075408759564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1028</v>
      </c>
      <c r="C31" s="81" t="s">
        <v>1204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519</v>
      </c>
      <c r="B48" s="43" t="str">
        <f>VLOOKUP(A48,MATERIALES!A4:D373,3,FALSE)</f>
        <v xml:space="preserve">Material  de afirmado de la Zona </v>
      </c>
      <c r="C48" s="281"/>
      <c r="D48" s="281"/>
      <c r="E48" s="281"/>
      <c r="F48" s="281"/>
      <c r="G48" s="281"/>
      <c r="H48" s="281"/>
      <c r="I48" s="268"/>
      <c r="J48" s="224" t="str">
        <f>VLOOKUP(A48,MATERIALES!A4:D373,2,FALSE)</f>
        <v>m3</v>
      </c>
      <c r="K48" s="282">
        <v>1.25</v>
      </c>
      <c r="L48" s="267"/>
      <c r="M48" s="402">
        <f>VLOOKUP(A48,MATERIALES!A4:D395,4,FALSE)</f>
        <v>42589.568876633857</v>
      </c>
      <c r="N48" s="272">
        <f>K48*M48</f>
        <v>53236.961095792321</v>
      </c>
    </row>
    <row r="49" spans="1:14">
      <c r="A49" t="s">
        <v>774</v>
      </c>
      <c r="B49" s="43" t="str">
        <f>VLOOKUP(A49,MATERIALES!A5:D373,3,FALSE)</f>
        <v>Agua</v>
      </c>
      <c r="C49" s="281"/>
      <c r="D49" s="281"/>
      <c r="E49" s="281"/>
      <c r="F49" s="281"/>
      <c r="G49" s="281"/>
      <c r="H49" s="281"/>
      <c r="I49" s="268"/>
      <c r="J49" s="224" t="str">
        <f>VLOOKUP(A49,MATERIALES!A5:D373,2,FALSE)</f>
        <v>lt</v>
      </c>
      <c r="K49" s="282">
        <v>25</v>
      </c>
      <c r="L49" s="267"/>
      <c r="M49" s="402">
        <f>VLOOKUP(A49,MATERIALES!A5:D396,4,FALSE)</f>
        <v>75.874781266930228</v>
      </c>
      <c r="N49" s="272">
        <f>K49*M49</f>
        <v>1896.8695316732558</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55133.830627465577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1241</v>
      </c>
      <c r="B59" s="46" t="str">
        <f>VLOOKUP(A59,TRANSPORTE!A5:D104,3,FALSE)</f>
        <v>Transporte de material de afirmado</v>
      </c>
      <c r="C59" s="317"/>
      <c r="D59" s="317"/>
      <c r="E59" s="317"/>
      <c r="F59" s="317"/>
      <c r="G59" s="317"/>
      <c r="H59" s="311" t="s">
        <v>339</v>
      </c>
      <c r="I59" s="279">
        <v>1.25</v>
      </c>
      <c r="J59" s="286">
        <v>1</v>
      </c>
      <c r="K59" s="279">
        <f>I59*J59</f>
        <v>1.25</v>
      </c>
      <c r="L59" s="828">
        <f>VLOOKUP(A59,TRANSPORTE!A5:D123,4,FALSE)</f>
        <v>1131.4191219078368</v>
      </c>
      <c r="M59" s="829"/>
      <c r="N59" s="287">
        <f>K59*L59</f>
        <v>1414.273902384796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1414.273902384796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65102.08796098904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13020.417592197809</v>
      </c>
      <c r="M83" s="859"/>
      <c r="N83" s="51"/>
    </row>
    <row r="84" spans="1:14">
      <c r="B84" s="89" t="s">
        <v>973</v>
      </c>
      <c r="C84" s="90"/>
      <c r="D84" s="90"/>
      <c r="E84" s="90"/>
      <c r="F84" s="90"/>
      <c r="G84" s="90"/>
      <c r="H84" s="90"/>
      <c r="I84" s="87"/>
      <c r="J84" s="88"/>
      <c r="K84" s="304">
        <v>0.05</v>
      </c>
      <c r="L84" s="858">
        <f>N78*K84</f>
        <v>3255.1043980494524</v>
      </c>
      <c r="M84" s="859"/>
      <c r="N84" s="51"/>
    </row>
    <row r="85" spans="1:14" ht="15.75" thickBot="1">
      <c r="B85" s="91" t="s">
        <v>974</v>
      </c>
      <c r="C85" s="92"/>
      <c r="D85" s="92"/>
      <c r="E85" s="92"/>
      <c r="F85" s="92"/>
      <c r="G85" s="92"/>
      <c r="H85" s="92"/>
      <c r="I85" s="93"/>
      <c r="J85" s="94"/>
      <c r="K85" s="305">
        <v>0.05</v>
      </c>
      <c r="L85" s="860">
        <f>N78*K85</f>
        <v>3255.1043980494524</v>
      </c>
      <c r="M85" s="861"/>
      <c r="N85" s="51"/>
    </row>
    <row r="86" spans="1:14" ht="15.75" thickBot="1">
      <c r="B86" s="824" t="s">
        <v>953</v>
      </c>
      <c r="C86" s="825"/>
      <c r="D86" s="825"/>
      <c r="E86" s="825"/>
      <c r="F86" s="825"/>
      <c r="G86" s="825"/>
      <c r="H86" s="825"/>
      <c r="I86" s="825"/>
      <c r="J86" s="825"/>
      <c r="K86" s="825"/>
      <c r="L86" s="825"/>
      <c r="M86" s="826"/>
      <c r="N86" s="52">
        <f>L83+L84+L85</f>
        <v>19530.626388296714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84632.714349285758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1029</v>
      </c>
      <c r="C31" s="81" t="s">
        <v>1472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39873.606658852506</v>
      </c>
      <c r="N48" s="272">
        <f>K48*M48</f>
        <v>51835.68865650826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53656.683406914584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63275.535481762599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12655.10709635252</v>
      </c>
      <c r="M83" s="859"/>
      <c r="N83" s="51"/>
    </row>
    <row r="84" spans="1:14">
      <c r="B84" s="89" t="s">
        <v>973</v>
      </c>
      <c r="C84" s="90"/>
      <c r="D84" s="90"/>
      <c r="E84" s="90"/>
      <c r="F84" s="90"/>
      <c r="G84" s="90"/>
      <c r="H84" s="90"/>
      <c r="I84" s="87"/>
      <c r="J84" s="88"/>
      <c r="K84" s="304">
        <v>0.05</v>
      </c>
      <c r="L84" s="858">
        <f>N78*K84</f>
        <v>3163.77677408813</v>
      </c>
      <c r="M84" s="859"/>
      <c r="N84" s="51"/>
    </row>
    <row r="85" spans="1:14" ht="15.75" thickBot="1">
      <c r="B85" s="91" t="s">
        <v>974</v>
      </c>
      <c r="C85" s="92"/>
      <c r="D85" s="92"/>
      <c r="E85" s="92"/>
      <c r="F85" s="92"/>
      <c r="G85" s="92"/>
      <c r="H85" s="92"/>
      <c r="I85" s="93"/>
      <c r="J85" s="94"/>
      <c r="K85" s="305">
        <v>0.05</v>
      </c>
      <c r="L85" s="860">
        <f>N78*K85</f>
        <v>3163.77677408813</v>
      </c>
      <c r="M85" s="861"/>
      <c r="N85" s="51"/>
    </row>
    <row r="86" spans="1:14" ht="15.75" thickBot="1">
      <c r="B86" s="824" t="s">
        <v>953</v>
      </c>
      <c r="C86" s="825"/>
      <c r="D86" s="825"/>
      <c r="E86" s="825"/>
      <c r="F86" s="825"/>
      <c r="G86" s="825"/>
      <c r="H86" s="825"/>
      <c r="I86" s="825"/>
      <c r="J86" s="825"/>
      <c r="K86" s="825"/>
      <c r="L86" s="825"/>
      <c r="M86" s="826"/>
      <c r="N86" s="52">
        <f>L83+L84+L85</f>
        <v>18982.66064452878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82258.196126291383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1030</v>
      </c>
      <c r="C31" s="81" t="s">
        <v>1471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43079.34891871515</v>
      </c>
      <c r="N48" s="272">
        <f>K48*M48</f>
        <v>56003.153594329699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57824.148344736022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67443.000419584045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13488.60008391681</v>
      </c>
      <c r="M83" s="859"/>
      <c r="N83" s="51"/>
    </row>
    <row r="84" spans="1:14">
      <c r="B84" s="89" t="s">
        <v>973</v>
      </c>
      <c r="C84" s="90"/>
      <c r="D84" s="90"/>
      <c r="E84" s="90"/>
      <c r="F84" s="90"/>
      <c r="G84" s="90"/>
      <c r="H84" s="90"/>
      <c r="I84" s="87"/>
      <c r="J84" s="88"/>
      <c r="K84" s="304">
        <v>0.05</v>
      </c>
      <c r="L84" s="858">
        <f>N78*K84</f>
        <v>3372.1500209792025</v>
      </c>
      <c r="M84" s="859"/>
      <c r="N84" s="51"/>
    </row>
    <row r="85" spans="1:14" ht="15.75" thickBot="1">
      <c r="B85" s="91" t="s">
        <v>974</v>
      </c>
      <c r="C85" s="92"/>
      <c r="D85" s="92"/>
      <c r="E85" s="92"/>
      <c r="F85" s="92"/>
      <c r="G85" s="92"/>
      <c r="H85" s="92"/>
      <c r="I85" s="93"/>
      <c r="J85" s="94"/>
      <c r="K85" s="305">
        <v>0.05</v>
      </c>
      <c r="L85" s="860">
        <f>N78*K85</f>
        <v>3372.1500209792025</v>
      </c>
      <c r="M85" s="861"/>
      <c r="N85" s="51"/>
    </row>
    <row r="86" spans="1:14" ht="15.75" thickBot="1">
      <c r="B86" s="824" t="s">
        <v>953</v>
      </c>
      <c r="C86" s="825"/>
      <c r="D86" s="825"/>
      <c r="E86" s="825"/>
      <c r="F86" s="825"/>
      <c r="G86" s="825"/>
      <c r="H86" s="825"/>
      <c r="I86" s="825"/>
      <c r="J86" s="825"/>
      <c r="K86" s="825"/>
      <c r="L86" s="825"/>
      <c r="M86" s="826"/>
      <c r="N86" s="52">
        <f>L83+L84+L85</f>
        <v>20232.900125875214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87675.900545459255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1473</v>
      </c>
      <c r="C31" s="81" t="s">
        <v>1474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50681.586963194291</v>
      </c>
      <c r="N48" s="272">
        <f>K48*M48</f>
        <v>65886.063052152575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67707.057802558906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77325.909877406928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15465.181975481386</v>
      </c>
      <c r="M83" s="859"/>
      <c r="N83" s="51"/>
    </row>
    <row r="84" spans="1:14">
      <c r="B84" s="89" t="s">
        <v>973</v>
      </c>
      <c r="C84" s="90"/>
      <c r="D84" s="90"/>
      <c r="E84" s="90"/>
      <c r="F84" s="90"/>
      <c r="G84" s="90"/>
      <c r="H84" s="90"/>
      <c r="I84" s="87"/>
      <c r="J84" s="88"/>
      <c r="K84" s="304">
        <v>0.05</v>
      </c>
      <c r="L84" s="858">
        <f>N78*K84</f>
        <v>3866.2954938703465</v>
      </c>
      <c r="M84" s="859"/>
      <c r="N84" s="51"/>
    </row>
    <row r="85" spans="1:14" ht="15.75" thickBot="1">
      <c r="B85" s="91" t="s">
        <v>974</v>
      </c>
      <c r="C85" s="92"/>
      <c r="D85" s="92"/>
      <c r="E85" s="92"/>
      <c r="F85" s="92"/>
      <c r="G85" s="92"/>
      <c r="H85" s="92"/>
      <c r="I85" s="93"/>
      <c r="J85" s="94"/>
      <c r="K85" s="305">
        <v>0.05</v>
      </c>
      <c r="L85" s="860">
        <f>N78*K85</f>
        <v>3866.2954938703465</v>
      </c>
      <c r="M85" s="861"/>
      <c r="N85" s="51"/>
    </row>
    <row r="86" spans="1:14" ht="15.75" thickBot="1">
      <c r="B86" s="824" t="s">
        <v>953</v>
      </c>
      <c r="C86" s="825"/>
      <c r="D86" s="825"/>
      <c r="E86" s="825"/>
      <c r="F86" s="825"/>
      <c r="G86" s="825"/>
      <c r="H86" s="825"/>
      <c r="I86" s="825"/>
      <c r="J86" s="825"/>
      <c r="K86" s="825"/>
      <c r="L86" s="825"/>
      <c r="M86" s="826"/>
      <c r="N86" s="52">
        <f>L83+L84+L85</f>
        <v>23197.77296322208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100523.68284062902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1475</v>
      </c>
      <c r="C31" s="81" t="s">
        <v>1476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271">
        <v>2.5</v>
      </c>
      <c r="N36" s="272">
        <f>K36/M36</f>
        <v>8178.1037404553381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403"/>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8986.1293494913589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535</v>
      </c>
      <c r="B48" s="43" t="str">
        <f>VLOOKUP(A48,MATERIALES!A4:D373,3,FALSE)</f>
        <v>Material de Sub- Base CBR=20%</v>
      </c>
      <c r="C48" s="281"/>
      <c r="D48" s="281"/>
      <c r="E48" s="281"/>
      <c r="F48" s="281"/>
      <c r="G48" s="281"/>
      <c r="H48" s="281"/>
      <c r="I48" s="268"/>
      <c r="J48" s="224" t="str">
        <f>VLOOKUP(A48,MATERIALES!A4:D373,2,FALSE)</f>
        <v>m3</v>
      </c>
      <c r="K48" s="282">
        <v>1.3</v>
      </c>
      <c r="L48" s="267"/>
      <c r="M48" s="402">
        <f>VLOOKUP(A48,MATERIALES!A4:D395,4,FALSE)</f>
        <v>39873.606658852506</v>
      </c>
      <c r="N48" s="272">
        <f>K48*M48</f>
        <v>51835.68865650826</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53656.683406914584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79868.193580835694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15973.638716167139</v>
      </c>
      <c r="M83" s="859"/>
      <c r="N83" s="51"/>
    </row>
    <row r="84" spans="1:14">
      <c r="B84" s="89" t="s">
        <v>973</v>
      </c>
      <c r="C84" s="90"/>
      <c r="D84" s="90"/>
      <c r="E84" s="90"/>
      <c r="F84" s="90"/>
      <c r="G84" s="90"/>
      <c r="H84" s="90"/>
      <c r="I84" s="87"/>
      <c r="J84" s="88"/>
      <c r="K84" s="304">
        <v>0.05</v>
      </c>
      <c r="L84" s="858">
        <f>N78*K84</f>
        <v>3993.4096790417848</v>
      </c>
      <c r="M84" s="859"/>
      <c r="N84" s="51"/>
    </row>
    <row r="85" spans="1:14" ht="15.75" thickBot="1">
      <c r="B85" s="91" t="s">
        <v>974</v>
      </c>
      <c r="C85" s="92"/>
      <c r="D85" s="92"/>
      <c r="E85" s="92"/>
      <c r="F85" s="92"/>
      <c r="G85" s="92"/>
      <c r="H85" s="92"/>
      <c r="I85" s="93"/>
      <c r="J85" s="94"/>
      <c r="K85" s="305">
        <v>0.05</v>
      </c>
      <c r="L85" s="860">
        <f>N78*K85</f>
        <v>3993.4096790417848</v>
      </c>
      <c r="M85" s="861"/>
      <c r="N85" s="51"/>
    </row>
    <row r="86" spans="1:14" ht="15.75" thickBot="1">
      <c r="B86" s="824" t="s">
        <v>953</v>
      </c>
      <c r="C86" s="825"/>
      <c r="D86" s="825"/>
      <c r="E86" s="825"/>
      <c r="F86" s="825"/>
      <c r="G86" s="825"/>
      <c r="H86" s="825"/>
      <c r="I86" s="825"/>
      <c r="J86" s="825"/>
      <c r="K86" s="825"/>
      <c r="L86" s="825"/>
      <c r="M86" s="826"/>
      <c r="N86" s="52">
        <f>L83+L84+L85</f>
        <v>23960.45807425071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103828.6516550864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1477</v>
      </c>
      <c r="C31" s="81" t="s">
        <v>1478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271">
        <v>2.5</v>
      </c>
      <c r="N36" s="272">
        <f>K36/M36</f>
        <v>8178.1037404553381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8986.1293494913589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536</v>
      </c>
      <c r="B48" s="43" t="str">
        <f>VLOOKUP(A48,MATERIALES!A4:D373,3,FALSE)</f>
        <v>Material de Sub- Base CBR=30%</v>
      </c>
      <c r="C48" s="281"/>
      <c r="D48" s="281"/>
      <c r="E48" s="281"/>
      <c r="F48" s="281"/>
      <c r="G48" s="281"/>
      <c r="H48" s="281"/>
      <c r="I48" s="268"/>
      <c r="J48" s="224" t="str">
        <f>VLOOKUP(A48,MATERIALES!A4:D373,2,FALSE)</f>
        <v>m3</v>
      </c>
      <c r="K48" s="282">
        <v>1.3</v>
      </c>
      <c r="L48" s="267"/>
      <c r="M48" s="402">
        <f>VLOOKUP(A48,MATERIALES!A4:D395,4,FALSE)</f>
        <v>43079.34891871515</v>
      </c>
      <c r="N48" s="272">
        <f>K48*M48</f>
        <v>56003.153594329699</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57824.148344736022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84035.658518657132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16807.131703731426</v>
      </c>
      <c r="M83" s="859"/>
      <c r="N83" s="51"/>
    </row>
    <row r="84" spans="1:14">
      <c r="B84" s="89" t="s">
        <v>973</v>
      </c>
      <c r="C84" s="90"/>
      <c r="D84" s="90"/>
      <c r="E84" s="90"/>
      <c r="F84" s="90"/>
      <c r="G84" s="90"/>
      <c r="H84" s="90"/>
      <c r="I84" s="87"/>
      <c r="J84" s="88"/>
      <c r="K84" s="304">
        <v>0.05</v>
      </c>
      <c r="L84" s="858">
        <f>N78*K84</f>
        <v>4201.7829259328564</v>
      </c>
      <c r="M84" s="859"/>
      <c r="N84" s="51"/>
    </row>
    <row r="85" spans="1:14" ht="15.75" thickBot="1">
      <c r="B85" s="91" t="s">
        <v>974</v>
      </c>
      <c r="C85" s="92"/>
      <c r="D85" s="92"/>
      <c r="E85" s="92"/>
      <c r="F85" s="92"/>
      <c r="G85" s="92"/>
      <c r="H85" s="92"/>
      <c r="I85" s="93"/>
      <c r="J85" s="94"/>
      <c r="K85" s="305">
        <v>0.05</v>
      </c>
      <c r="L85" s="860">
        <f>N78*K85</f>
        <v>4201.7829259328564</v>
      </c>
      <c r="M85" s="861"/>
      <c r="N85" s="51"/>
    </row>
    <row r="86" spans="1:14" ht="15.75" thickBot="1">
      <c r="B86" s="824" t="s">
        <v>953</v>
      </c>
      <c r="C86" s="825"/>
      <c r="D86" s="825"/>
      <c r="E86" s="825"/>
      <c r="F86" s="825"/>
      <c r="G86" s="825"/>
      <c r="H86" s="825"/>
      <c r="I86" s="825"/>
      <c r="J86" s="825"/>
      <c r="K86" s="825"/>
      <c r="L86" s="825"/>
      <c r="M86" s="826"/>
      <c r="N86" s="52">
        <f>L83+L84+L85</f>
        <v>25210.69755559714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109246.35607425428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1479</v>
      </c>
      <c r="C31" s="81" t="s">
        <v>1480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271">
        <v>2.5</v>
      </c>
      <c r="N36" s="272">
        <f>K36/M36</f>
        <v>8178.1037404553381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8986.1293494913589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537</v>
      </c>
      <c r="B48" s="43" t="str">
        <f>VLOOKUP(A48,MATERIALES!A4:D373,3,FALSE)</f>
        <v xml:space="preserve">Material de Sub Base CBR=40% </v>
      </c>
      <c r="C48" s="281"/>
      <c r="D48" s="281"/>
      <c r="E48" s="281"/>
      <c r="F48" s="281"/>
      <c r="G48" s="281"/>
      <c r="H48" s="281"/>
      <c r="I48" s="268"/>
      <c r="J48" s="224" t="str">
        <f>VLOOKUP(A48,MATERIALES!A4:D373,2,FALSE)</f>
        <v>m3</v>
      </c>
      <c r="K48" s="282">
        <v>1.3</v>
      </c>
      <c r="L48" s="267"/>
      <c r="M48" s="402">
        <f>VLOOKUP(A48,MATERIALES!A4:D395,4,FALSE)</f>
        <v>50681.586963194291</v>
      </c>
      <c r="N48" s="272">
        <f>K48*M48</f>
        <v>65886.063052152575</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67707.057802558906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93918.567976480015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18783.713595296005</v>
      </c>
      <c r="M83" s="859"/>
      <c r="N83" s="51"/>
    </row>
    <row r="84" spans="1:14">
      <c r="B84" s="89" t="s">
        <v>973</v>
      </c>
      <c r="C84" s="90"/>
      <c r="D84" s="90"/>
      <c r="E84" s="90"/>
      <c r="F84" s="90"/>
      <c r="G84" s="90"/>
      <c r="H84" s="90"/>
      <c r="I84" s="87"/>
      <c r="J84" s="88"/>
      <c r="K84" s="304">
        <v>0.05</v>
      </c>
      <c r="L84" s="858">
        <f>N78*K84</f>
        <v>4695.9283988240013</v>
      </c>
      <c r="M84" s="859"/>
      <c r="N84" s="51"/>
    </row>
    <row r="85" spans="1:14" ht="15.75" thickBot="1">
      <c r="B85" s="91" t="s">
        <v>974</v>
      </c>
      <c r="C85" s="92"/>
      <c r="D85" s="92"/>
      <c r="E85" s="92"/>
      <c r="F85" s="92"/>
      <c r="G85" s="92"/>
      <c r="H85" s="92"/>
      <c r="I85" s="93"/>
      <c r="J85" s="94"/>
      <c r="K85" s="305">
        <v>0.05</v>
      </c>
      <c r="L85" s="860">
        <f>N78*K85</f>
        <v>4695.9283988240013</v>
      </c>
      <c r="M85" s="861"/>
      <c r="N85" s="51"/>
    </row>
    <row r="86" spans="1:14" ht="15.75" thickBot="1">
      <c r="B86" s="824" t="s">
        <v>953</v>
      </c>
      <c r="C86" s="825"/>
      <c r="D86" s="825"/>
      <c r="E86" s="825"/>
      <c r="F86" s="825"/>
      <c r="G86" s="825"/>
      <c r="H86" s="825"/>
      <c r="I86" s="825"/>
      <c r="J86" s="825"/>
      <c r="K86" s="825"/>
      <c r="L86" s="825"/>
      <c r="M86" s="826"/>
      <c r="N86" s="52">
        <f>L83+L84+L85</f>
        <v>28175.57039294401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122094.13836942402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1031</v>
      </c>
      <c r="C31" s="81" t="s">
        <v>1481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70954.221748472017</v>
      </c>
      <c r="N48" s="272">
        <f>K48*M48</f>
        <v>92240.488273013631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94061.483023419962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103680.33509826798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20736.067019653598</v>
      </c>
      <c r="M83" s="859"/>
      <c r="N83" s="51"/>
    </row>
    <row r="84" spans="1:14">
      <c r="B84" s="89" t="s">
        <v>973</v>
      </c>
      <c r="C84" s="90"/>
      <c r="D84" s="90"/>
      <c r="E84" s="90"/>
      <c r="F84" s="90"/>
      <c r="G84" s="90"/>
      <c r="H84" s="90"/>
      <c r="I84" s="87"/>
      <c r="J84" s="88"/>
      <c r="K84" s="304">
        <v>0.05</v>
      </c>
      <c r="L84" s="858">
        <f>N78*K84</f>
        <v>5184.0167549133994</v>
      </c>
      <c r="M84" s="859"/>
      <c r="N84" s="51"/>
    </row>
    <row r="85" spans="1:14" ht="15.75" thickBot="1">
      <c r="B85" s="91" t="s">
        <v>974</v>
      </c>
      <c r="C85" s="92"/>
      <c r="D85" s="92"/>
      <c r="E85" s="92"/>
      <c r="F85" s="92"/>
      <c r="G85" s="92"/>
      <c r="H85" s="92"/>
      <c r="I85" s="93"/>
      <c r="J85" s="94"/>
      <c r="K85" s="305">
        <v>0.05</v>
      </c>
      <c r="L85" s="860">
        <f>N78*K85</f>
        <v>5184.0167549133994</v>
      </c>
      <c r="M85" s="861"/>
      <c r="N85" s="51"/>
    </row>
    <row r="86" spans="1:14" ht="15.75" thickBot="1">
      <c r="B86" s="824" t="s">
        <v>953</v>
      </c>
      <c r="C86" s="825"/>
      <c r="D86" s="825"/>
      <c r="E86" s="825"/>
      <c r="F86" s="825"/>
      <c r="G86" s="825"/>
      <c r="H86" s="825"/>
      <c r="I86" s="825"/>
      <c r="J86" s="825"/>
      <c r="K86" s="825"/>
      <c r="L86" s="825"/>
      <c r="M86" s="826"/>
      <c r="N86" s="52">
        <f>L83+L84+L85</f>
        <v>31104.100529480394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134784.43562774837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1032</v>
      </c>
      <c r="C31" s="81" t="s">
        <v>1482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80884.270412989441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90503.122487837463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18100.624497567493</v>
      </c>
      <c r="M83" s="859"/>
      <c r="N83" s="51"/>
    </row>
    <row r="84" spans="1:14">
      <c r="B84" s="89" t="s">
        <v>973</v>
      </c>
      <c r="C84" s="90"/>
      <c r="D84" s="90"/>
      <c r="E84" s="90"/>
      <c r="F84" s="90"/>
      <c r="G84" s="90"/>
      <c r="H84" s="90"/>
      <c r="I84" s="87"/>
      <c r="J84" s="88"/>
      <c r="K84" s="304">
        <v>0.05</v>
      </c>
      <c r="L84" s="858">
        <f>N78*K84</f>
        <v>4525.1561243918732</v>
      </c>
      <c r="M84" s="859"/>
      <c r="N84" s="51"/>
    </row>
    <row r="85" spans="1:14" ht="15.75" thickBot="1">
      <c r="B85" s="91" t="s">
        <v>974</v>
      </c>
      <c r="C85" s="92"/>
      <c r="D85" s="92"/>
      <c r="E85" s="92"/>
      <c r="F85" s="92"/>
      <c r="G85" s="92"/>
      <c r="H85" s="92"/>
      <c r="I85" s="93"/>
      <c r="J85" s="94"/>
      <c r="K85" s="305">
        <v>0.05</v>
      </c>
      <c r="L85" s="860">
        <f>N78*K85</f>
        <v>4525.1561243918732</v>
      </c>
      <c r="M85" s="861"/>
      <c r="N85" s="51"/>
    </row>
    <row r="86" spans="1:14" ht="15.75" thickBot="1">
      <c r="B86" s="824" t="s">
        <v>953</v>
      </c>
      <c r="C86" s="825"/>
      <c r="D86" s="825"/>
      <c r="E86" s="825"/>
      <c r="F86" s="825"/>
      <c r="G86" s="825"/>
      <c r="H86" s="825"/>
      <c r="I86" s="825"/>
      <c r="J86" s="825"/>
      <c r="K86" s="825"/>
      <c r="L86" s="825"/>
      <c r="M86" s="826"/>
      <c r="N86" s="52">
        <f>L83+L84+L85</f>
        <v>27150.936746351239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117654.05923418869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1483</v>
      </c>
      <c r="C31" s="81" t="s">
        <v>1484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269</v>
      </c>
      <c r="B37" s="837" t="str">
        <f>VLOOKUP(A37,EQUIPOS!A7:D154,3,FALSE)</f>
        <v>Motoniveladora  potencia 215 HP, ancho de cuchilla 4,27 m, peso 18 ton.</v>
      </c>
      <c r="C37" s="838"/>
      <c r="D37" s="838"/>
      <c r="E37" s="838"/>
      <c r="F37" s="838"/>
      <c r="G37" s="838"/>
      <c r="H37" s="839"/>
      <c r="I37" s="267"/>
      <c r="J37" s="268"/>
      <c r="K37" s="269">
        <f>VLOOKUP(A37,EQUIPOS!A7:D164,4,FALSE)</f>
        <v>153339.44513353758</v>
      </c>
      <c r="L37" s="270"/>
      <c r="M37" s="271">
        <v>45</v>
      </c>
      <c r="N37" s="272">
        <f>K37/M37</f>
        <v>3407.5432251897241</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7956.9049766542012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45390.570397315671</v>
      </c>
      <c r="N48" s="272">
        <f>K48*M48</f>
        <v>59007.741516510374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60828.736266916698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70447.588341764713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14089.517668352943</v>
      </c>
      <c r="M83" s="859"/>
      <c r="N83" s="51"/>
    </row>
    <row r="84" spans="1:14">
      <c r="B84" s="89" t="s">
        <v>973</v>
      </c>
      <c r="C84" s="90"/>
      <c r="D84" s="90"/>
      <c r="E84" s="90"/>
      <c r="F84" s="90"/>
      <c r="G84" s="90"/>
      <c r="H84" s="90"/>
      <c r="I84" s="87"/>
      <c r="J84" s="88"/>
      <c r="K84" s="304">
        <v>0.05</v>
      </c>
      <c r="L84" s="858">
        <f>N78*K84</f>
        <v>3522.3794170882356</v>
      </c>
      <c r="M84" s="859"/>
      <c r="N84" s="51"/>
    </row>
    <row r="85" spans="1:14" ht="15.75" thickBot="1">
      <c r="B85" s="91" t="s">
        <v>974</v>
      </c>
      <c r="C85" s="92"/>
      <c r="D85" s="92"/>
      <c r="E85" s="92"/>
      <c r="F85" s="92"/>
      <c r="G85" s="92"/>
      <c r="H85" s="92"/>
      <c r="I85" s="93"/>
      <c r="J85" s="94"/>
      <c r="K85" s="305">
        <v>0.05</v>
      </c>
      <c r="L85" s="860">
        <f>N78*K85</f>
        <v>3522.3794170882356</v>
      </c>
      <c r="M85" s="861"/>
      <c r="N85" s="51"/>
    </row>
    <row r="86" spans="1:14" ht="15.75" thickBot="1">
      <c r="B86" s="824" t="s">
        <v>953</v>
      </c>
      <c r="C86" s="825"/>
      <c r="D86" s="825"/>
      <c r="E86" s="825"/>
      <c r="F86" s="825"/>
      <c r="G86" s="825"/>
      <c r="H86" s="825"/>
      <c r="I86" s="825"/>
      <c r="J86" s="825"/>
      <c r="K86" s="825"/>
      <c r="L86" s="825"/>
      <c r="M86" s="826"/>
      <c r="N86" s="52">
        <f>L83+L84+L85</f>
        <v>21134.276502529414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91581.864844294119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1485</v>
      </c>
      <c r="C31" s="81" t="s">
        <v>1486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271">
        <v>2.5</v>
      </c>
      <c r="N36" s="272">
        <f>K36/M36</f>
        <v>8178.1037404553381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8986.1293494913589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70954.221748472017</v>
      </c>
      <c r="N48" s="272">
        <f>K48*M48</f>
        <v>92240.488273013631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94061.483023419962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120272.99319734107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24054.598639468215</v>
      </c>
      <c r="M83" s="859"/>
      <c r="N83" s="51"/>
    </row>
    <row r="84" spans="1:14">
      <c r="B84" s="89" t="s">
        <v>973</v>
      </c>
      <c r="C84" s="90"/>
      <c r="D84" s="90"/>
      <c r="E84" s="90"/>
      <c r="F84" s="90"/>
      <c r="G84" s="90"/>
      <c r="H84" s="90"/>
      <c r="I84" s="87"/>
      <c r="J84" s="88"/>
      <c r="K84" s="304">
        <v>0.05</v>
      </c>
      <c r="L84" s="858">
        <f>N78*K84</f>
        <v>6013.6496598670537</v>
      </c>
      <c r="M84" s="859"/>
      <c r="N84" s="51"/>
    </row>
    <row r="85" spans="1:14" ht="15.75" thickBot="1">
      <c r="B85" s="91" t="s">
        <v>974</v>
      </c>
      <c r="C85" s="92"/>
      <c r="D85" s="92"/>
      <c r="E85" s="92"/>
      <c r="F85" s="92"/>
      <c r="G85" s="92"/>
      <c r="H85" s="92"/>
      <c r="I85" s="93"/>
      <c r="J85" s="94"/>
      <c r="K85" s="305">
        <v>0.05</v>
      </c>
      <c r="L85" s="860">
        <f>N78*K85</f>
        <v>6013.6496598670537</v>
      </c>
      <c r="M85" s="861"/>
      <c r="N85" s="51"/>
    </row>
    <row r="86" spans="1:14" ht="15.75" thickBot="1">
      <c r="B86" s="824" t="s">
        <v>953</v>
      </c>
      <c r="C86" s="825"/>
      <c r="D86" s="825"/>
      <c r="E86" s="825"/>
      <c r="F86" s="825"/>
      <c r="G86" s="825"/>
      <c r="H86" s="825"/>
      <c r="I86" s="825"/>
      <c r="J86" s="825"/>
      <c r="K86" s="825"/>
      <c r="L86" s="825"/>
      <c r="M86" s="826"/>
      <c r="N86" s="52">
        <f>L83+L84+L85</f>
        <v>36081.897959202324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156354.8911565434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1487</v>
      </c>
      <c r="C31" s="81" t="s">
        <v>1488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271">
        <v>2.5</v>
      </c>
      <c r="N36" s="272">
        <f>K36/M36</f>
        <v>8178.1037404553381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8986.1293494913589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80884.270412989441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107095.78058691055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21419.15611738211</v>
      </c>
      <c r="M83" s="859"/>
      <c r="N83" s="51"/>
    </row>
    <row r="84" spans="1:14">
      <c r="B84" s="89" t="s">
        <v>973</v>
      </c>
      <c r="C84" s="90"/>
      <c r="D84" s="90"/>
      <c r="E84" s="90"/>
      <c r="F84" s="90"/>
      <c r="G84" s="90"/>
      <c r="H84" s="90"/>
      <c r="I84" s="87"/>
      <c r="J84" s="88"/>
      <c r="K84" s="304">
        <v>0.05</v>
      </c>
      <c r="L84" s="858">
        <f>N78*K84</f>
        <v>5354.7890293455275</v>
      </c>
      <c r="M84" s="859"/>
      <c r="N84" s="51"/>
    </row>
    <row r="85" spans="1:14" ht="15.75" thickBot="1">
      <c r="B85" s="91" t="s">
        <v>974</v>
      </c>
      <c r="C85" s="92"/>
      <c r="D85" s="92"/>
      <c r="E85" s="92"/>
      <c r="F85" s="92"/>
      <c r="G85" s="92"/>
      <c r="H85" s="92"/>
      <c r="I85" s="93"/>
      <c r="J85" s="94"/>
      <c r="K85" s="305">
        <v>0.05</v>
      </c>
      <c r="L85" s="860">
        <f>N78*K85</f>
        <v>5354.7890293455275</v>
      </c>
      <c r="M85" s="861"/>
      <c r="N85" s="51"/>
    </row>
    <row r="86" spans="1:14" ht="15.75" thickBot="1">
      <c r="B86" s="824" t="s">
        <v>953</v>
      </c>
      <c r="C86" s="825"/>
      <c r="D86" s="825"/>
      <c r="E86" s="825"/>
      <c r="F86" s="825"/>
      <c r="G86" s="825"/>
      <c r="H86" s="825"/>
      <c r="I86" s="825"/>
      <c r="J86" s="825"/>
      <c r="K86" s="825"/>
      <c r="L86" s="825"/>
      <c r="M86" s="826"/>
      <c r="N86" s="52">
        <f>L83+L84+L85</f>
        <v>32128.734176073165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139224.51476298372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1489</v>
      </c>
      <c r="C31" s="81" t="s">
        <v>1490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271">
        <v>2.5</v>
      </c>
      <c r="N36" s="272">
        <f>K36/M36</f>
        <v>8178.1037404553381</v>
      </c>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0.05</v>
      </c>
      <c r="N41" s="344">
        <f>N76*M41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8986.1293494913589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1.3</v>
      </c>
      <c r="L48" s="267"/>
      <c r="M48" s="402">
        <f>VLOOKUP(A48,MATERIALES!A4:D395,4,FALSE)</f>
        <v>45390.570397315671</v>
      </c>
      <c r="N48" s="272">
        <f>K48*M48</f>
        <v>59007.741516510374</v>
      </c>
    </row>
    <row r="49" spans="1:14">
      <c r="A49" t="s">
        <v>774</v>
      </c>
      <c r="B49" s="43" t="str">
        <f>VLOOKUP(A49,MATERIALES!A5:D373,3,FALSE)</f>
        <v>Agua</v>
      </c>
      <c r="C49" s="281"/>
      <c r="D49" s="281"/>
      <c r="E49" s="281"/>
      <c r="F49" s="281"/>
      <c r="G49" s="281"/>
      <c r="H49" s="281"/>
      <c r="I49" s="268"/>
      <c r="J49" s="224" t="str">
        <f>VLOOKUP(A49,MATERIALES!A5:D373,2,FALSE)</f>
        <v>lt</v>
      </c>
      <c r="K49" s="282">
        <v>24</v>
      </c>
      <c r="L49" s="267"/>
      <c r="M49" s="402">
        <f>VLOOKUP(A49,MATERIALES!A5:D396,4,FALSE)</f>
        <v>75.874781266930228</v>
      </c>
      <c r="N49" s="272">
        <f>K49*M49</f>
        <v>1820.9947504063255</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60828.736266916698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1264</v>
      </c>
      <c r="B59" s="46" t="str">
        <f>VLOOKUP(A59,TRANSPORTE!A5:D104,3,FALSE)</f>
        <v>Transporte de material de subbase</v>
      </c>
      <c r="C59" s="317"/>
      <c r="D59" s="317"/>
      <c r="E59" s="317"/>
      <c r="F59" s="317"/>
      <c r="G59" s="317"/>
      <c r="H59" s="311" t="s">
        <v>339</v>
      </c>
      <c r="I59" s="279">
        <v>1.3</v>
      </c>
      <c r="J59" s="286">
        <v>1</v>
      </c>
      <c r="K59" s="279">
        <f>I59*J59</f>
        <v>1.3</v>
      </c>
      <c r="L59" s="828">
        <f>VLOOKUP(A59,TRANSPORTE!A5:D123,4,FALSE)</f>
        <v>819.12972593026996</v>
      </c>
      <c r="M59" s="829"/>
      <c r="N59" s="287">
        <f>K59*L59</f>
        <v>1064.8686437093511</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1064.8686437093511</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20</v>
      </c>
      <c r="N70" s="395">
        <f>K70/M70</f>
        <v>5334.3121807203988</v>
      </c>
      <c r="O70" s="106"/>
    </row>
    <row r="71" spans="1:15">
      <c r="A71"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299">
        <v>20</v>
      </c>
      <c r="N71" s="395">
        <f>K71/M71</f>
        <v>10826.2</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16160.5121807204</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87040.246440837815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17408.049288167564</v>
      </c>
      <c r="M83" s="859"/>
      <c r="N83" s="51"/>
    </row>
    <row r="84" spans="1:14">
      <c r="B84" s="89" t="s">
        <v>973</v>
      </c>
      <c r="C84" s="90"/>
      <c r="D84" s="90"/>
      <c r="E84" s="90"/>
      <c r="F84" s="90"/>
      <c r="G84" s="90"/>
      <c r="H84" s="90"/>
      <c r="I84" s="87"/>
      <c r="J84" s="88"/>
      <c r="K84" s="304">
        <v>0.05</v>
      </c>
      <c r="L84" s="858">
        <f>N78*K84</f>
        <v>4352.0123220418909</v>
      </c>
      <c r="M84" s="859"/>
      <c r="N84" s="51"/>
    </row>
    <row r="85" spans="1:14" ht="15.75" thickBot="1">
      <c r="B85" s="91" t="s">
        <v>974</v>
      </c>
      <c r="C85" s="92"/>
      <c r="D85" s="92"/>
      <c r="E85" s="92"/>
      <c r="F85" s="92"/>
      <c r="G85" s="92"/>
      <c r="H85" s="92"/>
      <c r="I85" s="93"/>
      <c r="J85" s="94"/>
      <c r="K85" s="305">
        <v>0.05</v>
      </c>
      <c r="L85" s="860">
        <f>N78*K85</f>
        <v>4352.0123220418909</v>
      </c>
      <c r="M85" s="861"/>
      <c r="N85" s="51"/>
    </row>
    <row r="86" spans="1:14" ht="15.75" thickBot="1">
      <c r="B86" s="824" t="s">
        <v>953</v>
      </c>
      <c r="C86" s="825"/>
      <c r="D86" s="825"/>
      <c r="E86" s="825"/>
      <c r="F86" s="825"/>
      <c r="G86" s="825"/>
      <c r="H86" s="825"/>
      <c r="I86" s="825"/>
      <c r="J86" s="825"/>
      <c r="K86" s="825"/>
      <c r="L86" s="825"/>
      <c r="M86" s="826"/>
      <c r="N86" s="52">
        <f>L83+L84+L85</f>
        <v>26112.073932251344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113152.32037308915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1033</v>
      </c>
      <c r="C31" s="81" t="s">
        <v>1491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30</v>
      </c>
      <c r="N36" s="272">
        <f>K36/M36</f>
        <v>4446.2697915419685</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30</v>
      </c>
      <c r="N37" s="272">
        <f>K37/M37</f>
        <v>4429.8061927466415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30</v>
      </c>
      <c r="N38" s="272">
        <f>K38/M38</f>
        <v>2726.0345801517792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11611.066741257657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1.25</v>
      </c>
      <c r="L48" s="267"/>
      <c r="M48" s="402">
        <f>VLOOKUP(A48,MATERIALES!A4:D395,4,FALSE)</f>
        <v>70954.221748472017</v>
      </c>
      <c r="N48" s="272">
        <f>K48*M48</f>
        <v>88692.777185590021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88692.777185590021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1131.4191219078368</v>
      </c>
      <c r="M59" s="829"/>
      <c r="N59" s="287">
        <f>K59*L59</f>
        <v>1414.273902384796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1414.273902384796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102613.73551095917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20522.747102191835</v>
      </c>
      <c r="M83" s="859"/>
      <c r="N83" s="51"/>
    </row>
    <row r="84" spans="1:14">
      <c r="B84" s="89" t="s">
        <v>973</v>
      </c>
      <c r="C84" s="90"/>
      <c r="D84" s="90"/>
      <c r="E84" s="90"/>
      <c r="F84" s="90"/>
      <c r="G84" s="90"/>
      <c r="H84" s="90"/>
      <c r="I84" s="87"/>
      <c r="J84" s="88"/>
      <c r="K84" s="304">
        <v>0.05</v>
      </c>
      <c r="L84" s="858">
        <f>N78*K84</f>
        <v>5130.6867755479589</v>
      </c>
      <c r="M84" s="859"/>
      <c r="N84" s="51"/>
    </row>
    <row r="85" spans="1:14" ht="15.75" thickBot="1">
      <c r="B85" s="91" t="s">
        <v>974</v>
      </c>
      <c r="C85" s="92"/>
      <c r="D85" s="92"/>
      <c r="E85" s="92"/>
      <c r="F85" s="92"/>
      <c r="G85" s="92"/>
      <c r="H85" s="92"/>
      <c r="I85" s="93"/>
      <c r="J85" s="94"/>
      <c r="K85" s="305">
        <v>0.05</v>
      </c>
      <c r="L85" s="860">
        <f>N78*K85</f>
        <v>5130.6867755479589</v>
      </c>
      <c r="M85" s="861"/>
      <c r="N85" s="51"/>
    </row>
    <row r="86" spans="1:14" ht="15.75" thickBot="1">
      <c r="B86" s="824" t="s">
        <v>953</v>
      </c>
      <c r="C86" s="825"/>
      <c r="D86" s="825"/>
      <c r="E86" s="825"/>
      <c r="F86" s="825"/>
      <c r="G86" s="825"/>
      <c r="H86" s="825"/>
      <c r="I86" s="825"/>
      <c r="J86" s="825"/>
      <c r="K86" s="825"/>
      <c r="L86" s="825"/>
      <c r="M86" s="826"/>
      <c r="N86" s="52">
        <f>L83+L84+L85</f>
        <v>30784.120653287751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133397.85616424691</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1034</v>
      </c>
      <c r="C31" s="81" t="s">
        <v>1492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30</v>
      </c>
      <c r="N36" s="272">
        <f>K36/M36</f>
        <v>4446.2697915419685</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30</v>
      </c>
      <c r="N37" s="272">
        <f>K37/M37</f>
        <v>4429.8061927466415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30</v>
      </c>
      <c r="N38" s="272">
        <f>K38/M38</f>
        <v>2726.0345801517792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11611.066741257657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45390.570397315671</v>
      </c>
      <c r="N48" s="272">
        <f>K48*M48</f>
        <v>56738.212996644586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56738.212996644586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1131.4191219078368</v>
      </c>
      <c r="M59" s="829"/>
      <c r="N59" s="287">
        <f>K59*L59</f>
        <v>1414.273902384796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1414.273902384796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70659.171322013732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14131.834264402747</v>
      </c>
      <c r="M83" s="859"/>
      <c r="N83" s="51"/>
    </row>
    <row r="84" spans="1:14">
      <c r="B84" s="89" t="s">
        <v>973</v>
      </c>
      <c r="C84" s="90"/>
      <c r="D84" s="90"/>
      <c r="E84" s="90"/>
      <c r="F84" s="90"/>
      <c r="G84" s="90"/>
      <c r="H84" s="90"/>
      <c r="I84" s="87"/>
      <c r="J84" s="88"/>
      <c r="K84" s="304">
        <v>0.05</v>
      </c>
      <c r="L84" s="858">
        <f>N78*K84</f>
        <v>3532.9585661006868</v>
      </c>
      <c r="M84" s="859"/>
      <c r="N84" s="51"/>
    </row>
    <row r="85" spans="1:14" ht="15.75" thickBot="1">
      <c r="B85" s="91" t="s">
        <v>974</v>
      </c>
      <c r="C85" s="92"/>
      <c r="D85" s="92"/>
      <c r="E85" s="92"/>
      <c r="F85" s="92"/>
      <c r="G85" s="92"/>
      <c r="H85" s="92"/>
      <c r="I85" s="93"/>
      <c r="J85" s="94"/>
      <c r="K85" s="305">
        <v>0.05</v>
      </c>
      <c r="L85" s="860">
        <f>N78*K85</f>
        <v>3532.9585661006868</v>
      </c>
      <c r="M85" s="861"/>
      <c r="N85" s="51"/>
    </row>
    <row r="86" spans="1:14" ht="15.75" thickBot="1">
      <c r="B86" s="824" t="s">
        <v>953</v>
      </c>
      <c r="C86" s="825"/>
      <c r="D86" s="825"/>
      <c r="E86" s="825"/>
      <c r="F86" s="825"/>
      <c r="G86" s="825"/>
      <c r="H86" s="825"/>
      <c r="I86" s="825"/>
      <c r="J86" s="825"/>
      <c r="K86" s="825"/>
      <c r="L86" s="825"/>
      <c r="M86" s="826"/>
      <c r="N86" s="52">
        <f>L83+L84+L85</f>
        <v>21197.751396604119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91856.922718617847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1035</v>
      </c>
      <c r="C31" s="81" t="s">
        <v>1493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30</v>
      </c>
      <c r="N36" s="272">
        <f>K36/M36</f>
        <v>4446.2697915419685</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30</v>
      </c>
      <c r="N37" s="272">
        <f>K37/M37</f>
        <v>4429.8061927466415</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30</v>
      </c>
      <c r="N38" s="272">
        <f>K38/M38</f>
        <v>2726.0345801517792</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8.9561768172669982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11611.066741257657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529</v>
      </c>
      <c r="B48" s="43" t="str">
        <f>VLOOKUP(A48,MATERIALES!A4:D373,3,FALSE)</f>
        <v>Material de base (gradación 3)</v>
      </c>
      <c r="C48" s="281"/>
      <c r="D48" s="281"/>
      <c r="E48" s="281"/>
      <c r="F48" s="281"/>
      <c r="G48" s="281"/>
      <c r="H48" s="281"/>
      <c r="I48" s="268"/>
      <c r="J48" s="224" t="str">
        <f>VLOOKUP(A48,MATERIALES!A4:D373,2,FALSE)</f>
        <v>m3</v>
      </c>
      <c r="K48" s="282">
        <v>1.25</v>
      </c>
      <c r="L48" s="267"/>
      <c r="M48" s="402">
        <f>VLOOKUP(A48,MATERIALES!A4:D395,4,FALSE)</f>
        <v>45390.570397315671</v>
      </c>
      <c r="N48" s="272">
        <f>K48*M48</f>
        <v>56738.212996644586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56738.212996644586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1.25</v>
      </c>
      <c r="J59" s="286">
        <v>1</v>
      </c>
      <c r="K59" s="279">
        <f>I59*J59</f>
        <v>1.25</v>
      </c>
      <c r="L59" s="828">
        <f>VLOOKUP(A59,TRANSPORTE!A5:D123,4,FALSE)</f>
        <v>1131.4191219078368</v>
      </c>
      <c r="M59" s="829"/>
      <c r="N59" s="287">
        <f>K59*L59</f>
        <v>1414.273902384796</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1414.273902384796</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240</v>
      </c>
      <c r="N70" s="395">
        <f>K70/M70</f>
        <v>444.52601506003327</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240</v>
      </c>
      <c r="N71" s="395">
        <f>K71/M71</f>
        <v>451.09166666666664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895.61768172669986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70659.171322013732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14131.834264402747</v>
      </c>
      <c r="M83" s="859"/>
      <c r="N83" s="51"/>
    </row>
    <row r="84" spans="1:14">
      <c r="B84" s="89" t="s">
        <v>973</v>
      </c>
      <c r="C84" s="90"/>
      <c r="D84" s="90"/>
      <c r="E84" s="90"/>
      <c r="F84" s="90"/>
      <c r="G84" s="90"/>
      <c r="H84" s="90"/>
      <c r="I84" s="87"/>
      <c r="J84" s="88"/>
      <c r="K84" s="304">
        <v>0.05</v>
      </c>
      <c r="L84" s="858">
        <f>N78*K84</f>
        <v>3532.9585661006868</v>
      </c>
      <c r="M84" s="859"/>
      <c r="N84" s="51"/>
    </row>
    <row r="85" spans="1:14" ht="15.75" thickBot="1">
      <c r="B85" s="91" t="s">
        <v>974</v>
      </c>
      <c r="C85" s="92"/>
      <c r="D85" s="92"/>
      <c r="E85" s="92"/>
      <c r="F85" s="92"/>
      <c r="G85" s="92"/>
      <c r="H85" s="92"/>
      <c r="I85" s="93"/>
      <c r="J85" s="94"/>
      <c r="K85" s="305">
        <v>0.05</v>
      </c>
      <c r="L85" s="860">
        <f>N78*K85</f>
        <v>3532.9585661006868</v>
      </c>
      <c r="M85" s="861"/>
      <c r="N85" s="51"/>
    </row>
    <row r="86" spans="1:14" ht="15.75" thickBot="1">
      <c r="B86" s="824" t="s">
        <v>953</v>
      </c>
      <c r="C86" s="825"/>
      <c r="D86" s="825"/>
      <c r="E86" s="825"/>
      <c r="F86" s="825"/>
      <c r="G86" s="825"/>
      <c r="H86" s="825"/>
      <c r="I86" s="825"/>
      <c r="J86" s="825"/>
      <c r="K86" s="825"/>
      <c r="L86" s="825"/>
      <c r="M86" s="826"/>
      <c r="N86" s="52">
        <f>L83+L84+L85</f>
        <v>21197.751396604119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91856.922718617847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1494</v>
      </c>
      <c r="C31" s="81" t="s">
        <v>2021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70954.221748472017</v>
      </c>
      <c r="N48" s="272">
        <f>K48*M48</f>
        <v>92240.488273013631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516.50499655137708</v>
      </c>
      <c r="N49" s="272">
        <f>K49*M49</f>
        <v>46485.449689623936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138725.93796263757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148296.42715556445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29659.28543111289</v>
      </c>
      <c r="M83" s="859"/>
      <c r="N83" s="51"/>
    </row>
    <row r="84" spans="1:14">
      <c r="B84" s="89" t="s">
        <v>973</v>
      </c>
      <c r="C84" s="90"/>
      <c r="D84" s="90"/>
      <c r="E84" s="90"/>
      <c r="F84" s="90"/>
      <c r="G84" s="90"/>
      <c r="H84" s="90"/>
      <c r="I84" s="87"/>
      <c r="J84" s="88"/>
      <c r="K84" s="304">
        <v>0.05</v>
      </c>
      <c r="L84" s="858">
        <f>N78*K84</f>
        <v>7414.8213577782226</v>
      </c>
      <c r="M84" s="859"/>
      <c r="N84" s="51"/>
    </row>
    <row r="85" spans="1:14" ht="15.75" thickBot="1">
      <c r="B85" s="91" t="s">
        <v>974</v>
      </c>
      <c r="C85" s="92"/>
      <c r="D85" s="92"/>
      <c r="E85" s="92"/>
      <c r="F85" s="92"/>
      <c r="G85" s="92"/>
      <c r="H85" s="92"/>
      <c r="I85" s="93"/>
      <c r="J85" s="94"/>
      <c r="K85" s="305">
        <v>0.05</v>
      </c>
      <c r="L85" s="860">
        <f>N78*K85</f>
        <v>7414.8213577782226</v>
      </c>
      <c r="M85" s="861"/>
      <c r="N85" s="51"/>
    </row>
    <row r="86" spans="1:14" ht="15.75" thickBot="1">
      <c r="B86" s="824" t="s">
        <v>953</v>
      </c>
      <c r="C86" s="825"/>
      <c r="D86" s="825"/>
      <c r="E86" s="825"/>
      <c r="F86" s="825"/>
      <c r="G86" s="825"/>
      <c r="H86" s="825"/>
      <c r="I86" s="825"/>
      <c r="J86" s="825"/>
      <c r="K86" s="825"/>
      <c r="L86" s="825"/>
      <c r="M86" s="826"/>
      <c r="N86" s="52">
        <f>L83+L84+L85</f>
        <v>44488.928146669336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192785.35530223377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1495</v>
      </c>
      <c r="C31" s="81" t="s">
        <v>2022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516.50499655137708</v>
      </c>
      <c r="N49" s="272">
        <f>K49*M49</f>
        <v>46485.449689623936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125548.72535220705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135119.21454513393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27023.842909026789</v>
      </c>
      <c r="M83" s="859"/>
      <c r="N83" s="51"/>
    </row>
    <row r="84" spans="1:14">
      <c r="B84" s="89" t="s">
        <v>973</v>
      </c>
      <c r="C84" s="90"/>
      <c r="D84" s="90"/>
      <c r="E84" s="90"/>
      <c r="F84" s="90"/>
      <c r="G84" s="90"/>
      <c r="H84" s="90"/>
      <c r="I84" s="87"/>
      <c r="J84" s="88"/>
      <c r="K84" s="304">
        <v>0.05</v>
      </c>
      <c r="L84" s="858">
        <f>N78*K84</f>
        <v>6755.9607272566973</v>
      </c>
      <c r="M84" s="859"/>
      <c r="N84" s="51"/>
    </row>
    <row r="85" spans="1:14" ht="15.75" thickBot="1">
      <c r="B85" s="91" t="s">
        <v>974</v>
      </c>
      <c r="C85" s="92"/>
      <c r="D85" s="92"/>
      <c r="E85" s="92"/>
      <c r="F85" s="92"/>
      <c r="G85" s="92"/>
      <c r="H85" s="92"/>
      <c r="I85" s="93"/>
      <c r="J85" s="94"/>
      <c r="K85" s="305">
        <v>0.05</v>
      </c>
      <c r="L85" s="860">
        <f>N78*K85</f>
        <v>6755.9607272566973</v>
      </c>
      <c r="M85" s="861"/>
      <c r="N85" s="51"/>
    </row>
    <row r="86" spans="1:14" ht="15.75" thickBot="1">
      <c r="B86" s="824" t="s">
        <v>953</v>
      </c>
      <c r="C86" s="825"/>
      <c r="D86" s="825"/>
      <c r="E86" s="825"/>
      <c r="F86" s="825"/>
      <c r="G86" s="825"/>
      <c r="H86" s="825"/>
      <c r="I86" s="825"/>
      <c r="J86" s="825"/>
      <c r="K86" s="825"/>
      <c r="L86" s="825"/>
      <c r="M86" s="826"/>
      <c r="N86" s="52">
        <f>L83+L84+L85</f>
        <v>40535.764363540176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175654.97890867409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1496</v>
      </c>
      <c r="C31" s="81" t="s">
        <v>1497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70954.221748472017</v>
      </c>
      <c r="N48" s="272">
        <f>K48*M48</f>
        <v>92240.488273013631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516.50499655137708</v>
      </c>
      <c r="N49" s="272">
        <f>K49*M49</f>
        <v>46485.449689623936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138725.93796263757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148296.42715556445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29659.28543111289</v>
      </c>
      <c r="M83" s="859"/>
      <c r="N83" s="51"/>
    </row>
    <row r="84" spans="1:14">
      <c r="B84" s="89" t="s">
        <v>973</v>
      </c>
      <c r="C84" s="90"/>
      <c r="D84" s="90"/>
      <c r="E84" s="90"/>
      <c r="F84" s="90"/>
      <c r="G84" s="90"/>
      <c r="H84" s="90"/>
      <c r="I84" s="87"/>
      <c r="J84" s="88"/>
      <c r="K84" s="304">
        <v>0.05</v>
      </c>
      <c r="L84" s="858">
        <f>N78*K84</f>
        <v>7414.8213577782226</v>
      </c>
      <c r="M84" s="859"/>
      <c r="N84" s="51"/>
    </row>
    <row r="85" spans="1:14" ht="15.75" thickBot="1">
      <c r="B85" s="91" t="s">
        <v>974</v>
      </c>
      <c r="C85" s="92"/>
      <c r="D85" s="92"/>
      <c r="E85" s="92"/>
      <c r="F85" s="92"/>
      <c r="G85" s="92"/>
      <c r="H85" s="92"/>
      <c r="I85" s="93"/>
      <c r="J85" s="94"/>
      <c r="K85" s="305">
        <v>0.05</v>
      </c>
      <c r="L85" s="860">
        <f>N78*K85</f>
        <v>7414.8213577782226</v>
      </c>
      <c r="M85" s="861"/>
      <c r="N85" s="51"/>
    </row>
    <row r="86" spans="1:14" ht="15.75" thickBot="1">
      <c r="B86" s="824" t="s">
        <v>953</v>
      </c>
      <c r="C86" s="825"/>
      <c r="D86" s="825"/>
      <c r="E86" s="825"/>
      <c r="F86" s="825"/>
      <c r="G86" s="825"/>
      <c r="H86" s="825"/>
      <c r="I86" s="825"/>
      <c r="J86" s="825"/>
      <c r="K86" s="825"/>
      <c r="L86" s="825"/>
      <c r="M86" s="826"/>
      <c r="N86" s="52">
        <f>L83+L84+L85</f>
        <v>44488.928146669336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192785.35530223377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1498</v>
      </c>
      <c r="C31" s="81" t="s">
        <v>1499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516.50499655137708</v>
      </c>
      <c r="N49" s="272">
        <f>K49*M49</f>
        <v>46485.449689623936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125548.72535220705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135119.21454513393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27023.842909026789</v>
      </c>
      <c r="M83" s="859"/>
      <c r="N83" s="51"/>
    </row>
    <row r="84" spans="1:14">
      <c r="B84" s="89" t="s">
        <v>973</v>
      </c>
      <c r="C84" s="90"/>
      <c r="D84" s="90"/>
      <c r="E84" s="90"/>
      <c r="F84" s="90"/>
      <c r="G84" s="90"/>
      <c r="H84" s="90"/>
      <c r="I84" s="87"/>
      <c r="J84" s="88"/>
      <c r="K84" s="304">
        <v>0.05</v>
      </c>
      <c r="L84" s="858">
        <f>N78*K84</f>
        <v>6755.9607272566973</v>
      </c>
      <c r="M84" s="859"/>
      <c r="N84" s="51"/>
    </row>
    <row r="85" spans="1:14" ht="15.75" thickBot="1">
      <c r="B85" s="91" t="s">
        <v>974</v>
      </c>
      <c r="C85" s="92"/>
      <c r="D85" s="92"/>
      <c r="E85" s="92"/>
      <c r="F85" s="92"/>
      <c r="G85" s="92"/>
      <c r="H85" s="92"/>
      <c r="I85" s="93"/>
      <c r="J85" s="94"/>
      <c r="K85" s="305">
        <v>0.05</v>
      </c>
      <c r="L85" s="860">
        <f>N78*K85</f>
        <v>6755.9607272566973</v>
      </c>
      <c r="M85" s="861"/>
      <c r="N85" s="51"/>
    </row>
    <row r="86" spans="1:14" ht="15.75" thickBot="1">
      <c r="B86" s="824" t="s">
        <v>953</v>
      </c>
      <c r="C86" s="825"/>
      <c r="D86" s="825"/>
      <c r="E86" s="825"/>
      <c r="F86" s="825"/>
      <c r="G86" s="825"/>
      <c r="H86" s="825"/>
      <c r="I86" s="825"/>
      <c r="J86" s="825"/>
      <c r="K86" s="825"/>
      <c r="L86" s="825"/>
      <c r="M86" s="826"/>
      <c r="N86" s="52">
        <f>L83+L84+L85</f>
        <v>40535.764363540176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175654.97890867409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1500</v>
      </c>
      <c r="C31" s="81" t="s">
        <v>1501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70954.221748472017</v>
      </c>
      <c r="N48" s="272">
        <f>K48*M48</f>
        <v>92240.488273013631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92240.488273013631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101810.97746594051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20362.195493188105</v>
      </c>
      <c r="M83" s="859"/>
      <c r="N83" s="51"/>
    </row>
    <row r="84" spans="1:14">
      <c r="B84" s="89" t="s">
        <v>973</v>
      </c>
      <c r="C84" s="90"/>
      <c r="D84" s="90"/>
      <c r="E84" s="90"/>
      <c r="F84" s="90"/>
      <c r="G84" s="90"/>
      <c r="H84" s="90"/>
      <c r="I84" s="87"/>
      <c r="J84" s="88"/>
      <c r="K84" s="304">
        <v>0.05</v>
      </c>
      <c r="L84" s="858">
        <f>N78*K84</f>
        <v>5090.5488732970261</v>
      </c>
      <c r="M84" s="859"/>
      <c r="N84" s="51"/>
    </row>
    <row r="85" spans="1:14" ht="15.75" thickBot="1">
      <c r="B85" s="91" t="s">
        <v>974</v>
      </c>
      <c r="C85" s="92"/>
      <c r="D85" s="92"/>
      <c r="E85" s="92"/>
      <c r="F85" s="92"/>
      <c r="G85" s="92"/>
      <c r="H85" s="92"/>
      <c r="I85" s="93"/>
      <c r="J85" s="94"/>
      <c r="K85" s="305">
        <v>0.05</v>
      </c>
      <c r="L85" s="860">
        <f>N78*K85</f>
        <v>5090.5488732970261</v>
      </c>
      <c r="M85" s="861"/>
      <c r="N85" s="51"/>
    </row>
    <row r="86" spans="1:14" ht="15.75" thickBot="1">
      <c r="B86" s="824" t="s">
        <v>953</v>
      </c>
      <c r="C86" s="825"/>
      <c r="D86" s="825"/>
      <c r="E86" s="825"/>
      <c r="F86" s="825"/>
      <c r="G86" s="825"/>
      <c r="H86" s="825"/>
      <c r="I86" s="825"/>
      <c r="J86" s="825"/>
      <c r="K86" s="825"/>
      <c r="L86" s="825"/>
      <c r="M86" s="826"/>
      <c r="N86" s="52">
        <f>L83+L84+L85</f>
        <v>30543.293239782157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132354.27070572268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1502</v>
      </c>
      <c r="C31" s="81" t="s">
        <v>1503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79063.27566258311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88633.764855509988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17726.752971102</v>
      </c>
      <c r="M83" s="859"/>
      <c r="N83" s="51"/>
    </row>
    <row r="84" spans="1:14">
      <c r="B84" s="89" t="s">
        <v>973</v>
      </c>
      <c r="C84" s="90"/>
      <c r="D84" s="90"/>
      <c r="E84" s="90"/>
      <c r="F84" s="90"/>
      <c r="G84" s="90"/>
      <c r="H84" s="90"/>
      <c r="I84" s="87"/>
      <c r="J84" s="88"/>
      <c r="K84" s="304">
        <v>0.05</v>
      </c>
      <c r="L84" s="858">
        <f>N78*K84</f>
        <v>4431.6882427754999</v>
      </c>
      <c r="M84" s="859"/>
      <c r="N84" s="51"/>
    </row>
    <row r="85" spans="1:14" ht="15.75" thickBot="1">
      <c r="B85" s="91" t="s">
        <v>974</v>
      </c>
      <c r="C85" s="92"/>
      <c r="D85" s="92"/>
      <c r="E85" s="92"/>
      <c r="F85" s="92"/>
      <c r="G85" s="92"/>
      <c r="H85" s="92"/>
      <c r="I85" s="93"/>
      <c r="J85" s="94"/>
      <c r="K85" s="305">
        <v>0.05</v>
      </c>
      <c r="L85" s="860">
        <f>N78*K85</f>
        <v>4431.6882427754999</v>
      </c>
      <c r="M85" s="861"/>
      <c r="N85" s="51"/>
    </row>
    <row r="86" spans="1:14" ht="15.75" thickBot="1">
      <c r="B86" s="824" t="s">
        <v>953</v>
      </c>
      <c r="C86" s="825"/>
      <c r="D86" s="825"/>
      <c r="E86" s="825"/>
      <c r="F86" s="825"/>
      <c r="G86" s="825"/>
      <c r="H86" s="825"/>
      <c r="I86" s="825"/>
      <c r="J86" s="825"/>
      <c r="K86" s="825"/>
      <c r="L86" s="825"/>
      <c r="M86" s="826"/>
      <c r="N86" s="52">
        <f>L83+L84+L85</f>
        <v>26590.129456653001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115223.89431216299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1504</v>
      </c>
      <c r="C31" s="81" t="s">
        <v>1505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525</v>
      </c>
      <c r="B48" s="43" t="str">
        <f>VLOOKUP(A48,MATERIALES!A4:D373,3,FALSE)</f>
        <v>Material de base (gradación 1)</v>
      </c>
      <c r="C48" s="281"/>
      <c r="D48" s="281"/>
      <c r="E48" s="281"/>
      <c r="F48" s="281"/>
      <c r="G48" s="281"/>
      <c r="H48" s="281"/>
      <c r="I48" s="268"/>
      <c r="J48" s="224" t="str">
        <f>VLOOKUP(A48,MATERIALES!A4:D373,2,FALSE)</f>
        <v>m3</v>
      </c>
      <c r="K48" s="282">
        <v>1.3</v>
      </c>
      <c r="L48" s="267"/>
      <c r="M48" s="402">
        <f>VLOOKUP(A48,MATERIALES!A4:D395,4,FALSE)</f>
        <v>70954.221748472017</v>
      </c>
      <c r="N48" s="272">
        <f>K48*M48</f>
        <v>92240.488273013631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92240.488273013631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101810.97746594051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20362.195493188105</v>
      </c>
      <c r="M83" s="859"/>
      <c r="N83" s="51"/>
    </row>
    <row r="84" spans="1:14">
      <c r="B84" s="89" t="s">
        <v>973</v>
      </c>
      <c r="C84" s="90"/>
      <c r="D84" s="90"/>
      <c r="E84" s="90"/>
      <c r="F84" s="90"/>
      <c r="G84" s="90"/>
      <c r="H84" s="90"/>
      <c r="I84" s="87"/>
      <c r="J84" s="88"/>
      <c r="K84" s="304">
        <v>0.05</v>
      </c>
      <c r="L84" s="858">
        <f>N78*K84</f>
        <v>5090.5488732970261</v>
      </c>
      <c r="M84" s="859"/>
      <c r="N84" s="51"/>
    </row>
    <row r="85" spans="1:14" ht="15.75" thickBot="1">
      <c r="B85" s="91" t="s">
        <v>974</v>
      </c>
      <c r="C85" s="92"/>
      <c r="D85" s="92"/>
      <c r="E85" s="92"/>
      <c r="F85" s="92"/>
      <c r="G85" s="92"/>
      <c r="H85" s="92"/>
      <c r="I85" s="93"/>
      <c r="J85" s="94"/>
      <c r="K85" s="305">
        <v>0.05</v>
      </c>
      <c r="L85" s="860">
        <f>N78*K85</f>
        <v>5090.5488732970261</v>
      </c>
      <c r="M85" s="861"/>
      <c r="N85" s="51"/>
    </row>
    <row r="86" spans="1:14" ht="15.75" thickBot="1">
      <c r="B86" s="824" t="s">
        <v>953</v>
      </c>
      <c r="C86" s="825"/>
      <c r="D86" s="825"/>
      <c r="E86" s="825"/>
      <c r="F86" s="825"/>
      <c r="G86" s="825"/>
      <c r="H86" s="825"/>
      <c r="I86" s="825"/>
      <c r="J86" s="825"/>
      <c r="K86" s="825"/>
      <c r="L86" s="825"/>
      <c r="M86" s="826"/>
      <c r="N86" s="52">
        <f>L83+L84+L85</f>
        <v>30543.293239782157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132354.27070572268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1506</v>
      </c>
      <c r="C31" s="81" t="s">
        <v>1507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79063.27566258311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88633.764855509988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17726.752971102</v>
      </c>
      <c r="M83" s="859"/>
      <c r="N83" s="51"/>
    </row>
    <row r="84" spans="1:14">
      <c r="B84" s="89" t="s">
        <v>973</v>
      </c>
      <c r="C84" s="90"/>
      <c r="D84" s="90"/>
      <c r="E84" s="90"/>
      <c r="F84" s="90"/>
      <c r="G84" s="90"/>
      <c r="H84" s="90"/>
      <c r="I84" s="87"/>
      <c r="J84" s="88"/>
      <c r="K84" s="304">
        <v>0.05</v>
      </c>
      <c r="L84" s="858">
        <f>N78*K84</f>
        <v>4431.6882427754999</v>
      </c>
      <c r="M84" s="859"/>
      <c r="N84" s="51"/>
    </row>
    <row r="85" spans="1:14" ht="15.75" thickBot="1">
      <c r="B85" s="91" t="s">
        <v>974</v>
      </c>
      <c r="C85" s="92"/>
      <c r="D85" s="92"/>
      <c r="E85" s="92"/>
      <c r="F85" s="92"/>
      <c r="G85" s="92"/>
      <c r="H85" s="92"/>
      <c r="I85" s="93"/>
      <c r="J85" s="94"/>
      <c r="K85" s="305">
        <v>0.05</v>
      </c>
      <c r="L85" s="860">
        <f>N78*K85</f>
        <v>4431.6882427754999</v>
      </c>
      <c r="M85" s="861"/>
      <c r="N85" s="51"/>
    </row>
    <row r="86" spans="1:14" ht="15.75" thickBot="1">
      <c r="B86" s="824" t="s">
        <v>953</v>
      </c>
      <c r="C86" s="825"/>
      <c r="D86" s="825"/>
      <c r="E86" s="825"/>
      <c r="F86" s="825"/>
      <c r="G86" s="825"/>
      <c r="H86" s="825"/>
      <c r="I86" s="825"/>
      <c r="J86" s="825"/>
      <c r="K86" s="825"/>
      <c r="L86" s="825"/>
      <c r="M86" s="826"/>
      <c r="N86" s="52">
        <f>L83+L84+L85</f>
        <v>26590.129456653001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115223.89431216299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1508</v>
      </c>
      <c r="C31" s="81" t="s">
        <v>1509</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516.50499655137708</v>
      </c>
      <c r="N48" s="272">
        <f>K48*M48</f>
        <v>516.50499655137708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516.50499655137708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516.50499655137708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103.30099931027542</v>
      </c>
      <c r="M83" s="859"/>
      <c r="N83" s="51"/>
    </row>
    <row r="84" spans="1:14">
      <c r="B84" s="89" t="s">
        <v>973</v>
      </c>
      <c r="C84" s="90"/>
      <c r="D84" s="90"/>
      <c r="E84" s="90"/>
      <c r="F84" s="90"/>
      <c r="G84" s="90"/>
      <c r="H84" s="90"/>
      <c r="I84" s="87"/>
      <c r="J84" s="88"/>
      <c r="K84" s="304">
        <v>0.05</v>
      </c>
      <c r="L84" s="858">
        <f>N78*K84</f>
        <v>25.825249827568854</v>
      </c>
      <c r="M84" s="859"/>
      <c r="N84" s="51"/>
    </row>
    <row r="85" spans="1:14" ht="15.75" thickBot="1">
      <c r="B85" s="91" t="s">
        <v>974</v>
      </c>
      <c r="C85" s="92"/>
      <c r="D85" s="92"/>
      <c r="E85" s="92"/>
      <c r="F85" s="92"/>
      <c r="G85" s="92"/>
      <c r="H85" s="92"/>
      <c r="I85" s="93"/>
      <c r="J85" s="94"/>
      <c r="K85" s="305">
        <v>0.05</v>
      </c>
      <c r="L85" s="860">
        <f>N78*K85</f>
        <v>25.825249827568854</v>
      </c>
      <c r="M85" s="861"/>
      <c r="N85" s="51"/>
    </row>
    <row r="86" spans="1:14" ht="15.75" thickBot="1">
      <c r="B86" s="824" t="s">
        <v>953</v>
      </c>
      <c r="C86" s="825"/>
      <c r="D86" s="825"/>
      <c r="E86" s="825"/>
      <c r="F86" s="825"/>
      <c r="G86" s="825"/>
      <c r="H86" s="825"/>
      <c r="I86" s="825"/>
      <c r="J86" s="825"/>
      <c r="K86" s="825"/>
      <c r="L86" s="825"/>
      <c r="M86" s="826"/>
      <c r="N86" s="52">
        <f>L83+L84+L85</f>
        <v>154.95149896541312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671.45649551679026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1510</v>
      </c>
      <c r="C31" s="81" t="s">
        <v>1511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516.50499655137708</v>
      </c>
      <c r="N49" s="272">
        <f>K49*M49</f>
        <v>46485.449689623936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125548.72535220705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135119.21454513393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27023.842909026789</v>
      </c>
      <c r="M83" s="859"/>
      <c r="N83" s="51"/>
    </row>
    <row r="84" spans="1:14">
      <c r="B84" s="89" t="s">
        <v>973</v>
      </c>
      <c r="C84" s="90"/>
      <c r="D84" s="90"/>
      <c r="E84" s="90"/>
      <c r="F84" s="90"/>
      <c r="G84" s="90"/>
      <c r="H84" s="90"/>
      <c r="I84" s="87"/>
      <c r="J84" s="88"/>
      <c r="K84" s="304">
        <v>0.05</v>
      </c>
      <c r="L84" s="858">
        <f>N78*K84</f>
        <v>6755.9607272566973</v>
      </c>
      <c r="M84" s="859"/>
      <c r="N84" s="51"/>
    </row>
    <row r="85" spans="1:14" ht="15.75" thickBot="1">
      <c r="B85" s="91" t="s">
        <v>974</v>
      </c>
      <c r="C85" s="92"/>
      <c r="D85" s="92"/>
      <c r="E85" s="92"/>
      <c r="F85" s="92"/>
      <c r="G85" s="92"/>
      <c r="H85" s="92"/>
      <c r="I85" s="93"/>
      <c r="J85" s="94"/>
      <c r="K85" s="305">
        <v>0.05</v>
      </c>
      <c r="L85" s="860">
        <f>N78*K85</f>
        <v>6755.9607272566973</v>
      </c>
      <c r="M85" s="861"/>
      <c r="N85" s="51"/>
    </row>
    <row r="86" spans="1:14" ht="15.75" thickBot="1">
      <c r="B86" s="824" t="s">
        <v>953</v>
      </c>
      <c r="C86" s="825"/>
      <c r="D86" s="825"/>
      <c r="E86" s="825"/>
      <c r="F86" s="825"/>
      <c r="G86" s="825"/>
      <c r="H86" s="825"/>
      <c r="I86" s="825"/>
      <c r="J86" s="825"/>
      <c r="K86" s="825"/>
      <c r="L86" s="825"/>
      <c r="M86" s="826"/>
      <c r="N86" s="52">
        <f>L83+L84+L85</f>
        <v>40535.764363540176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175654.97890867409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1512</v>
      </c>
      <c r="C31" s="81" t="s">
        <v>1513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A49" t="s">
        <v>804</v>
      </c>
      <c r="B49" s="43" t="str">
        <f>VLOOKUP(A49,MATERIALES!A5:D373,3,FALSE)</f>
        <v>Cemento gris</v>
      </c>
      <c r="C49" s="281"/>
      <c r="D49" s="281"/>
      <c r="E49" s="281"/>
      <c r="F49" s="281"/>
      <c r="G49" s="281"/>
      <c r="H49" s="281"/>
      <c r="I49" s="268"/>
      <c r="J49" s="224" t="str">
        <f>VLOOKUP(A49,MATERIALES!A5:D373,2,FALSE)</f>
        <v>kg</v>
      </c>
      <c r="K49" s="282">
        <v>90</v>
      </c>
      <c r="L49" s="267"/>
      <c r="M49" s="402">
        <f>VLOOKUP(A49,MATERIALES!A5:D396,4,FALSE)</f>
        <v>516.50499655137708</v>
      </c>
      <c r="N49" s="272">
        <f>K49*M49</f>
        <v>46485.449689623936</v>
      </c>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125548.72535220705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135119.21454513393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27023.842909026789</v>
      </c>
      <c r="M83" s="859"/>
      <c r="N83" s="51"/>
    </row>
    <row r="84" spans="1:14">
      <c r="B84" s="89" t="s">
        <v>973</v>
      </c>
      <c r="C84" s="90"/>
      <c r="D84" s="90"/>
      <c r="E84" s="90"/>
      <c r="F84" s="90"/>
      <c r="G84" s="90"/>
      <c r="H84" s="90"/>
      <c r="I84" s="87"/>
      <c r="J84" s="88"/>
      <c r="K84" s="304">
        <v>0.05</v>
      </c>
      <c r="L84" s="858">
        <f>N78*K84</f>
        <v>6755.9607272566973</v>
      </c>
      <c r="M84" s="859"/>
      <c r="N84" s="51"/>
    </row>
    <row r="85" spans="1:14" ht="15.75" thickBot="1">
      <c r="B85" s="91" t="s">
        <v>974</v>
      </c>
      <c r="C85" s="92"/>
      <c r="D85" s="92"/>
      <c r="E85" s="92"/>
      <c r="F85" s="92"/>
      <c r="G85" s="92"/>
      <c r="H85" s="92"/>
      <c r="I85" s="93"/>
      <c r="J85" s="94"/>
      <c r="K85" s="305">
        <v>0.05</v>
      </c>
      <c r="L85" s="860">
        <f>N78*K85</f>
        <v>6755.9607272566973</v>
      </c>
      <c r="M85" s="861"/>
      <c r="N85" s="51"/>
    </row>
    <row r="86" spans="1:14" ht="15.75" thickBot="1">
      <c r="B86" s="824" t="s">
        <v>953</v>
      </c>
      <c r="C86" s="825"/>
      <c r="D86" s="825"/>
      <c r="E86" s="825"/>
      <c r="F86" s="825"/>
      <c r="G86" s="825"/>
      <c r="H86" s="825"/>
      <c r="I86" s="825"/>
      <c r="J86" s="825"/>
      <c r="K86" s="825"/>
      <c r="L86" s="825"/>
      <c r="M86" s="826"/>
      <c r="N86" s="52">
        <f>L83+L84+L85</f>
        <v>40535.764363540176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175654.97890867409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1514</v>
      </c>
      <c r="C31" s="81" t="s">
        <v>1515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79063.27566258311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88633.764855509988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17726.752971102</v>
      </c>
      <c r="M83" s="859"/>
      <c r="N83" s="51"/>
    </row>
    <row r="84" spans="1:14">
      <c r="B84" s="89" t="s">
        <v>973</v>
      </c>
      <c r="C84" s="90"/>
      <c r="D84" s="90"/>
      <c r="E84" s="90"/>
      <c r="F84" s="90"/>
      <c r="G84" s="90"/>
      <c r="H84" s="90"/>
      <c r="I84" s="87"/>
      <c r="J84" s="88"/>
      <c r="K84" s="304">
        <v>0.05</v>
      </c>
      <c r="L84" s="858">
        <f>N78*K84</f>
        <v>4431.6882427754999</v>
      </c>
      <c r="M84" s="859"/>
      <c r="N84" s="51"/>
    </row>
    <row r="85" spans="1:14" ht="15.75" thickBot="1">
      <c r="B85" s="91" t="s">
        <v>974</v>
      </c>
      <c r="C85" s="92"/>
      <c r="D85" s="92"/>
      <c r="E85" s="92"/>
      <c r="F85" s="92"/>
      <c r="G85" s="92"/>
      <c r="H85" s="92"/>
      <c r="I85" s="93"/>
      <c r="J85" s="94"/>
      <c r="K85" s="305">
        <v>0.05</v>
      </c>
      <c r="L85" s="860">
        <f>N78*K85</f>
        <v>4431.6882427754999</v>
      </c>
      <c r="M85" s="861"/>
      <c r="N85" s="51"/>
    </row>
    <row r="86" spans="1:14" ht="15.75" thickBot="1">
      <c r="B86" s="824" t="s">
        <v>953</v>
      </c>
      <c r="C86" s="825"/>
      <c r="D86" s="825"/>
      <c r="E86" s="825"/>
      <c r="F86" s="825"/>
      <c r="G86" s="825"/>
      <c r="H86" s="825"/>
      <c r="I86" s="825"/>
      <c r="J86" s="825"/>
      <c r="K86" s="825"/>
      <c r="L86" s="825"/>
      <c r="M86" s="826"/>
      <c r="N86" s="52">
        <f>L83+L84+L85</f>
        <v>26590.129456653001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115223.89431216299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1516</v>
      </c>
      <c r="C31" s="81" t="s">
        <v>1517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45</v>
      </c>
      <c r="N36" s="272">
        <f>K36/M36</f>
        <v>2726.0345801517792</v>
      </c>
    </row>
    <row r="37" spans="1:14">
      <c r="A37" s="113" t="s">
        <v>271</v>
      </c>
      <c r="B37" s="837" t="str">
        <f>VLOOKUP(A37,EQUIPOS!A7:D154,3,FALSE)</f>
        <v>Motoniveladora, potencia 140 HP, ancho de cuchilla 3,66 m, peso 11 ton.</v>
      </c>
      <c r="C37" s="838"/>
      <c r="D37" s="838"/>
      <c r="E37" s="838"/>
      <c r="F37" s="838"/>
      <c r="G37" s="838"/>
      <c r="H37" s="839"/>
      <c r="I37" s="267"/>
      <c r="J37" s="268"/>
      <c r="K37" s="269">
        <f>VLOOKUP(A37,EQUIPOS!A7:D164,4,FALSE)</f>
        <v>132894.18578239923</v>
      </c>
      <c r="L37" s="270"/>
      <c r="M37" s="271">
        <v>45</v>
      </c>
      <c r="N37" s="272">
        <f>K37/M37</f>
        <v>2953.2041284977608</v>
      </c>
    </row>
    <row r="38" spans="1:14">
      <c r="A38" t="s">
        <v>365</v>
      </c>
      <c r="B38" s="837" t="str">
        <f>VLOOKUP(A38,EQUIPOS!A8:D154,3,FALSE)</f>
        <v xml:space="preserve">Vibrocompatador, potencia 153 HP, peso 10 Ton. </v>
      </c>
      <c r="C38" s="838"/>
      <c r="D38" s="838"/>
      <c r="E38" s="838"/>
      <c r="F38" s="838"/>
      <c r="G38" s="838"/>
      <c r="H38" s="839"/>
      <c r="I38" s="267"/>
      <c r="J38" s="268"/>
      <c r="K38" s="269">
        <f>VLOOKUP(A38,EQUIPOS!A8:D165,4,FALSE)</f>
        <v>81781.037404553383</v>
      </c>
      <c r="L38" s="270"/>
      <c r="M38" s="271">
        <v>45</v>
      </c>
      <c r="N38" s="272">
        <f>K38/M38</f>
        <v>1817.3563867678529</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5.9707845448446664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7502.5658799622379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527</v>
      </c>
      <c r="B48" s="43" t="str">
        <f>VLOOKUP(A48,MATERIALES!A4:D373,3,FALSE)</f>
        <v>Material de base (gradación 2)</v>
      </c>
      <c r="C48" s="281"/>
      <c r="D48" s="281"/>
      <c r="E48" s="281"/>
      <c r="F48" s="281"/>
      <c r="G48" s="281"/>
      <c r="H48" s="281"/>
      <c r="I48" s="268"/>
      <c r="J48" s="224" t="str">
        <f>VLOOKUP(A48,MATERIALES!A4:D373,2,FALSE)</f>
        <v>m3</v>
      </c>
      <c r="K48" s="282">
        <v>1.3</v>
      </c>
      <c r="L48" s="267"/>
      <c r="M48" s="402">
        <f>VLOOKUP(A48,MATERIALES!A4:D395,4,FALSE)</f>
        <v>60817.904355833154</v>
      </c>
      <c r="N48" s="272">
        <f>K48*M48</f>
        <v>79063.27566258311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79063.27566258311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1254</v>
      </c>
      <c r="B59" s="46" t="str">
        <f>VLOOKUP(A59,TRANSPORTE!A5:D104,3,FALSE)</f>
        <v>Transporte de Material de Base</v>
      </c>
      <c r="C59" s="317"/>
      <c r="D59" s="317"/>
      <c r="E59" s="317"/>
      <c r="F59" s="317"/>
      <c r="G59" s="317"/>
      <c r="H59" s="311" t="s">
        <v>339</v>
      </c>
      <c r="I59" s="279">
        <v>1.3</v>
      </c>
      <c r="J59" s="286">
        <v>1</v>
      </c>
      <c r="K59" s="279">
        <f>I59*J59</f>
        <v>1.3</v>
      </c>
      <c r="L59" s="828">
        <f>VLOOKUP(A59,TRANSPORTE!A5:D123,4,FALSE)</f>
        <v>1131.4191219078368</v>
      </c>
      <c r="M59" s="829"/>
      <c r="N59" s="287">
        <f>K59*L59</f>
        <v>1470.8448584801879</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30</v>
      </c>
      <c r="B70" s="49" t="str">
        <f>VLOOKUP(A70,'MANO DE OBRA'!A8:D68,3,FALSE)</f>
        <v>Oficial</v>
      </c>
      <c r="C70" s="47"/>
      <c r="D70" s="47"/>
      <c r="E70" s="47"/>
      <c r="F70" s="47"/>
      <c r="G70" s="47"/>
      <c r="H70" s="47"/>
      <c r="I70" s="292">
        <f>K70/J70*100</f>
        <v>57668.23979157189</v>
      </c>
      <c r="J70" s="293">
        <v>185</v>
      </c>
      <c r="K70" s="294">
        <f>VLOOKUP(A70,'MANO DE OBRA'!A8:D99,4,FALSE)</f>
        <v>106686.24361440798</v>
      </c>
      <c r="L70" s="50"/>
      <c r="M70" s="295">
        <v>360</v>
      </c>
      <c r="N70" s="395">
        <f>K70/M70</f>
        <v>296.35067670668883</v>
      </c>
      <c r="O70" s="106"/>
    </row>
    <row r="71" spans="1:15">
      <c r="A71" t="s">
        <v>7</v>
      </c>
      <c r="B71" s="49" t="str">
        <f>VLOOKUP(A71,'MANO DE OBRA'!A8:D69,3,FALSE)</f>
        <v>Obrero (2)</v>
      </c>
      <c r="C71" s="47"/>
      <c r="D71" s="47"/>
      <c r="E71" s="47"/>
      <c r="F71" s="47"/>
      <c r="G71" s="47"/>
      <c r="H71" s="47"/>
      <c r="I71" s="292">
        <f>K71/J71*100</f>
        <v>58520.000000000007</v>
      </c>
      <c r="J71" s="293">
        <v>185</v>
      </c>
      <c r="K71" s="294">
        <f>VLOOKUP(A71,'MANO DE OBRA'!A8:D100,4,FALSE)</f>
        <v>108262</v>
      </c>
      <c r="L71" s="50"/>
      <c r="M71" s="299">
        <v>360</v>
      </c>
      <c r="N71" s="395">
        <f>K71/M71</f>
        <v>300.72777777777776</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24" t="s">
        <v>953</v>
      </c>
      <c r="C76" s="825"/>
      <c r="D76" s="825"/>
      <c r="E76" s="825"/>
      <c r="F76" s="825"/>
      <c r="G76" s="825"/>
      <c r="H76" s="825"/>
      <c r="I76" s="831"/>
      <c r="J76" s="831"/>
      <c r="K76" s="831"/>
      <c r="L76" s="831"/>
      <c r="M76" s="832"/>
      <c r="N76" s="460">
        <f>SUM(N70:N75)</f>
        <v>597.07845448446665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88633.764855509988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17726.752971102</v>
      </c>
      <c r="M83" s="859"/>
      <c r="N83" s="51"/>
    </row>
    <row r="84" spans="1:14">
      <c r="B84" s="89" t="s">
        <v>973</v>
      </c>
      <c r="C84" s="90"/>
      <c r="D84" s="90"/>
      <c r="E84" s="90"/>
      <c r="F84" s="90"/>
      <c r="G84" s="90"/>
      <c r="H84" s="90"/>
      <c r="I84" s="87"/>
      <c r="J84" s="88"/>
      <c r="K84" s="304">
        <v>0.05</v>
      </c>
      <c r="L84" s="858">
        <f>N78*K84</f>
        <v>4431.6882427754999</v>
      </c>
      <c r="M84" s="859"/>
      <c r="N84" s="51"/>
    </row>
    <row r="85" spans="1:14" ht="15.75" thickBot="1">
      <c r="B85" s="91" t="s">
        <v>974</v>
      </c>
      <c r="C85" s="92"/>
      <c r="D85" s="92"/>
      <c r="E85" s="92"/>
      <c r="F85" s="92"/>
      <c r="G85" s="92"/>
      <c r="H85" s="92"/>
      <c r="I85" s="93"/>
      <c r="J85" s="94"/>
      <c r="K85" s="305">
        <v>0.05</v>
      </c>
      <c r="L85" s="860">
        <f>N78*K85</f>
        <v>4431.6882427754999</v>
      </c>
      <c r="M85" s="861"/>
      <c r="N85" s="51"/>
    </row>
    <row r="86" spans="1:14" ht="15.75" thickBot="1">
      <c r="B86" s="824" t="s">
        <v>953</v>
      </c>
      <c r="C86" s="825"/>
      <c r="D86" s="825"/>
      <c r="E86" s="825"/>
      <c r="F86" s="825"/>
      <c r="G86" s="825"/>
      <c r="H86" s="825"/>
      <c r="I86" s="825"/>
      <c r="J86" s="825"/>
      <c r="K86" s="825"/>
      <c r="L86" s="825"/>
      <c r="M86" s="826"/>
      <c r="N86" s="52">
        <f>L83+L84+L85</f>
        <v>26590.129456653001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115223.89431216299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1518</v>
      </c>
      <c r="C31" s="81" t="s">
        <v>1519</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804</v>
      </c>
      <c r="B48" s="43" t="str">
        <f>VLOOKUP(A48,MATERIALES!A4:D373,3,FALSE)</f>
        <v>Cemento gris</v>
      </c>
      <c r="C48" s="281"/>
      <c r="D48" s="281"/>
      <c r="E48" s="281"/>
      <c r="F48" s="281"/>
      <c r="G48" s="281"/>
      <c r="H48" s="281"/>
      <c r="I48" s="268"/>
      <c r="J48" s="224" t="str">
        <f>VLOOKUP(A48,MATERIALES!A4:D373,2,FALSE)</f>
        <v>kg</v>
      </c>
      <c r="K48" s="282">
        <v>1</v>
      </c>
      <c r="L48" s="267"/>
      <c r="M48" s="402">
        <f>VLOOKUP(A48,MATERIALES!A4:D395,4,FALSE)</f>
        <v>516.50499655137708</v>
      </c>
      <c r="N48" s="272">
        <f>K48*M48</f>
        <v>516.50499655137708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516.50499655137708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516.50499655137708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103.30099931027542</v>
      </c>
      <c r="M83" s="859"/>
      <c r="N83" s="51"/>
    </row>
    <row r="84" spans="1:14">
      <c r="B84" s="89" t="s">
        <v>973</v>
      </c>
      <c r="C84" s="90"/>
      <c r="D84" s="90"/>
      <c r="E84" s="90"/>
      <c r="F84" s="90"/>
      <c r="G84" s="90"/>
      <c r="H84" s="90"/>
      <c r="I84" s="87"/>
      <c r="J84" s="88"/>
      <c r="K84" s="304">
        <v>0.05</v>
      </c>
      <c r="L84" s="858">
        <f>N78*K84</f>
        <v>25.825249827568854</v>
      </c>
      <c r="M84" s="859"/>
      <c r="N84" s="51"/>
    </row>
    <row r="85" spans="1:14" ht="15.75" thickBot="1">
      <c r="B85" s="91" t="s">
        <v>974</v>
      </c>
      <c r="C85" s="92"/>
      <c r="D85" s="92"/>
      <c r="E85" s="92"/>
      <c r="F85" s="92"/>
      <c r="G85" s="92"/>
      <c r="H85" s="92"/>
      <c r="I85" s="93"/>
      <c r="J85" s="94"/>
      <c r="K85" s="305">
        <v>0.05</v>
      </c>
      <c r="L85" s="860">
        <f>N78*K85</f>
        <v>25.825249827568854</v>
      </c>
      <c r="M85" s="861"/>
      <c r="N85" s="51"/>
    </row>
    <row r="86" spans="1:14" ht="15.75" thickBot="1">
      <c r="B86" s="824" t="s">
        <v>953</v>
      </c>
      <c r="C86" s="825"/>
      <c r="D86" s="825"/>
      <c r="E86" s="825"/>
      <c r="F86" s="825"/>
      <c r="G86" s="825"/>
      <c r="H86" s="825"/>
      <c r="I86" s="825"/>
      <c r="J86" s="825"/>
      <c r="K86" s="825"/>
      <c r="L86" s="825"/>
      <c r="M86" s="826"/>
      <c r="N86" s="52">
        <f>L83+L84+L85</f>
        <v>154.95149896541312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671.45649551679026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452"/>
      <c r="L30" s="835" t="s">
        <v>945</v>
      </c>
      <c r="M30" s="836"/>
      <c r="N30" s="71" t="s">
        <v>946</v>
      </c>
    </row>
    <row r="31" spans="1:14" ht="15.75" thickBot="1">
      <c r="A31" t="s">
        <v>1845</v>
      </c>
      <c r="B31" s="80" t="s">
        <v>1522</v>
      </c>
      <c r="C31" s="81" t="s">
        <v>1520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810</v>
      </c>
      <c r="B48" s="43" t="str">
        <f>VLOOKUP(A48,MATERIALES!A4:D373,3,FALSE)</f>
        <v>Cemento Asfaltico 40-50</v>
      </c>
      <c r="C48" s="281"/>
      <c r="D48" s="281"/>
      <c r="E48" s="281"/>
      <c r="F48" s="281"/>
      <c r="G48" s="281"/>
      <c r="H48" s="281"/>
      <c r="I48" s="268"/>
      <c r="J48" s="224" t="str">
        <f>VLOOKUP(A48,MATERIALES!A4:D373,2,FALSE)</f>
        <v>kg</v>
      </c>
      <c r="K48" s="282">
        <v>1</v>
      </c>
      <c r="L48" s="267"/>
      <c r="M48" s="402">
        <f>VLOOKUP(A48,MATERIALES!A4:D395,4,FALSE)</f>
        <v>1792.8611388229979</v>
      </c>
      <c r="N48" s="272">
        <f>K48*M48</f>
        <v>1792.8611388229979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1792.8611388229979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1792.8611388229979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358.57222776459957</v>
      </c>
      <c r="M83" s="859"/>
      <c r="N83" s="51"/>
    </row>
    <row r="84" spans="1:14">
      <c r="B84" s="89" t="s">
        <v>973</v>
      </c>
      <c r="C84" s="90"/>
      <c r="D84" s="90"/>
      <c r="E84" s="90"/>
      <c r="F84" s="90"/>
      <c r="G84" s="90"/>
      <c r="H84" s="90"/>
      <c r="I84" s="87"/>
      <c r="J84" s="88"/>
      <c r="K84" s="304">
        <v>0.05</v>
      </c>
      <c r="L84" s="858">
        <f>N78*K84</f>
        <v>89.643056941149894</v>
      </c>
      <c r="M84" s="859"/>
      <c r="N84" s="51"/>
    </row>
    <row r="85" spans="1:14" ht="15.75" thickBot="1">
      <c r="B85" s="91" t="s">
        <v>974</v>
      </c>
      <c r="C85" s="92"/>
      <c r="D85" s="92"/>
      <c r="E85" s="92"/>
      <c r="F85" s="92"/>
      <c r="G85" s="92"/>
      <c r="H85" s="92"/>
      <c r="I85" s="93"/>
      <c r="J85" s="94"/>
      <c r="K85" s="305">
        <v>0.05</v>
      </c>
      <c r="L85" s="860">
        <f>N78*K85</f>
        <v>89.643056941149894</v>
      </c>
      <c r="M85" s="861"/>
      <c r="N85" s="51"/>
    </row>
    <row r="86" spans="1:14" ht="15.75" thickBot="1">
      <c r="B86" s="824" t="s">
        <v>953</v>
      </c>
      <c r="C86" s="825"/>
      <c r="D86" s="825"/>
      <c r="E86" s="825"/>
      <c r="F86" s="825"/>
      <c r="G86" s="825"/>
      <c r="H86" s="825"/>
      <c r="I86" s="825"/>
      <c r="J86" s="825"/>
      <c r="K86" s="825"/>
      <c r="L86" s="825"/>
      <c r="M86" s="826"/>
      <c r="N86" s="52">
        <f>L83+L84+L85</f>
        <v>537.85834164689936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2330.7194804698975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1523</v>
      </c>
      <c r="C31" s="81" t="s">
        <v>1530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805</v>
      </c>
      <c r="B48" s="43" t="str">
        <f>VLOOKUP(A48,MATERIALES!A4:D373,3,FALSE)</f>
        <v>Cemento Asfaltico 60-70</v>
      </c>
      <c r="C48" s="281"/>
      <c r="D48" s="281"/>
      <c r="E48" s="281"/>
      <c r="F48" s="281"/>
      <c r="G48" s="281"/>
      <c r="H48" s="281"/>
      <c r="I48" s="268"/>
      <c r="J48" s="224" t="str">
        <f>VLOOKUP(A48,MATERIALES!A4:D373,2,FALSE)</f>
        <v>kg</v>
      </c>
      <c r="K48" s="282">
        <v>1</v>
      </c>
      <c r="L48" s="267"/>
      <c r="M48" s="402">
        <f>VLOOKUP(A48,MATERIALES!A4:D395,4,FALSE)</f>
        <v>1516.6464898735892</v>
      </c>
      <c r="N48" s="272">
        <f>K48*M48</f>
        <v>1516.6464898735892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1516.6464898735892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1516.6464898735892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303.32929797471786</v>
      </c>
      <c r="M83" s="859"/>
      <c r="N83" s="51"/>
    </row>
    <row r="84" spans="1:14">
      <c r="B84" s="89" t="s">
        <v>973</v>
      </c>
      <c r="C84" s="90"/>
      <c r="D84" s="90"/>
      <c r="E84" s="90"/>
      <c r="F84" s="90"/>
      <c r="G84" s="90"/>
      <c r="H84" s="90"/>
      <c r="I84" s="87"/>
      <c r="J84" s="88"/>
      <c r="K84" s="304">
        <v>0.05</v>
      </c>
      <c r="L84" s="858">
        <f>N78*K84</f>
        <v>75.832324493679465</v>
      </c>
      <c r="M84" s="859"/>
      <c r="N84" s="51"/>
    </row>
    <row r="85" spans="1:14" ht="15.75" thickBot="1">
      <c r="B85" s="91" t="s">
        <v>974</v>
      </c>
      <c r="C85" s="92"/>
      <c r="D85" s="92"/>
      <c r="E85" s="92"/>
      <c r="F85" s="92"/>
      <c r="G85" s="92"/>
      <c r="H85" s="92"/>
      <c r="I85" s="93"/>
      <c r="J85" s="94"/>
      <c r="K85" s="305">
        <v>0.05</v>
      </c>
      <c r="L85" s="860">
        <f>N78*K85</f>
        <v>75.832324493679465</v>
      </c>
      <c r="M85" s="861"/>
      <c r="N85" s="51"/>
    </row>
    <row r="86" spans="1:14" ht="15.75" thickBot="1">
      <c r="B86" s="824" t="s">
        <v>953</v>
      </c>
      <c r="C86" s="825"/>
      <c r="D86" s="825"/>
      <c r="E86" s="825"/>
      <c r="F86" s="825"/>
      <c r="G86" s="825"/>
      <c r="H86" s="825"/>
      <c r="I86" s="825"/>
      <c r="J86" s="825"/>
      <c r="K86" s="825"/>
      <c r="L86" s="825"/>
      <c r="M86" s="826"/>
      <c r="N86" s="52">
        <f>L83+L84+L85</f>
        <v>454.99394696207685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1971.6404368356662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1525</v>
      </c>
      <c r="C31" s="81" t="s">
        <v>1524</v>
      </c>
      <c r="D31" s="82"/>
      <c r="E31" s="82"/>
      <c r="F31" s="82"/>
      <c r="G31" s="82"/>
      <c r="H31" s="82"/>
      <c r="I31" s="82"/>
      <c r="J31" s="83"/>
      <c r="K31" s="308"/>
      <c r="L31" s="306" t="s">
        <v>998</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808</v>
      </c>
      <c r="B48" s="43" t="str">
        <f>VLOOKUP(A48,MATERIALES!A4:D373,3,FALSE)</f>
        <v>Cemento Asfaltico 80-100</v>
      </c>
      <c r="C48" s="281"/>
      <c r="D48" s="281"/>
      <c r="E48" s="281"/>
      <c r="F48" s="281"/>
      <c r="G48" s="281"/>
      <c r="H48" s="281"/>
      <c r="I48" s="268"/>
      <c r="J48" s="224" t="str">
        <f>VLOOKUP(A48,MATERIALES!A4:D373,2,FALSE)</f>
        <v>kg</v>
      </c>
      <c r="K48" s="282">
        <v>1</v>
      </c>
      <c r="L48" s="267"/>
      <c r="M48" s="402">
        <f>VLOOKUP(A48,MATERIALES!A4:D395,4,FALSE)</f>
        <v>1509.1493993992424</v>
      </c>
      <c r="N48" s="272">
        <f>K48*M48</f>
        <v>1509.1493993992424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1509.1493993992424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1509.1493993992424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301.82987987984848</v>
      </c>
      <c r="M83" s="859"/>
      <c r="N83" s="51"/>
    </row>
    <row r="84" spans="1:14">
      <c r="B84" s="89" t="s">
        <v>973</v>
      </c>
      <c r="C84" s="90"/>
      <c r="D84" s="90"/>
      <c r="E84" s="90"/>
      <c r="F84" s="90"/>
      <c r="G84" s="90"/>
      <c r="H84" s="90"/>
      <c r="I84" s="87"/>
      <c r="J84" s="88"/>
      <c r="K84" s="304">
        <v>0.05</v>
      </c>
      <c r="L84" s="858">
        <f>N78*K84</f>
        <v>75.457469969962119</v>
      </c>
      <c r="M84" s="859"/>
      <c r="N84" s="51"/>
    </row>
    <row r="85" spans="1:14" ht="15.75" thickBot="1">
      <c r="B85" s="91" t="s">
        <v>974</v>
      </c>
      <c r="C85" s="92"/>
      <c r="D85" s="92"/>
      <c r="E85" s="92"/>
      <c r="F85" s="92"/>
      <c r="G85" s="92"/>
      <c r="H85" s="92"/>
      <c r="I85" s="93"/>
      <c r="J85" s="94"/>
      <c r="K85" s="305">
        <v>0.05</v>
      </c>
      <c r="L85" s="860">
        <f>N78*K85</f>
        <v>75.457469969962119</v>
      </c>
      <c r="M85" s="861"/>
      <c r="N85" s="51"/>
    </row>
    <row r="86" spans="1:14" ht="15.75" thickBot="1">
      <c r="B86" s="824" t="s">
        <v>953</v>
      </c>
      <c r="C86" s="825"/>
      <c r="D86" s="825"/>
      <c r="E86" s="825"/>
      <c r="F86" s="825"/>
      <c r="G86" s="825"/>
      <c r="H86" s="825"/>
      <c r="I86" s="825"/>
      <c r="J86" s="825"/>
      <c r="K86" s="825"/>
      <c r="L86" s="825"/>
      <c r="M86" s="826"/>
      <c r="N86" s="52">
        <f>L83+L84+L85</f>
        <v>452.74481981977272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1961.8942192190152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1527</v>
      </c>
      <c r="C31" s="81" t="s">
        <v>1531</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854</v>
      </c>
      <c r="B48" s="43" t="str">
        <f>VLOOKUP(A48,MATERIALES!A4:D373,3,FALSE)</f>
        <v>Emulsión CRM</v>
      </c>
      <c r="C48" s="281"/>
      <c r="D48" s="281"/>
      <c r="E48" s="281"/>
      <c r="F48" s="281"/>
      <c r="G48" s="281"/>
      <c r="H48" s="281"/>
      <c r="I48" s="268"/>
      <c r="J48" s="224" t="str">
        <f>VLOOKUP(A48,MATERIALES!A4:D373,2,FALSE)</f>
        <v>lt</v>
      </c>
      <c r="K48" s="282">
        <v>1</v>
      </c>
      <c r="L48" s="267"/>
      <c r="M48" s="402">
        <f>VLOOKUP(A48,MATERIALES!A4:D395,4,FALSE)</f>
        <v>1741.3262300760489</v>
      </c>
      <c r="N48" s="272">
        <f>K48*M48</f>
        <v>1741.3262300760489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1741.3262300760489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1741.3262300760489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348.26524601520981</v>
      </c>
      <c r="M83" s="859"/>
      <c r="N83" s="51"/>
    </row>
    <row r="84" spans="1:14">
      <c r="B84" s="89" t="s">
        <v>973</v>
      </c>
      <c r="C84" s="90"/>
      <c r="D84" s="90"/>
      <c r="E84" s="90"/>
      <c r="F84" s="90"/>
      <c r="G84" s="90"/>
      <c r="H84" s="90"/>
      <c r="I84" s="87"/>
      <c r="J84" s="88"/>
      <c r="K84" s="304">
        <v>0.05</v>
      </c>
      <c r="L84" s="858">
        <f>N78*K84</f>
        <v>87.066311503802453</v>
      </c>
      <c r="M84" s="859"/>
      <c r="N84" s="51"/>
    </row>
    <row r="85" spans="1:14" ht="15.75" thickBot="1">
      <c r="B85" s="91" t="s">
        <v>974</v>
      </c>
      <c r="C85" s="92"/>
      <c r="D85" s="92"/>
      <c r="E85" s="92"/>
      <c r="F85" s="92"/>
      <c r="G85" s="92"/>
      <c r="H85" s="92"/>
      <c r="I85" s="93"/>
      <c r="J85" s="94"/>
      <c r="K85" s="305">
        <v>0.05</v>
      </c>
      <c r="L85" s="860">
        <f>N78*K85</f>
        <v>87.066311503802453</v>
      </c>
      <c r="M85" s="861"/>
      <c r="N85" s="51"/>
    </row>
    <row r="86" spans="1:14" ht="15.75" thickBot="1">
      <c r="B86" s="824" t="s">
        <v>953</v>
      </c>
      <c r="C86" s="825"/>
      <c r="D86" s="825"/>
      <c r="E86" s="825"/>
      <c r="F86" s="825"/>
      <c r="G86" s="825"/>
      <c r="H86" s="825"/>
      <c r="I86" s="825"/>
      <c r="J86" s="825"/>
      <c r="K86" s="825"/>
      <c r="L86" s="825"/>
      <c r="M86" s="826"/>
      <c r="N86" s="52">
        <f>L83+L84+L85</f>
        <v>522.39786902281469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2263.7240990988635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1036</v>
      </c>
      <c r="C31" s="81" t="s">
        <v>1532</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865</v>
      </c>
      <c r="B48" s="43" t="str">
        <f>VLOOKUP(A48,MATERIALES!A4:D373,3,FALSE)</f>
        <v>Emulsión Asfáltica de Rotura Lenta CRL</v>
      </c>
      <c r="C48" s="281"/>
      <c r="D48" s="281"/>
      <c r="E48" s="281"/>
      <c r="F48" s="281"/>
      <c r="G48" s="281"/>
      <c r="H48" s="281"/>
      <c r="I48" s="268"/>
      <c r="J48" s="224" t="str">
        <f>VLOOKUP(A48,MATERIALES!A4:D373,2,FALSE)</f>
        <v>lt</v>
      </c>
      <c r="K48" s="282">
        <v>1</v>
      </c>
      <c r="L48" s="267"/>
      <c r="M48" s="402">
        <f>VLOOKUP(A48,MATERIALES!A4:D395,4,FALSE)</f>
        <v>3327.6511212782257</v>
      </c>
      <c r="N48" s="272">
        <f>K48*M48</f>
        <v>3327.6511212782257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3327.6511212782257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3327.6511212782257</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665.53022425564518</v>
      </c>
      <c r="M83" s="859"/>
      <c r="N83" s="51"/>
    </row>
    <row r="84" spans="1:14">
      <c r="B84" s="89" t="s">
        <v>973</v>
      </c>
      <c r="C84" s="90"/>
      <c r="D84" s="90"/>
      <c r="E84" s="90"/>
      <c r="F84" s="90"/>
      <c r="G84" s="90"/>
      <c r="H84" s="90"/>
      <c r="I84" s="87"/>
      <c r="J84" s="88"/>
      <c r="K84" s="304">
        <v>0.05</v>
      </c>
      <c r="L84" s="858">
        <f>N78*K84</f>
        <v>166.3825560639113</v>
      </c>
      <c r="M84" s="859"/>
      <c r="N84" s="51"/>
    </row>
    <row r="85" spans="1:14" ht="15.75" thickBot="1">
      <c r="B85" s="91" t="s">
        <v>974</v>
      </c>
      <c r="C85" s="92"/>
      <c r="D85" s="92"/>
      <c r="E85" s="92"/>
      <c r="F85" s="92"/>
      <c r="G85" s="92"/>
      <c r="H85" s="92"/>
      <c r="I85" s="93"/>
      <c r="J85" s="94"/>
      <c r="K85" s="305">
        <v>0.05</v>
      </c>
      <c r="L85" s="860">
        <f>N78*K85</f>
        <v>166.3825560639113</v>
      </c>
      <c r="M85" s="861"/>
      <c r="N85" s="51"/>
    </row>
    <row r="86" spans="1:14" ht="15.75" thickBot="1">
      <c r="B86" s="824" t="s">
        <v>953</v>
      </c>
      <c r="C86" s="825"/>
      <c r="D86" s="825"/>
      <c r="E86" s="825"/>
      <c r="F86" s="825"/>
      <c r="G86" s="825"/>
      <c r="H86" s="825"/>
      <c r="I86" s="825"/>
      <c r="J86" s="825"/>
      <c r="K86" s="825"/>
      <c r="L86" s="825"/>
      <c r="M86" s="826"/>
      <c r="N86" s="52">
        <f>L83+L84+L85</f>
        <v>998.29533638346788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4325.9464576616938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1037</v>
      </c>
      <c r="C31" s="81" t="s">
        <v>1533</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852</v>
      </c>
      <c r="B48" s="43" t="str">
        <f>VLOOKUP(A48,MATERIALES!A4:D373,3,FALSE)</f>
        <v>Emulsión CRL-1hm</v>
      </c>
      <c r="C48" s="281"/>
      <c r="D48" s="281"/>
      <c r="E48" s="281"/>
      <c r="F48" s="281"/>
      <c r="G48" s="281"/>
      <c r="H48" s="281"/>
      <c r="I48" s="268"/>
      <c r="J48" s="224" t="str">
        <f>VLOOKUP(A48,MATERIALES!A4:D373,2,FALSE)</f>
        <v>lt</v>
      </c>
      <c r="K48" s="282">
        <v>1</v>
      </c>
      <c r="L48" s="267"/>
      <c r="M48" s="402">
        <f>VLOOKUP(A48,MATERIALES!A4:D395,4,FALSE)</f>
        <v>1805.8197941529395</v>
      </c>
      <c r="N48" s="272">
        <f>K48*M48</f>
        <v>1805.8197941529395</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1805.8197941529395</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1805.8197941529395</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361.16395883058794</v>
      </c>
      <c r="M83" s="859"/>
      <c r="N83" s="51"/>
    </row>
    <row r="84" spans="1:14">
      <c r="B84" s="89" t="s">
        <v>973</v>
      </c>
      <c r="C84" s="90"/>
      <c r="D84" s="90"/>
      <c r="E84" s="90"/>
      <c r="F84" s="90"/>
      <c r="G84" s="90"/>
      <c r="H84" s="90"/>
      <c r="I84" s="87"/>
      <c r="J84" s="88"/>
      <c r="K84" s="304">
        <v>0.05</v>
      </c>
      <c r="L84" s="858">
        <f>N78*K84</f>
        <v>90.290989707646986</v>
      </c>
      <c r="M84" s="859"/>
      <c r="N84" s="51"/>
    </row>
    <row r="85" spans="1:14" ht="15.75" thickBot="1">
      <c r="B85" s="91" t="s">
        <v>974</v>
      </c>
      <c r="C85" s="92"/>
      <c r="D85" s="92"/>
      <c r="E85" s="92"/>
      <c r="F85" s="92"/>
      <c r="G85" s="92"/>
      <c r="H85" s="92"/>
      <c r="I85" s="93"/>
      <c r="J85" s="94"/>
      <c r="K85" s="305">
        <v>0.05</v>
      </c>
      <c r="L85" s="860">
        <f>N78*K85</f>
        <v>90.290989707646986</v>
      </c>
      <c r="M85" s="861"/>
      <c r="N85" s="51"/>
    </row>
    <row r="86" spans="1:14" ht="15.75" thickBot="1">
      <c r="B86" s="824" t="s">
        <v>953</v>
      </c>
      <c r="C86" s="825"/>
      <c r="D86" s="825"/>
      <c r="E86" s="825"/>
      <c r="F86" s="825"/>
      <c r="G86" s="825"/>
      <c r="H86" s="825"/>
      <c r="I86" s="825"/>
      <c r="J86" s="825"/>
      <c r="K86" s="825"/>
      <c r="L86" s="825"/>
      <c r="M86" s="826"/>
      <c r="N86" s="52">
        <f>L83+L84+L85</f>
        <v>541.74593824588192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2347.5657323988216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1528</v>
      </c>
      <c r="C31" s="81" t="s">
        <v>1534</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850</v>
      </c>
      <c r="B48" s="43" t="str">
        <f>VLOOKUP(A48,MATERIALES!A4:D373,3,FALSE)</f>
        <v>Emulsión CRL-1h</v>
      </c>
      <c r="C48" s="281"/>
      <c r="D48" s="281"/>
      <c r="E48" s="281"/>
      <c r="F48" s="281"/>
      <c r="G48" s="281"/>
      <c r="H48" s="281"/>
      <c r="I48" s="268"/>
      <c r="J48" s="224" t="str">
        <f>VLOOKUP(A48,MATERIALES!A4:D373,2,FALSE)</f>
        <v>lt</v>
      </c>
      <c r="K48" s="282">
        <v>1</v>
      </c>
      <c r="L48" s="267"/>
      <c r="M48" s="402">
        <f>VLOOKUP(A48,MATERIALES!A4:D395,4,FALSE)</f>
        <v>1741.3262300760489</v>
      </c>
      <c r="N48" s="272">
        <f>K48*M48</f>
        <v>1741.3262300760489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1741.3262300760489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1741.3262300760489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348.26524601520981</v>
      </c>
      <c r="M83" s="859"/>
      <c r="N83" s="51"/>
    </row>
    <row r="84" spans="1:14">
      <c r="B84" s="89" t="s">
        <v>973</v>
      </c>
      <c r="C84" s="90"/>
      <c r="D84" s="90"/>
      <c r="E84" s="90"/>
      <c r="F84" s="90"/>
      <c r="G84" s="90"/>
      <c r="H84" s="90"/>
      <c r="I84" s="87"/>
      <c r="J84" s="88"/>
      <c r="K84" s="304">
        <v>0.05</v>
      </c>
      <c r="L84" s="858">
        <f>N78*K84</f>
        <v>87.066311503802453</v>
      </c>
      <c r="M84" s="859"/>
      <c r="N84" s="51"/>
    </row>
    <row r="85" spans="1:14" ht="15.75" thickBot="1">
      <c r="B85" s="91" t="s">
        <v>974</v>
      </c>
      <c r="C85" s="92"/>
      <c r="D85" s="92"/>
      <c r="E85" s="92"/>
      <c r="F85" s="92"/>
      <c r="G85" s="92"/>
      <c r="H85" s="92"/>
      <c r="I85" s="93"/>
      <c r="J85" s="94"/>
      <c r="K85" s="305">
        <v>0.05</v>
      </c>
      <c r="L85" s="860">
        <f>N78*K85</f>
        <v>87.066311503802453</v>
      </c>
      <c r="M85" s="861"/>
      <c r="N85" s="51"/>
    </row>
    <row r="86" spans="1:14" ht="15.75" thickBot="1">
      <c r="B86" s="824" t="s">
        <v>953</v>
      </c>
      <c r="C86" s="825"/>
      <c r="D86" s="825"/>
      <c r="E86" s="825"/>
      <c r="F86" s="825"/>
      <c r="G86" s="825"/>
      <c r="H86" s="825"/>
      <c r="I86" s="825"/>
      <c r="J86" s="825"/>
      <c r="K86" s="825"/>
      <c r="L86" s="825"/>
      <c r="M86" s="826"/>
      <c r="N86" s="52">
        <f>L83+L84+L85</f>
        <v>522.39786902281469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2263.7240990988635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1535</v>
      </c>
      <c r="C31" s="81" t="s">
        <v>1536</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817</v>
      </c>
      <c r="B48" s="43" t="str">
        <f>VLOOKUP(A48,MATERIALES!A4:D373,3,FALSE)</f>
        <v>Cemento Asfáltico Modificado Con Grano De Caucho Reciclado Tipo I</v>
      </c>
      <c r="C48" s="281"/>
      <c r="D48" s="281"/>
      <c r="E48" s="281"/>
      <c r="F48" s="281"/>
      <c r="G48" s="281"/>
      <c r="H48" s="281"/>
      <c r="I48" s="268"/>
      <c r="J48" s="224" t="str">
        <f>VLOOKUP(A48,MATERIALES!A4:D373,2,FALSE)</f>
        <v>kg</v>
      </c>
      <c r="K48" s="282">
        <v>1</v>
      </c>
      <c r="L48" s="267"/>
      <c r="M48" s="402">
        <f>VLOOKUP(A48,MATERIALES!A4:D395,4,FALSE)</f>
        <v>2522.2945144020946</v>
      </c>
      <c r="N48" s="272">
        <f>K48*M48</f>
        <v>2522.2945144020946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2522.2945144020946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2522.2945144020946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504.45890288041892</v>
      </c>
      <c r="M83" s="859"/>
      <c r="N83" s="51"/>
    </row>
    <row r="84" spans="1:14">
      <c r="B84" s="89" t="s">
        <v>973</v>
      </c>
      <c r="C84" s="90"/>
      <c r="D84" s="90"/>
      <c r="E84" s="90"/>
      <c r="F84" s="90"/>
      <c r="G84" s="90"/>
      <c r="H84" s="90"/>
      <c r="I84" s="87"/>
      <c r="J84" s="88"/>
      <c r="K84" s="304">
        <v>0.05</v>
      </c>
      <c r="L84" s="858">
        <f>N78*K84</f>
        <v>126.11472572010473</v>
      </c>
      <c r="M84" s="859"/>
      <c r="N84" s="51"/>
    </row>
    <row r="85" spans="1:14" ht="15.75" thickBot="1">
      <c r="B85" s="91" t="s">
        <v>974</v>
      </c>
      <c r="C85" s="92"/>
      <c r="D85" s="92"/>
      <c r="E85" s="92"/>
      <c r="F85" s="92"/>
      <c r="G85" s="92"/>
      <c r="H85" s="92"/>
      <c r="I85" s="93"/>
      <c r="J85" s="94"/>
      <c r="K85" s="305">
        <v>0.05</v>
      </c>
      <c r="L85" s="860">
        <f>N78*K85</f>
        <v>126.11472572010473</v>
      </c>
      <c r="M85" s="861"/>
      <c r="N85" s="51"/>
    </row>
    <row r="86" spans="1:14" ht="15.75" thickBot="1">
      <c r="B86" s="824" t="s">
        <v>953</v>
      </c>
      <c r="C86" s="825"/>
      <c r="D86" s="825"/>
      <c r="E86" s="825"/>
      <c r="F86" s="825"/>
      <c r="G86" s="825"/>
      <c r="H86" s="825"/>
      <c r="I86" s="825"/>
      <c r="J86" s="825"/>
      <c r="K86" s="825"/>
      <c r="L86" s="825"/>
      <c r="M86" s="826"/>
      <c r="N86" s="52">
        <f>L83+L84+L85</f>
        <v>756.68835432062838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3278.9828687227227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1537</v>
      </c>
      <c r="C31" s="81" t="s">
        <v>1538</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819</v>
      </c>
      <c r="B48" s="43" t="str">
        <f>VLOOKUP(A48,MATERIALES!A4:D373,3,FALSE)</f>
        <v>Cemento Asfáltico Modificado Con Grano De Caucho Reciclado Tipo Il</v>
      </c>
      <c r="C48" s="281"/>
      <c r="D48" s="281"/>
      <c r="E48" s="281"/>
      <c r="F48" s="281"/>
      <c r="G48" s="281"/>
      <c r="H48" s="281"/>
      <c r="I48" s="268"/>
      <c r="J48" s="224" t="str">
        <f>VLOOKUP(A48,MATERIALES!A4:D373,2,FALSE)</f>
        <v>kg</v>
      </c>
      <c r="K48" s="282">
        <v>1</v>
      </c>
      <c r="L48" s="267"/>
      <c r="M48" s="402">
        <f>VLOOKUP(A48,MATERIALES!A4:D395,4,FALSE)</f>
        <v>2789.2753240311322</v>
      </c>
      <c r="N48" s="272">
        <f>K48*M48</f>
        <v>2789.2753240311322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2789.2753240311322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24" t="s">
        <v>953</v>
      </c>
      <c r="C76" s="825"/>
      <c r="D76" s="825"/>
      <c r="E76" s="825"/>
      <c r="F76" s="825"/>
      <c r="G76" s="825"/>
      <c r="H76" s="825"/>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2789.2753240311322</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557.85506480622644</v>
      </c>
      <c r="M83" s="859"/>
      <c r="N83" s="51"/>
    </row>
    <row r="84" spans="1:14">
      <c r="B84" s="89" t="s">
        <v>973</v>
      </c>
      <c r="C84" s="90"/>
      <c r="D84" s="90"/>
      <c r="E84" s="90"/>
      <c r="F84" s="90"/>
      <c r="G84" s="90"/>
      <c r="H84" s="90"/>
      <c r="I84" s="87"/>
      <c r="J84" s="88"/>
      <c r="K84" s="304">
        <v>0.05</v>
      </c>
      <c r="L84" s="858">
        <f>N78*K84</f>
        <v>139.46376620155661</v>
      </c>
      <c r="M84" s="859"/>
      <c r="N84" s="51"/>
    </row>
    <row r="85" spans="1:14" ht="15.75" thickBot="1">
      <c r="B85" s="91" t="s">
        <v>974</v>
      </c>
      <c r="C85" s="92"/>
      <c r="D85" s="92"/>
      <c r="E85" s="92"/>
      <c r="F85" s="92"/>
      <c r="G85" s="92"/>
      <c r="H85" s="92"/>
      <c r="I85" s="93"/>
      <c r="J85" s="94"/>
      <c r="K85" s="305">
        <v>0.05</v>
      </c>
      <c r="L85" s="860">
        <f>N78*K85</f>
        <v>139.46376620155661</v>
      </c>
      <c r="M85" s="861"/>
      <c r="N85" s="51"/>
    </row>
    <row r="86" spans="1:14" ht="15.75" thickBot="1">
      <c r="B86" s="824" t="s">
        <v>953</v>
      </c>
      <c r="C86" s="825"/>
      <c r="D86" s="825"/>
      <c r="E86" s="825"/>
      <c r="F86" s="825"/>
      <c r="G86" s="825"/>
      <c r="H86" s="825"/>
      <c r="I86" s="825"/>
      <c r="J86" s="825"/>
      <c r="K86" s="825"/>
      <c r="L86" s="825"/>
      <c r="M86" s="826"/>
      <c r="N86" s="52">
        <f>L83+L84+L85</f>
        <v>836.78259720933966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3626.0579212404718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1539</v>
      </c>
      <c r="C31" s="81" t="s">
        <v>1540</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820</v>
      </c>
      <c r="B48" s="43" t="str">
        <f>VLOOKUP(A48,MATERIALES!A4:D373,3,FALSE)</f>
        <v>Cemento Asfáltico Modificado Con Grano De Caucho Reciclado Tipo lll</v>
      </c>
      <c r="C48" s="281"/>
      <c r="D48" s="281"/>
      <c r="E48" s="281"/>
      <c r="F48" s="281"/>
      <c r="G48" s="281"/>
      <c r="H48" s="281"/>
      <c r="I48" s="268"/>
      <c r="J48" s="224" t="str">
        <f>VLOOKUP(A48,MATERIALES!A4:D373,2,FALSE)</f>
        <v>kg</v>
      </c>
      <c r="K48" s="282">
        <v>1</v>
      </c>
      <c r="L48" s="267"/>
      <c r="M48" s="402">
        <f>VLOOKUP(A48,MATERIALES!A4:D395,4,FALSE)</f>
        <v>2798.6955033030549</v>
      </c>
      <c r="N48" s="272">
        <f>K48*M48</f>
        <v>2798.6955033030549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2798.6955033030549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2798.6955033030549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559.73910066061103</v>
      </c>
      <c r="M83" s="859"/>
      <c r="N83" s="51"/>
    </row>
    <row r="84" spans="1:14">
      <c r="B84" s="89" t="s">
        <v>973</v>
      </c>
      <c r="C84" s="90"/>
      <c r="D84" s="90"/>
      <c r="E84" s="90"/>
      <c r="F84" s="90"/>
      <c r="G84" s="90"/>
      <c r="H84" s="90"/>
      <c r="I84" s="87"/>
      <c r="J84" s="88"/>
      <c r="K84" s="304">
        <v>0.05</v>
      </c>
      <c r="L84" s="858">
        <f>N78*K84</f>
        <v>139.93477516515276</v>
      </c>
      <c r="M84" s="859"/>
      <c r="N84" s="51"/>
    </row>
    <row r="85" spans="1:14" ht="15.75" thickBot="1">
      <c r="B85" s="91" t="s">
        <v>974</v>
      </c>
      <c r="C85" s="92"/>
      <c r="D85" s="92"/>
      <c r="E85" s="92"/>
      <c r="F85" s="92"/>
      <c r="G85" s="92"/>
      <c r="H85" s="92"/>
      <c r="I85" s="93"/>
      <c r="J85" s="94"/>
      <c r="K85" s="305">
        <v>0.05</v>
      </c>
      <c r="L85" s="860">
        <f>N78*K85</f>
        <v>139.93477516515276</v>
      </c>
      <c r="M85" s="861"/>
      <c r="N85" s="51"/>
    </row>
    <row r="86" spans="1:14" ht="15.75" thickBot="1">
      <c r="B86" s="824" t="s">
        <v>953</v>
      </c>
      <c r="C86" s="825"/>
      <c r="D86" s="825"/>
      <c r="E86" s="825"/>
      <c r="F86" s="825"/>
      <c r="G86" s="825"/>
      <c r="H86" s="825"/>
      <c r="I86" s="825"/>
      <c r="J86" s="825"/>
      <c r="K86" s="825"/>
      <c r="L86" s="825"/>
      <c r="M86" s="826"/>
      <c r="N86" s="52">
        <f>L83+L84+L85</f>
        <v>839.60865099091666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3638.3041542939718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1038</v>
      </c>
      <c r="C31" s="81" t="s">
        <v>1541</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812</v>
      </c>
      <c r="B48" s="43" t="str">
        <f>VLOOKUP(A48,MATERIALES!A4:D373,3,FALSE)</f>
        <v>Cemento asfaltico modificado con polímeros tipo I</v>
      </c>
      <c r="C48" s="281"/>
      <c r="D48" s="281"/>
      <c r="E48" s="281"/>
      <c r="F48" s="281"/>
      <c r="G48" s="281"/>
      <c r="H48" s="281"/>
      <c r="I48" s="268"/>
      <c r="J48" s="224" t="str">
        <f>VLOOKUP(A48,MATERIALES!A4:D373,2,FALSE)</f>
        <v>kg</v>
      </c>
      <c r="K48" s="282">
        <v>1</v>
      </c>
      <c r="L48" s="267"/>
      <c r="M48" s="402">
        <f>VLOOKUP(A48,MATERIALES!A4:D395,4,FALSE)</f>
        <v>2318.6826035661388</v>
      </c>
      <c r="N48" s="272">
        <f>K48*M48</f>
        <v>2318.6826035661388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2318.6826035661388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2318.6826035661388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463.73652071322778</v>
      </c>
      <c r="M83" s="859"/>
      <c r="N83" s="51"/>
    </row>
    <row r="84" spans="1:14">
      <c r="B84" s="89" t="s">
        <v>973</v>
      </c>
      <c r="C84" s="90"/>
      <c r="D84" s="90"/>
      <c r="E84" s="90"/>
      <c r="F84" s="90"/>
      <c r="G84" s="90"/>
      <c r="H84" s="90"/>
      <c r="I84" s="87"/>
      <c r="J84" s="88"/>
      <c r="K84" s="304">
        <v>0.05</v>
      </c>
      <c r="L84" s="858">
        <f>N78*K84</f>
        <v>115.93413017830694</v>
      </c>
      <c r="M84" s="859"/>
      <c r="N84" s="51"/>
    </row>
    <row r="85" spans="1:14" ht="15.75" thickBot="1">
      <c r="B85" s="91" t="s">
        <v>974</v>
      </c>
      <c r="C85" s="92"/>
      <c r="D85" s="92"/>
      <c r="E85" s="92"/>
      <c r="F85" s="92"/>
      <c r="G85" s="92"/>
      <c r="H85" s="92"/>
      <c r="I85" s="93"/>
      <c r="J85" s="94"/>
      <c r="K85" s="305">
        <v>0.05</v>
      </c>
      <c r="L85" s="860">
        <f>N78*K85</f>
        <v>115.93413017830694</v>
      </c>
      <c r="M85" s="861"/>
      <c r="N85" s="51"/>
    </row>
    <row r="86" spans="1:14" ht="15.75" thickBot="1">
      <c r="B86" s="824" t="s">
        <v>953</v>
      </c>
      <c r="C86" s="825"/>
      <c r="D86" s="825"/>
      <c r="E86" s="825"/>
      <c r="F86" s="825"/>
      <c r="G86" s="825"/>
      <c r="H86" s="825"/>
      <c r="I86" s="825"/>
      <c r="J86" s="825"/>
      <c r="K86" s="825"/>
      <c r="L86" s="825"/>
      <c r="M86" s="826"/>
      <c r="N86" s="52">
        <f>L83+L84+L85</f>
        <v>695.60478106984169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3014.2873846359807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1039</v>
      </c>
      <c r="C31" s="81" t="s">
        <v>1542</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2388.3697856405311</v>
      </c>
      <c r="N48" s="272">
        <f>K48*M48</f>
        <v>2388.3697856405311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2388.3697856405311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2388.3697856405311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477.67395712810622</v>
      </c>
      <c r="M83" s="859"/>
      <c r="N83" s="51"/>
    </row>
    <row r="84" spans="1:14">
      <c r="B84" s="89" t="s">
        <v>973</v>
      </c>
      <c r="C84" s="90"/>
      <c r="D84" s="90"/>
      <c r="E84" s="90"/>
      <c r="F84" s="90"/>
      <c r="G84" s="90"/>
      <c r="H84" s="90"/>
      <c r="I84" s="87"/>
      <c r="J84" s="88"/>
      <c r="K84" s="304">
        <v>0.05</v>
      </c>
      <c r="L84" s="858">
        <f>N78*K84</f>
        <v>119.41848928202656</v>
      </c>
      <c r="M84" s="859"/>
      <c r="N84" s="51"/>
    </row>
    <row r="85" spans="1:14" ht="15.75" thickBot="1">
      <c r="B85" s="91" t="s">
        <v>974</v>
      </c>
      <c r="C85" s="92"/>
      <c r="D85" s="92"/>
      <c r="E85" s="92"/>
      <c r="F85" s="92"/>
      <c r="G85" s="92"/>
      <c r="H85" s="92"/>
      <c r="I85" s="93"/>
      <c r="J85" s="94"/>
      <c r="K85" s="305">
        <v>0.05</v>
      </c>
      <c r="L85" s="860">
        <f>N78*K85</f>
        <v>119.41848928202656</v>
      </c>
      <c r="M85" s="861"/>
      <c r="N85" s="51"/>
    </row>
    <row r="86" spans="1:14" ht="15.75" thickBot="1">
      <c r="B86" s="824" t="s">
        <v>953</v>
      </c>
      <c r="C86" s="825"/>
      <c r="D86" s="825"/>
      <c r="E86" s="825"/>
      <c r="F86" s="825"/>
      <c r="G86" s="825"/>
      <c r="H86" s="825"/>
      <c r="I86" s="825"/>
      <c r="J86" s="825"/>
      <c r="K86" s="825"/>
      <c r="L86" s="825"/>
      <c r="M86" s="826"/>
      <c r="N86" s="52">
        <f>L83+L84+L85</f>
        <v>716.51093569215936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3104.8807213326904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1040</v>
      </c>
      <c r="C31" s="81" t="s">
        <v>1543</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813</v>
      </c>
      <c r="B48" s="43" t="str">
        <f>VLOOKUP(A48,MATERIALES!A4:D373,3,FALSE)</f>
        <v>Cemento asfaltico modificado con polímeros tipo II</v>
      </c>
      <c r="C48" s="281"/>
      <c r="D48" s="281"/>
      <c r="E48" s="281"/>
      <c r="F48" s="281"/>
      <c r="G48" s="281"/>
      <c r="H48" s="281"/>
      <c r="I48" s="268"/>
      <c r="J48" s="224" t="str">
        <f>VLOOKUP(A48,MATERIALES!A4:D373,2,FALSE)</f>
        <v>kg</v>
      </c>
      <c r="K48" s="282">
        <v>1</v>
      </c>
      <c r="L48" s="267"/>
      <c r="M48" s="402">
        <f>VLOOKUP(A48,MATERIALES!A4:D395,4,FALSE)</f>
        <v>2388.3697856405311</v>
      </c>
      <c r="N48" s="272">
        <f>K48*M48</f>
        <v>2388.3697856405311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2388.3697856405311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2388.3697856405311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477.67395712810622</v>
      </c>
      <c r="M83" s="859"/>
      <c r="N83" s="51"/>
    </row>
    <row r="84" spans="1:14">
      <c r="B84" s="89" t="s">
        <v>973</v>
      </c>
      <c r="C84" s="90"/>
      <c r="D84" s="90"/>
      <c r="E84" s="90"/>
      <c r="F84" s="90"/>
      <c r="G84" s="90"/>
      <c r="H84" s="90"/>
      <c r="I84" s="87"/>
      <c r="J84" s="88"/>
      <c r="K84" s="304">
        <v>0.05</v>
      </c>
      <c r="L84" s="858">
        <f>N78*K84</f>
        <v>119.41848928202656</v>
      </c>
      <c r="M84" s="859"/>
      <c r="N84" s="51"/>
    </row>
    <row r="85" spans="1:14" ht="15.75" thickBot="1">
      <c r="B85" s="91" t="s">
        <v>974</v>
      </c>
      <c r="C85" s="92"/>
      <c r="D85" s="92"/>
      <c r="E85" s="92"/>
      <c r="F85" s="92"/>
      <c r="G85" s="92"/>
      <c r="H85" s="92"/>
      <c r="I85" s="93"/>
      <c r="J85" s="94"/>
      <c r="K85" s="305">
        <v>0.05</v>
      </c>
      <c r="L85" s="860">
        <f>N78*K85</f>
        <v>119.41848928202656</v>
      </c>
      <c r="M85" s="861"/>
      <c r="N85" s="51"/>
    </row>
    <row r="86" spans="1:14" ht="15.75" thickBot="1">
      <c r="B86" s="824" t="s">
        <v>953</v>
      </c>
      <c r="C86" s="825"/>
      <c r="D86" s="825"/>
      <c r="E86" s="825"/>
      <c r="F86" s="825"/>
      <c r="G86" s="825"/>
      <c r="H86" s="825"/>
      <c r="I86" s="825"/>
      <c r="J86" s="825"/>
      <c r="K86" s="825"/>
      <c r="L86" s="825"/>
      <c r="M86" s="826"/>
      <c r="N86" s="52">
        <f>L83+L84+L85</f>
        <v>716.51093569215936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3104.8807213326904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1041</v>
      </c>
      <c r="C31" s="81" t="s">
        <v>1544</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814</v>
      </c>
      <c r="B48" s="43" t="str">
        <f>VLOOKUP(A48,MATERIALES!A4:D373,3,FALSE)</f>
        <v>Cemento asfaltico modificado con polímeros tipo III</v>
      </c>
      <c r="C48" s="281"/>
      <c r="D48" s="281"/>
      <c r="E48" s="281"/>
      <c r="F48" s="281"/>
      <c r="G48" s="281"/>
      <c r="H48" s="281"/>
      <c r="I48" s="268"/>
      <c r="J48" s="224" t="str">
        <f>VLOOKUP(A48,MATERIALES!A4:D373,2,FALSE)</f>
        <v>kg</v>
      </c>
      <c r="K48" s="282">
        <v>1</v>
      </c>
      <c r="L48" s="267"/>
      <c r="M48" s="402">
        <f>VLOOKUP(A48,MATERIALES!A4:D395,4,FALSE)</f>
        <v>2388.3697856405311</v>
      </c>
      <c r="N48" s="272">
        <f>K48*M48</f>
        <v>2388.3697856405311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2388.3697856405311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2388.3697856405311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477.67395712810622</v>
      </c>
      <c r="M83" s="859"/>
      <c r="N83" s="51"/>
    </row>
    <row r="84" spans="1:14">
      <c r="B84" s="89" t="s">
        <v>973</v>
      </c>
      <c r="C84" s="90"/>
      <c r="D84" s="90"/>
      <c r="E84" s="90"/>
      <c r="F84" s="90"/>
      <c r="G84" s="90"/>
      <c r="H84" s="90"/>
      <c r="I84" s="87"/>
      <c r="J84" s="88"/>
      <c r="K84" s="304">
        <v>0.05</v>
      </c>
      <c r="L84" s="858">
        <f>N78*K84</f>
        <v>119.41848928202656</v>
      </c>
      <c r="M84" s="859"/>
      <c r="N84" s="51"/>
    </row>
    <row r="85" spans="1:14" ht="15.75" thickBot="1">
      <c r="B85" s="91" t="s">
        <v>974</v>
      </c>
      <c r="C85" s="92"/>
      <c r="D85" s="92"/>
      <c r="E85" s="92"/>
      <c r="F85" s="92"/>
      <c r="G85" s="92"/>
      <c r="H85" s="92"/>
      <c r="I85" s="93"/>
      <c r="J85" s="94"/>
      <c r="K85" s="305">
        <v>0.05</v>
      </c>
      <c r="L85" s="860">
        <f>N78*K85</f>
        <v>119.41848928202656</v>
      </c>
      <c r="M85" s="861"/>
      <c r="N85" s="51"/>
    </row>
    <row r="86" spans="1:14" ht="15.75" thickBot="1">
      <c r="B86" s="824" t="s">
        <v>953</v>
      </c>
      <c r="C86" s="825"/>
      <c r="D86" s="825"/>
      <c r="E86" s="825"/>
      <c r="F86" s="825"/>
      <c r="G86" s="825"/>
      <c r="H86" s="825"/>
      <c r="I86" s="825"/>
      <c r="J86" s="825"/>
      <c r="K86" s="825"/>
      <c r="L86" s="825"/>
      <c r="M86" s="826"/>
      <c r="N86" s="52">
        <f>L83+L84+L85</f>
        <v>716.51093569215936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3104.8807213326904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1042</v>
      </c>
      <c r="C31" s="81" t="s">
        <v>1545</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815</v>
      </c>
      <c r="B48" s="43" t="str">
        <f>VLOOKUP(A48,MATERIALES!A4:D373,3,FALSE)</f>
        <v>Cemento asfaltico modificado con polímeros tipo IV</v>
      </c>
      <c r="C48" s="281"/>
      <c r="D48" s="281"/>
      <c r="E48" s="281"/>
      <c r="F48" s="281"/>
      <c r="G48" s="281"/>
      <c r="H48" s="281"/>
      <c r="I48" s="268"/>
      <c r="J48" s="224" t="str">
        <f>VLOOKUP(A48,MATERIALES!A4:D373,2,FALSE)</f>
        <v>kg</v>
      </c>
      <c r="K48" s="282">
        <v>1</v>
      </c>
      <c r="L48" s="267"/>
      <c r="M48" s="402">
        <f>VLOOKUP(A48,MATERIALES!A4:D395,4,FALSE)</f>
        <v>2448.9002104064466</v>
      </c>
      <c r="N48" s="272">
        <f>K48*M48</f>
        <v>2448.9002104064466</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2448.9002104064466</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2448.9002104064466</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489.78004208128937</v>
      </c>
      <c r="M83" s="859"/>
      <c r="N83" s="51"/>
    </row>
    <row r="84" spans="1:14">
      <c r="B84" s="89" t="s">
        <v>973</v>
      </c>
      <c r="C84" s="90"/>
      <c r="D84" s="90"/>
      <c r="E84" s="90"/>
      <c r="F84" s="90"/>
      <c r="G84" s="90"/>
      <c r="H84" s="90"/>
      <c r="I84" s="87"/>
      <c r="J84" s="88"/>
      <c r="K84" s="304">
        <v>0.05</v>
      </c>
      <c r="L84" s="858">
        <f>N78*K84</f>
        <v>122.44501052032234</v>
      </c>
      <c r="M84" s="859"/>
      <c r="N84" s="51"/>
    </row>
    <row r="85" spans="1:14" ht="15.75" thickBot="1">
      <c r="B85" s="91" t="s">
        <v>974</v>
      </c>
      <c r="C85" s="92"/>
      <c r="D85" s="92"/>
      <c r="E85" s="92"/>
      <c r="F85" s="92"/>
      <c r="G85" s="92"/>
      <c r="H85" s="92"/>
      <c r="I85" s="93"/>
      <c r="J85" s="94"/>
      <c r="K85" s="305">
        <v>0.05</v>
      </c>
      <c r="L85" s="860">
        <f>N78*K85</f>
        <v>122.44501052032234</v>
      </c>
      <c r="M85" s="861"/>
      <c r="N85" s="51"/>
    </row>
    <row r="86" spans="1:14" ht="15.75" thickBot="1">
      <c r="B86" s="824" t="s">
        <v>953</v>
      </c>
      <c r="C86" s="825"/>
      <c r="D86" s="825"/>
      <c r="E86" s="825"/>
      <c r="F86" s="825"/>
      <c r="G86" s="825"/>
      <c r="H86" s="825"/>
      <c r="I86" s="825"/>
      <c r="J86" s="825"/>
      <c r="K86" s="825"/>
      <c r="L86" s="825"/>
      <c r="M86" s="826"/>
      <c r="N86" s="52">
        <f>L83+L84+L85</f>
        <v>734.67006312193394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3183.5702735283803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1546</v>
      </c>
      <c r="C31" s="81" t="s">
        <v>1547</v>
      </c>
      <c r="D31" s="82"/>
      <c r="E31" s="82"/>
      <c r="F31" s="82"/>
      <c r="G31" s="82"/>
      <c r="H31" s="82"/>
      <c r="I31" s="82"/>
      <c r="J31" s="83"/>
      <c r="K31" s="30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816</v>
      </c>
      <c r="B48" s="43" t="str">
        <f>VLOOKUP(A48,MATERIALES!A4:D373,3,FALSE)</f>
        <v>Cemento asfaltico modificado con polímeros tipo V</v>
      </c>
      <c r="C48" s="281"/>
      <c r="D48" s="281"/>
      <c r="E48" s="281"/>
      <c r="F48" s="281"/>
      <c r="G48" s="281"/>
      <c r="H48" s="281"/>
      <c r="I48" s="268"/>
      <c r="J48" s="224" t="str">
        <f>VLOOKUP(A48,MATERIALES!A4:D373,2,FALSE)</f>
        <v>kg</v>
      </c>
      <c r="K48" s="282">
        <v>1</v>
      </c>
      <c r="L48" s="267"/>
      <c r="M48" s="402">
        <f>VLOOKUP(A48,MATERIALES!A4:D395,4,FALSE)</f>
        <v>3648.4930534926734</v>
      </c>
      <c r="N48" s="272">
        <f>K48*M48</f>
        <v>3648.4930534926734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3648.4930534926734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3648.4930534926734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729.69861069853471</v>
      </c>
      <c r="M83" s="859"/>
      <c r="N83" s="51"/>
    </row>
    <row r="84" spans="1:14">
      <c r="B84" s="89" t="s">
        <v>973</v>
      </c>
      <c r="C84" s="90"/>
      <c r="D84" s="90"/>
      <c r="E84" s="90"/>
      <c r="F84" s="90"/>
      <c r="G84" s="90"/>
      <c r="H84" s="90"/>
      <c r="I84" s="87"/>
      <c r="J84" s="88"/>
      <c r="K84" s="304">
        <v>0.05</v>
      </c>
      <c r="L84" s="858">
        <f>N78*K84</f>
        <v>182.42465267463368</v>
      </c>
      <c r="M84" s="859"/>
      <c r="N84" s="51"/>
    </row>
    <row r="85" spans="1:14" ht="15.75" thickBot="1">
      <c r="B85" s="91" t="s">
        <v>974</v>
      </c>
      <c r="C85" s="92"/>
      <c r="D85" s="92"/>
      <c r="E85" s="92"/>
      <c r="F85" s="92"/>
      <c r="G85" s="92"/>
      <c r="H85" s="92"/>
      <c r="I85" s="93"/>
      <c r="J85" s="94"/>
      <c r="K85" s="305">
        <v>0.05</v>
      </c>
      <c r="L85" s="860">
        <f>N78*K85</f>
        <v>182.42465267463368</v>
      </c>
      <c r="M85" s="861"/>
      <c r="N85" s="51"/>
    </row>
    <row r="86" spans="1:14" ht="15.75" thickBot="1">
      <c r="B86" s="824" t="s">
        <v>953</v>
      </c>
      <c r="C86" s="825"/>
      <c r="D86" s="825"/>
      <c r="E86" s="825"/>
      <c r="F86" s="825"/>
      <c r="G86" s="825"/>
      <c r="H86" s="825"/>
      <c r="I86" s="825"/>
      <c r="J86" s="825"/>
      <c r="K86" s="825"/>
      <c r="L86" s="825"/>
      <c r="M86" s="826"/>
      <c r="N86" s="52">
        <f>L83+L84+L85</f>
        <v>1094.5479160478021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4743.040969540476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1043</v>
      </c>
      <c r="C31" s="81" t="s">
        <v>1548</v>
      </c>
      <c r="D31" s="82"/>
      <c r="E31" s="82"/>
      <c r="F31" s="82"/>
      <c r="G31" s="82"/>
      <c r="H31" s="82"/>
      <c r="I31" s="82"/>
      <c r="J31" s="83"/>
      <c r="K31" s="308"/>
      <c r="L31" s="306" t="s">
        <v>1464</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866</v>
      </c>
      <c r="B48" s="43" t="str">
        <f>VLOOKUP(A48,MATERIALES!A4:D373,3,FALSE)</f>
        <v>Emulsión Asfáltica de Rotura Media Modificada Con Polímeros CRM-m</v>
      </c>
      <c r="C48" s="281"/>
      <c r="D48" s="281"/>
      <c r="E48" s="281"/>
      <c r="F48" s="281"/>
      <c r="G48" s="281"/>
      <c r="H48" s="281"/>
      <c r="I48" s="268"/>
      <c r="J48" s="224" t="str">
        <f>VLOOKUP(A48,MATERIALES!A4:D373,2,FALSE)</f>
        <v>lt</v>
      </c>
      <c r="K48" s="282">
        <v>1</v>
      </c>
      <c r="L48" s="267"/>
      <c r="M48" s="402">
        <f>VLOOKUP(A48,MATERIALES!A4:D395,4,FALSE)</f>
        <v>1966.2407602601634</v>
      </c>
      <c r="N48" s="272">
        <f>K48*M48</f>
        <v>1966.2407602601634</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1966.2407602601634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1966.2407602601634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393.24815205203271</v>
      </c>
      <c r="M83" s="859"/>
      <c r="N83" s="51"/>
    </row>
    <row r="84" spans="1:14">
      <c r="B84" s="89" t="s">
        <v>973</v>
      </c>
      <c r="C84" s="90"/>
      <c r="D84" s="90"/>
      <c r="E84" s="90"/>
      <c r="F84" s="90"/>
      <c r="G84" s="90"/>
      <c r="H84" s="90"/>
      <c r="I84" s="87"/>
      <c r="J84" s="88"/>
      <c r="K84" s="304">
        <v>0.05</v>
      </c>
      <c r="L84" s="858">
        <f>N78*K84</f>
        <v>98.312038013008177</v>
      </c>
      <c r="M84" s="859"/>
      <c r="N84" s="51"/>
    </row>
    <row r="85" spans="1:14" ht="15.75" thickBot="1">
      <c r="B85" s="91" t="s">
        <v>974</v>
      </c>
      <c r="C85" s="92"/>
      <c r="D85" s="92"/>
      <c r="E85" s="92"/>
      <c r="F85" s="92"/>
      <c r="G85" s="92"/>
      <c r="H85" s="92"/>
      <c r="I85" s="93"/>
      <c r="J85" s="94"/>
      <c r="K85" s="305">
        <v>0.05</v>
      </c>
      <c r="L85" s="860">
        <f>N78*K85</f>
        <v>98.312038013008177</v>
      </c>
      <c r="M85" s="861"/>
      <c r="N85" s="51"/>
    </row>
    <row r="86" spans="1:14" ht="15.75" thickBot="1">
      <c r="B86" s="824" t="s">
        <v>953</v>
      </c>
      <c r="C86" s="825"/>
      <c r="D86" s="825"/>
      <c r="E86" s="825"/>
      <c r="F86" s="825"/>
      <c r="G86" s="825"/>
      <c r="H86" s="825"/>
      <c r="I86" s="825"/>
      <c r="J86" s="825"/>
      <c r="K86" s="825"/>
      <c r="L86" s="825"/>
      <c r="M86" s="826"/>
      <c r="N86" s="52">
        <f>L83+L84+L85</f>
        <v>589.87222807804903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2556.1129883382123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1044</v>
      </c>
      <c r="C31" s="81" t="s">
        <v>1549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500</v>
      </c>
      <c r="N36" s="272">
        <f>K36/M36</f>
        <v>266.77618749251809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846</v>
      </c>
      <c r="B48" s="43" t="str">
        <f>VLOOKUP(A48,MATERIALES!A4:D373,3,FALSE)</f>
        <v>Emulsión CRL-0</v>
      </c>
      <c r="C48" s="281"/>
      <c r="D48" s="281"/>
      <c r="E48" s="281"/>
      <c r="F48" s="281"/>
      <c r="G48" s="281"/>
      <c r="H48" s="281"/>
      <c r="I48" s="268"/>
      <c r="J48" s="224" t="str">
        <f>VLOOKUP(A48,MATERIALES!A4:D373,2,FALSE)</f>
        <v>lt</v>
      </c>
      <c r="K48" s="282">
        <v>1</v>
      </c>
      <c r="L48" s="267"/>
      <c r="M48" s="402">
        <f>VLOOKUP(A48,MATERIALES!A4:D395,4,FALSE)</f>
        <v>1057.6944508610072</v>
      </c>
      <c r="N48" s="272">
        <f>K48*M48</f>
        <v>1057.6944508610072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1057.6944508610072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310"/>
      <c r="H64" s="48"/>
      <c r="I64" s="126"/>
      <c r="J64" s="126"/>
      <c r="K64" s="126"/>
      <c r="L64" s="813"/>
      <c r="M64" s="814"/>
      <c r="N64" s="127"/>
    </row>
    <row r="65" spans="1:14" ht="15.75" thickBot="1">
      <c r="B65" s="830" t="s">
        <v>953</v>
      </c>
      <c r="C65" s="831"/>
      <c r="D65" s="831"/>
      <c r="E65" s="831"/>
      <c r="F65" s="831"/>
      <c r="G65" s="831"/>
      <c r="H65" s="831"/>
      <c r="I65" s="831"/>
      <c r="J65" s="831"/>
      <c r="K65" s="831"/>
      <c r="L65" s="831"/>
      <c r="M65" s="832"/>
      <c r="N65" s="104"/>
    </row>
    <row r="66" spans="1:14">
      <c r="B66" s="33"/>
      <c r="C66" s="34"/>
      <c r="D66" s="34"/>
      <c r="E66" s="34"/>
      <c r="F66" s="34"/>
      <c r="G66" s="34"/>
      <c r="H66" s="34"/>
      <c r="I66" s="34"/>
      <c r="J66" s="34"/>
      <c r="K66" s="34"/>
      <c r="L66" s="34"/>
      <c r="M66" s="34"/>
      <c r="N66" s="35"/>
    </row>
    <row r="67" spans="1:14">
      <c r="B67" s="64" t="s">
        <v>962</v>
      </c>
      <c r="C67" s="65"/>
      <c r="D67" s="65"/>
      <c r="E67" s="65"/>
      <c r="F67" s="65"/>
      <c r="G67" s="65"/>
      <c r="H67" s="65"/>
      <c r="I67" s="65"/>
      <c r="J67" s="65"/>
      <c r="K67" s="65"/>
      <c r="L67" s="65"/>
      <c r="M67" s="65"/>
      <c r="N67" s="66"/>
    </row>
    <row r="68" spans="1:14" ht="15.75" thickBot="1">
      <c r="B68" s="68"/>
      <c r="C68" s="61"/>
      <c r="D68" s="61"/>
      <c r="E68" s="61"/>
      <c r="F68" s="61"/>
      <c r="G68" s="61"/>
      <c r="H68" s="61"/>
      <c r="I68" s="61"/>
      <c r="J68" s="61"/>
      <c r="K68" s="61"/>
      <c r="L68" s="61"/>
      <c r="M68" s="61"/>
      <c r="N68" s="63"/>
    </row>
    <row r="69" spans="1:14" ht="25.5">
      <c r="B69" s="850" t="s">
        <v>963</v>
      </c>
      <c r="C69" s="851"/>
      <c r="D69" s="851"/>
      <c r="E69" s="851"/>
      <c r="F69" s="851"/>
      <c r="G69" s="851"/>
      <c r="H69" s="851"/>
      <c r="I69" s="73" t="s">
        <v>964</v>
      </c>
      <c r="J69" s="75" t="s">
        <v>1410</v>
      </c>
      <c r="K69" s="74" t="s">
        <v>966</v>
      </c>
      <c r="L69" s="852" t="s">
        <v>950</v>
      </c>
      <c r="M69" s="853"/>
      <c r="N69" s="98" t="s">
        <v>951</v>
      </c>
    </row>
    <row r="70" spans="1:14">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4000</v>
      </c>
      <c r="N70" s="395">
        <f>K70/M70</f>
        <v>54.131</v>
      </c>
    </row>
    <row r="71" spans="1:14">
      <c r="B71" s="49"/>
      <c r="C71" s="47"/>
      <c r="D71" s="47"/>
      <c r="E71" s="47"/>
      <c r="F71" s="47"/>
      <c r="G71" s="47"/>
      <c r="H71" s="47"/>
      <c r="I71" s="279"/>
      <c r="J71" s="297"/>
      <c r="K71" s="298"/>
      <c r="L71" s="50"/>
      <c r="M71" s="300"/>
      <c r="N71" s="296"/>
    </row>
    <row r="72" spans="1:14">
      <c r="B72" s="49"/>
      <c r="C72" s="47"/>
      <c r="D72" s="47"/>
      <c r="E72" s="47"/>
      <c r="F72" s="47"/>
      <c r="G72" s="47"/>
      <c r="H72" s="47"/>
      <c r="I72" s="279"/>
      <c r="J72" s="297"/>
      <c r="K72" s="298"/>
      <c r="L72" s="318"/>
      <c r="M72" s="300"/>
      <c r="N72" s="296"/>
    </row>
    <row r="73" spans="1:14">
      <c r="B73" s="49"/>
      <c r="C73" s="47"/>
      <c r="D73" s="47"/>
      <c r="E73" s="47"/>
      <c r="F73" s="47"/>
      <c r="G73" s="47"/>
      <c r="H73" s="47"/>
      <c r="I73" s="279"/>
      <c r="J73" s="297"/>
      <c r="K73" s="298"/>
      <c r="L73" s="318"/>
      <c r="M73" s="300"/>
      <c r="N73" s="296"/>
    </row>
    <row r="74" spans="1:14" ht="15.75" thickBot="1">
      <c r="B74" s="811"/>
      <c r="C74" s="812"/>
      <c r="D74" s="812"/>
      <c r="E74" s="812"/>
      <c r="F74" s="812"/>
      <c r="G74" s="812"/>
      <c r="H74" s="812"/>
      <c r="I74" s="126"/>
      <c r="J74" s="126"/>
      <c r="K74" s="126"/>
      <c r="L74" s="912"/>
      <c r="M74" s="912"/>
      <c r="N74" s="45"/>
    </row>
    <row r="75" spans="1:14" ht="15.75" thickBot="1">
      <c r="B75" s="830" t="s">
        <v>953</v>
      </c>
      <c r="C75" s="831"/>
      <c r="D75" s="831"/>
      <c r="E75" s="831"/>
      <c r="F75" s="831"/>
      <c r="G75" s="831"/>
      <c r="H75" s="831"/>
      <c r="I75" s="831"/>
      <c r="J75" s="831"/>
      <c r="K75" s="831"/>
      <c r="L75" s="831"/>
      <c r="M75" s="832"/>
      <c r="N75" s="301">
        <f>SUM(N70:N74)</f>
        <v>54.131</v>
      </c>
    </row>
    <row r="76" spans="1:14" ht="15.75" thickBot="1">
      <c r="B76" s="33"/>
      <c r="C76" s="34"/>
      <c r="D76" s="34"/>
      <c r="E76" s="34"/>
      <c r="F76" s="34"/>
      <c r="G76" s="34"/>
      <c r="H76" s="34"/>
      <c r="I76" s="34"/>
      <c r="J76" s="34"/>
      <c r="K76" s="34"/>
      <c r="L76" s="34"/>
      <c r="M76" s="34"/>
      <c r="N76" s="35"/>
    </row>
    <row r="77" spans="1:14" ht="15.75" thickBot="1">
      <c r="B77" s="824" t="s">
        <v>967</v>
      </c>
      <c r="C77" s="825"/>
      <c r="D77" s="825"/>
      <c r="E77" s="825"/>
      <c r="F77" s="825"/>
      <c r="G77" s="825"/>
      <c r="H77" s="825"/>
      <c r="I77" s="825"/>
      <c r="J77" s="825"/>
      <c r="K77" s="825"/>
      <c r="L77" s="825"/>
      <c r="M77" s="826"/>
      <c r="N77" s="99">
        <f>N43+N54+N65+N75</f>
        <v>1502.7806278268843</v>
      </c>
    </row>
    <row r="78" spans="1:14">
      <c r="B78" s="33"/>
      <c r="C78" s="34"/>
      <c r="D78" s="34"/>
      <c r="E78" s="34"/>
      <c r="F78" s="34"/>
      <c r="G78" s="34"/>
      <c r="H78" s="34"/>
      <c r="I78" s="34"/>
      <c r="J78" s="34"/>
      <c r="K78" s="34"/>
      <c r="L78" s="34"/>
      <c r="M78" s="34"/>
      <c r="N78" s="35"/>
    </row>
    <row r="79" spans="1:14">
      <c r="B79" s="64" t="s">
        <v>968</v>
      </c>
      <c r="C79" s="65"/>
      <c r="D79" s="65"/>
      <c r="E79" s="65"/>
      <c r="F79" s="65"/>
      <c r="G79" s="65"/>
      <c r="H79" s="65"/>
      <c r="I79" s="65"/>
      <c r="J79" s="65"/>
      <c r="K79" s="65"/>
      <c r="L79" s="65"/>
      <c r="M79" s="65"/>
      <c r="N79" s="66"/>
    </row>
    <row r="80" spans="1:14"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300.55612556537687</v>
      </c>
      <c r="M82" s="859"/>
      <c r="N82" s="51"/>
    </row>
    <row r="83" spans="1:14">
      <c r="B83" s="89" t="s">
        <v>973</v>
      </c>
      <c r="C83" s="90"/>
      <c r="D83" s="90"/>
      <c r="E83" s="90"/>
      <c r="F83" s="90"/>
      <c r="G83" s="90"/>
      <c r="H83" s="90"/>
      <c r="I83" s="87"/>
      <c r="J83" s="88"/>
      <c r="K83" s="304">
        <v>0.05</v>
      </c>
      <c r="L83" s="858">
        <f>N77*K83</f>
        <v>75.139031391344218</v>
      </c>
      <c r="M83" s="859"/>
      <c r="N83" s="51"/>
    </row>
    <row r="84" spans="1:14" ht="15.75" thickBot="1">
      <c r="B84" s="91" t="s">
        <v>974</v>
      </c>
      <c r="C84" s="92"/>
      <c r="D84" s="92"/>
      <c r="E84" s="92"/>
      <c r="F84" s="92"/>
      <c r="G84" s="92"/>
      <c r="H84" s="92"/>
      <c r="I84" s="93"/>
      <c r="J84" s="94"/>
      <c r="K84" s="305">
        <v>0.05</v>
      </c>
      <c r="L84" s="860">
        <f>N77*K84</f>
        <v>75.139031391344218</v>
      </c>
      <c r="M84" s="861"/>
      <c r="N84" s="51"/>
    </row>
    <row r="85" spans="1:14" ht="15.75" thickBot="1">
      <c r="B85" s="824" t="s">
        <v>953</v>
      </c>
      <c r="C85" s="825"/>
      <c r="D85" s="825"/>
      <c r="E85" s="825"/>
      <c r="F85" s="825"/>
      <c r="G85" s="825"/>
      <c r="H85" s="825"/>
      <c r="I85" s="825"/>
      <c r="J85" s="825"/>
      <c r="K85" s="825"/>
      <c r="L85" s="825"/>
      <c r="M85" s="826"/>
      <c r="N85" s="52">
        <f>L82+L83+L84</f>
        <v>450.83418834806537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1953.6148161749497</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1045</v>
      </c>
      <c r="C31" s="81" t="s">
        <v>1550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500</v>
      </c>
      <c r="N36" s="272">
        <f>K36/M36</f>
        <v>266.77618749251809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848</v>
      </c>
      <c r="B48" s="43" t="str">
        <f>VLOOKUP(A48,MATERIALES!A4:D373,3,FALSE)</f>
        <v>Emulsión CRL-1</v>
      </c>
      <c r="C48" s="281"/>
      <c r="D48" s="281"/>
      <c r="E48" s="281"/>
      <c r="F48" s="281"/>
      <c r="G48" s="281"/>
      <c r="H48" s="281"/>
      <c r="I48" s="268"/>
      <c r="J48" s="224" t="str">
        <f>VLOOKUP(A48,MATERIALES!A4:D373,2,FALSE)</f>
        <v>lt</v>
      </c>
      <c r="K48" s="282">
        <v>1</v>
      </c>
      <c r="L48" s="267"/>
      <c r="M48" s="402">
        <f>VLOOKUP(A48,MATERIALES!A4:D395,4,FALSE)</f>
        <v>1141.5360841609652</v>
      </c>
      <c r="N48" s="272">
        <f>K48*M48</f>
        <v>1141.5360841609652</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1141.5360841609652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1586.6222611268424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317.32445222536853</v>
      </c>
      <c r="M83" s="859"/>
      <c r="N83" s="51"/>
    </row>
    <row r="84" spans="1:14">
      <c r="B84" s="89" t="s">
        <v>973</v>
      </c>
      <c r="C84" s="90"/>
      <c r="D84" s="90"/>
      <c r="E84" s="90"/>
      <c r="F84" s="90"/>
      <c r="G84" s="90"/>
      <c r="H84" s="90"/>
      <c r="I84" s="87"/>
      <c r="J84" s="88"/>
      <c r="K84" s="304">
        <v>0.05</v>
      </c>
      <c r="L84" s="858">
        <f>N78*K84</f>
        <v>79.331113056342133</v>
      </c>
      <c r="M84" s="859"/>
      <c r="N84" s="51"/>
    </row>
    <row r="85" spans="1:14" ht="15.75" thickBot="1">
      <c r="B85" s="91" t="s">
        <v>974</v>
      </c>
      <c r="C85" s="92"/>
      <c r="D85" s="92"/>
      <c r="E85" s="92"/>
      <c r="F85" s="92"/>
      <c r="G85" s="92"/>
      <c r="H85" s="92"/>
      <c r="I85" s="93"/>
      <c r="J85" s="94"/>
      <c r="K85" s="305">
        <v>0.05</v>
      </c>
      <c r="L85" s="860">
        <f>N78*K85</f>
        <v>79.331113056342133</v>
      </c>
      <c r="M85" s="861"/>
      <c r="N85" s="51"/>
    </row>
    <row r="86" spans="1:14" ht="15.75" thickBot="1">
      <c r="B86" s="824" t="s">
        <v>953</v>
      </c>
      <c r="C86" s="825"/>
      <c r="D86" s="825"/>
      <c r="E86" s="825"/>
      <c r="F86" s="825"/>
      <c r="G86" s="825"/>
      <c r="H86" s="825"/>
      <c r="I86" s="825"/>
      <c r="J86" s="825"/>
      <c r="K86" s="825"/>
      <c r="L86" s="825"/>
      <c r="M86" s="826"/>
      <c r="N86" s="52">
        <f>L83+L84+L85</f>
        <v>475.9866783380528</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2062.6089394648952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1551</v>
      </c>
      <c r="C31" s="81" t="s">
        <v>1552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500</v>
      </c>
      <c r="N36" s="272">
        <f>K36/M36</f>
        <v>266.77618749251809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792</v>
      </c>
      <c r="B48" s="43" t="str">
        <f>VLOOKUP(A48,MATERIALES!A4:D373,3,FALSE)</f>
        <v>Asfalto liquido RC 250</v>
      </c>
      <c r="C48" s="281"/>
      <c r="D48" s="281"/>
      <c r="E48" s="281"/>
      <c r="F48" s="281"/>
      <c r="G48" s="281"/>
      <c r="H48" s="281"/>
      <c r="I48" s="268"/>
      <c r="J48" s="224" t="str">
        <f>VLOOKUP(A48,MATERIALES!A4:D373,2,FALSE)</f>
        <v>gal</v>
      </c>
      <c r="K48" s="282">
        <v>0.3</v>
      </c>
      <c r="L48" s="267"/>
      <c r="M48" s="402">
        <f>VLOOKUP(A48,MATERIALES!A4:D395,4,FALSE)</f>
        <v>9629.5015230069166</v>
      </c>
      <c r="N48" s="272">
        <f>K48*M48</f>
        <v>2888.8504569020747</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2888.8504569020747</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3333.9366338679515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666.78732677359039</v>
      </c>
      <c r="M83" s="859"/>
      <c r="N83" s="51"/>
    </row>
    <row r="84" spans="1:14">
      <c r="B84" s="89" t="s">
        <v>973</v>
      </c>
      <c r="C84" s="90"/>
      <c r="D84" s="90"/>
      <c r="E84" s="90"/>
      <c r="F84" s="90"/>
      <c r="G84" s="90"/>
      <c r="H84" s="90"/>
      <c r="I84" s="87"/>
      <c r="J84" s="88"/>
      <c r="K84" s="304">
        <v>0.05</v>
      </c>
      <c r="L84" s="858">
        <f>N78*K84</f>
        <v>166.6968316933976</v>
      </c>
      <c r="M84" s="859"/>
      <c r="N84" s="51"/>
    </row>
    <row r="85" spans="1:14" ht="15.75" thickBot="1">
      <c r="B85" s="91" t="s">
        <v>974</v>
      </c>
      <c r="C85" s="92"/>
      <c r="D85" s="92"/>
      <c r="E85" s="92"/>
      <c r="F85" s="92"/>
      <c r="G85" s="92"/>
      <c r="H85" s="92"/>
      <c r="I85" s="93"/>
      <c r="J85" s="94"/>
      <c r="K85" s="305">
        <v>0.05</v>
      </c>
      <c r="L85" s="860">
        <f>N78*K85</f>
        <v>166.6968316933976</v>
      </c>
      <c r="M85" s="861"/>
      <c r="N85" s="51"/>
    </row>
    <row r="86" spans="1:14" ht="15.75" thickBot="1">
      <c r="B86" s="824" t="s">
        <v>953</v>
      </c>
      <c r="C86" s="825"/>
      <c r="D86" s="825"/>
      <c r="E86" s="825"/>
      <c r="F86" s="825"/>
      <c r="G86" s="825"/>
      <c r="H86" s="825"/>
      <c r="I86" s="825"/>
      <c r="J86" s="825"/>
      <c r="K86" s="825"/>
      <c r="L86" s="825"/>
      <c r="M86" s="826"/>
      <c r="N86" s="52">
        <f>L83+L84+L85</f>
        <v>1000.1809901603856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4334.1176240283366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1046</v>
      </c>
      <c r="C31" s="81" t="s">
        <v>1208</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954" t="str">
        <f>VLOOKUP(A36,EQUIPOS!A6:D154,3,FALSE)</f>
        <v>Carrotanque Irrigador de asfalto, 1000 GALONES DE CAPACIDAD</v>
      </c>
      <c r="C36" s="955"/>
      <c r="D36" s="955"/>
      <c r="E36" s="955"/>
      <c r="F36" s="955"/>
      <c r="G36" s="955"/>
      <c r="H36" s="956"/>
      <c r="I36" s="267"/>
      <c r="J36" s="268"/>
      <c r="K36" s="269">
        <f>VLOOKUP(A36,EQUIPOS!A6:D163,4,FALSE)</f>
        <v>133388.09374625905</v>
      </c>
      <c r="L36" s="270"/>
      <c r="M36" s="271">
        <v>500</v>
      </c>
      <c r="N36" s="272">
        <f>K36/M36</f>
        <v>266.77618749251809</v>
      </c>
    </row>
    <row r="37" spans="1:14">
      <c r="A37" s="113" t="s">
        <v>176</v>
      </c>
      <c r="B37" s="954" t="str">
        <f>VLOOKUP(A37,EQUIPOS!A7:D154,3,FALSE)</f>
        <v xml:space="preserve">Compresor (barrido y soplado)
</v>
      </c>
      <c r="C37" s="955"/>
      <c r="D37" s="955"/>
      <c r="E37" s="955"/>
      <c r="F37" s="955"/>
      <c r="G37" s="955"/>
      <c r="H37" s="956"/>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858</v>
      </c>
      <c r="B48" s="43" t="str">
        <f>VLOOKUP(A48,MATERIALES!A4:D373,3,FALSE)</f>
        <v>Emulsión CRR-1</v>
      </c>
      <c r="C48" s="281"/>
      <c r="D48" s="281"/>
      <c r="E48" s="281"/>
      <c r="F48" s="281"/>
      <c r="G48" s="281"/>
      <c r="H48" s="281"/>
      <c r="I48" s="268"/>
      <c r="J48" s="224" t="str">
        <f>VLOOKUP(A48,MATERIALES!A4:D373,2,FALSE)</f>
        <v>lt</v>
      </c>
      <c r="K48" s="282">
        <v>0.45</v>
      </c>
      <c r="L48" s="267"/>
      <c r="M48" s="402">
        <f>VLOOKUP(A48,MATERIALES!A4:D395,4,FALSE)</f>
        <v>1141.5360841609652</v>
      </c>
      <c r="N48" s="272">
        <f>K48*M48</f>
        <v>513.69123787243439</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513.69123787243439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958.77741483831142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191.75548296766229</v>
      </c>
      <c r="M83" s="859"/>
      <c r="N83" s="51"/>
    </row>
    <row r="84" spans="1:14">
      <c r="B84" s="89" t="s">
        <v>973</v>
      </c>
      <c r="C84" s="90"/>
      <c r="D84" s="90"/>
      <c r="E84" s="90"/>
      <c r="F84" s="90"/>
      <c r="G84" s="90"/>
      <c r="H84" s="90"/>
      <c r="I84" s="87"/>
      <c r="J84" s="88"/>
      <c r="K84" s="304">
        <v>0.05</v>
      </c>
      <c r="L84" s="858">
        <f>N78*K84</f>
        <v>47.938870741915572</v>
      </c>
      <c r="M84" s="859"/>
      <c r="N84" s="51"/>
    </row>
    <row r="85" spans="1:14" ht="15.75" thickBot="1">
      <c r="B85" s="91" t="s">
        <v>974</v>
      </c>
      <c r="C85" s="92"/>
      <c r="D85" s="92"/>
      <c r="E85" s="92"/>
      <c r="F85" s="92"/>
      <c r="G85" s="92"/>
      <c r="H85" s="92"/>
      <c r="I85" s="93"/>
      <c r="J85" s="94"/>
      <c r="K85" s="305">
        <v>0.05</v>
      </c>
      <c r="L85" s="860">
        <f>N78*K85</f>
        <v>47.938870741915572</v>
      </c>
      <c r="M85" s="861"/>
      <c r="N85" s="51"/>
    </row>
    <row r="86" spans="1:14" ht="15.75" thickBot="1">
      <c r="B86" s="824" t="s">
        <v>953</v>
      </c>
      <c r="C86" s="825"/>
      <c r="D86" s="825"/>
      <c r="E86" s="825"/>
      <c r="F86" s="825"/>
      <c r="G86" s="825"/>
      <c r="H86" s="825"/>
      <c r="I86" s="825"/>
      <c r="J86" s="825"/>
      <c r="K86" s="825"/>
      <c r="L86" s="825"/>
      <c r="M86" s="826"/>
      <c r="N86" s="52">
        <f>L83+L84+L85</f>
        <v>287.63322445149345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1246.4106392898047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1047</v>
      </c>
      <c r="C31" s="81" t="s">
        <v>1553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206"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500</v>
      </c>
      <c r="N36" s="272">
        <f>K36/M36</f>
        <v>266.77618749251809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VLOOKUP(A48,MATERIALES!A4:D373,3,FALSE)</f>
        <v>Emulsión CRR-2</v>
      </c>
      <c r="C48" s="281"/>
      <c r="D48" s="281"/>
      <c r="E48" s="281"/>
      <c r="F48" s="281"/>
      <c r="G48" s="281"/>
      <c r="H48" s="281"/>
      <c r="I48" s="268"/>
      <c r="J48" s="224" t="str">
        <f>VLOOKUP(A48,MATERIALES!A4:D373,2,FALSE)</f>
        <v>lt</v>
      </c>
      <c r="K48" s="282">
        <v>0.45</v>
      </c>
      <c r="L48" s="267"/>
      <c r="M48" s="402">
        <f>VLOOKUP(A48,MATERIALES!A4:D395,4,FALSE)</f>
        <v>1999.3004863836115</v>
      </c>
      <c r="N48" s="272">
        <f>K48*M48</f>
        <v>899.68521887262523</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899.68521887262523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1344.7713958385023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268.95427916770046</v>
      </c>
      <c r="M83" s="859"/>
      <c r="N83" s="51"/>
    </row>
    <row r="84" spans="1:14">
      <c r="B84" s="89" t="s">
        <v>973</v>
      </c>
      <c r="C84" s="90"/>
      <c r="D84" s="90"/>
      <c r="E84" s="90"/>
      <c r="F84" s="90"/>
      <c r="G84" s="90"/>
      <c r="H84" s="90"/>
      <c r="I84" s="87"/>
      <c r="J84" s="88"/>
      <c r="K84" s="304">
        <v>0.05</v>
      </c>
      <c r="L84" s="858">
        <f>N78*K84</f>
        <v>67.238569791925116</v>
      </c>
      <c r="M84" s="859"/>
      <c r="N84" s="51"/>
    </row>
    <row r="85" spans="1:14" ht="15.75" thickBot="1">
      <c r="B85" s="91" t="s">
        <v>974</v>
      </c>
      <c r="C85" s="92"/>
      <c r="D85" s="92"/>
      <c r="E85" s="92"/>
      <c r="F85" s="92"/>
      <c r="G85" s="92"/>
      <c r="H85" s="92"/>
      <c r="I85" s="93"/>
      <c r="J85" s="94"/>
      <c r="K85" s="305">
        <v>0.05</v>
      </c>
      <c r="L85" s="860">
        <f>N78*K85</f>
        <v>67.238569791925116</v>
      </c>
      <c r="M85" s="861"/>
      <c r="N85" s="51"/>
    </row>
    <row r="86" spans="1:14" ht="15.75" thickBot="1">
      <c r="B86" s="824" t="s">
        <v>953</v>
      </c>
      <c r="C86" s="825"/>
      <c r="D86" s="825"/>
      <c r="E86" s="825"/>
      <c r="F86" s="825"/>
      <c r="G86" s="825"/>
      <c r="H86" s="825"/>
      <c r="I86" s="825"/>
      <c r="J86" s="825"/>
      <c r="K86" s="825"/>
      <c r="L86" s="825"/>
      <c r="M86" s="826"/>
      <c r="N86" s="52">
        <f>L83+L84+L85</f>
        <v>403.43141875155067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1748.2028145900529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1048</v>
      </c>
      <c r="C31" s="81" t="s">
        <v>1554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500</v>
      </c>
      <c r="N36" s="272">
        <f>K36/M36</f>
        <v>266.77618749251809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856</v>
      </c>
      <c r="B48" s="43" t="str">
        <f>VLOOKUP(A48,MATERIALES!A4:D373,3,FALSE)</f>
        <v>Emulsión CRR-1m</v>
      </c>
      <c r="C48" s="281"/>
      <c r="D48" s="281"/>
      <c r="E48" s="281"/>
      <c r="F48" s="281"/>
      <c r="G48" s="281"/>
      <c r="H48" s="281"/>
      <c r="I48" s="268"/>
      <c r="J48" s="224" t="str">
        <f>VLOOKUP(A48,MATERIALES!A4:D373,2,FALSE)</f>
        <v>lt</v>
      </c>
      <c r="K48" s="282">
        <v>0.45</v>
      </c>
      <c r="L48" s="267"/>
      <c r="M48" s="402">
        <f>VLOOKUP(A48,MATERIALES!A4:D395,4,FALSE)</f>
        <v>1741.3262300760489</v>
      </c>
      <c r="N48" s="272">
        <f>K48*M48</f>
        <v>783.59680353422198</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783.59680353422198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1228.6829805000991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245.73659610001982</v>
      </c>
      <c r="M83" s="859"/>
      <c r="N83" s="51"/>
    </row>
    <row r="84" spans="1:14">
      <c r="B84" s="89" t="s">
        <v>973</v>
      </c>
      <c r="C84" s="90"/>
      <c r="D84" s="90"/>
      <c r="E84" s="90"/>
      <c r="F84" s="90"/>
      <c r="G84" s="90"/>
      <c r="H84" s="90"/>
      <c r="I84" s="87"/>
      <c r="J84" s="88"/>
      <c r="K84" s="304">
        <v>0.05</v>
      </c>
      <c r="L84" s="858">
        <f>N78*K84</f>
        <v>61.434149025004956</v>
      </c>
      <c r="M84" s="859"/>
      <c r="N84" s="51"/>
    </row>
    <row r="85" spans="1:14" ht="15.75" thickBot="1">
      <c r="B85" s="91" t="s">
        <v>974</v>
      </c>
      <c r="C85" s="92"/>
      <c r="D85" s="92"/>
      <c r="E85" s="92"/>
      <c r="F85" s="92"/>
      <c r="G85" s="92"/>
      <c r="H85" s="92"/>
      <c r="I85" s="93"/>
      <c r="J85" s="94"/>
      <c r="K85" s="305">
        <v>0.05</v>
      </c>
      <c r="L85" s="860">
        <f>N78*K85</f>
        <v>61.434149025004956</v>
      </c>
      <c r="M85" s="861"/>
      <c r="N85" s="51"/>
    </row>
    <row r="86" spans="1:14" ht="15.75" thickBot="1">
      <c r="B86" s="824" t="s">
        <v>953</v>
      </c>
      <c r="C86" s="825"/>
      <c r="D86" s="825"/>
      <c r="E86" s="825"/>
      <c r="F86" s="825"/>
      <c r="G86" s="825"/>
      <c r="H86" s="825"/>
      <c r="I86" s="825"/>
      <c r="J86" s="825"/>
      <c r="K86" s="825"/>
      <c r="L86" s="825"/>
      <c r="M86" s="826"/>
      <c r="N86" s="52">
        <f>L83+L84+L85</f>
        <v>368.60489415002974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1597.2878746501287</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1049</v>
      </c>
      <c r="C31" s="81" t="s">
        <v>1555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500</v>
      </c>
      <c r="N36" s="272">
        <f>K36/M36</f>
        <v>266.77618749251809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500</v>
      </c>
      <c r="N37" s="272">
        <f>K37/M37</f>
        <v>123.63767947335897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0.54131000000000007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390.95517696587706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862</v>
      </c>
      <c r="B48" s="43" t="str">
        <f>VLOOKUP(A48,MATERIALES!A4:D373,3,FALSE)</f>
        <v>Emulsión CRR-2m</v>
      </c>
      <c r="C48" s="281"/>
      <c r="D48" s="281"/>
      <c r="E48" s="281"/>
      <c r="F48" s="281"/>
      <c r="G48" s="281"/>
      <c r="H48" s="281"/>
      <c r="I48" s="268"/>
      <c r="J48" s="224" t="str">
        <f>VLOOKUP(A48,MATERIALES!A4:D373,2,FALSE)</f>
        <v>lt</v>
      </c>
      <c r="K48" s="282">
        <v>0.45</v>
      </c>
      <c r="L48" s="267"/>
      <c r="M48" s="402">
        <f>VLOOKUP(A48,MATERIALES!A4:D395,4,FALSE)</f>
        <v>2128.287614537393</v>
      </c>
      <c r="N48" s="272">
        <f>K48*M48</f>
        <v>957.72942654182691</v>
      </c>
    </row>
    <row r="49" spans="1:14">
      <c r="B49" s="43"/>
      <c r="C49" s="281"/>
      <c r="D49" s="281"/>
      <c r="E49" s="281"/>
      <c r="F49" s="281"/>
      <c r="G49" s="281"/>
      <c r="H49" s="281"/>
      <c r="I49" s="268"/>
      <c r="J49" s="224"/>
      <c r="K49" s="282"/>
      <c r="L49" s="267"/>
      <c r="M49" s="402"/>
      <c r="N49" s="272"/>
    </row>
    <row r="50" spans="1:14">
      <c r="A50" s="108"/>
      <c r="B50" s="43"/>
      <c r="C50" s="281"/>
      <c r="D50" s="281"/>
      <c r="E50" s="281"/>
      <c r="F50" s="281"/>
      <c r="G50" s="281"/>
      <c r="H50" s="281"/>
      <c r="I50" s="268"/>
      <c r="J50" s="224"/>
      <c r="K50" s="282"/>
      <c r="L50" s="267"/>
      <c r="M50" s="283"/>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957.72942654182691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309"/>
      <c r="C64" s="310"/>
      <c r="D64" s="310"/>
      <c r="E64" s="310"/>
      <c r="F64" s="310"/>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4000</v>
      </c>
      <c r="N70" s="395">
        <f>K70/M70</f>
        <v>54.131</v>
      </c>
      <c r="O70" s="106"/>
    </row>
    <row r="71" spans="1:15">
      <c r="B71" s="49"/>
      <c r="C71" s="47"/>
      <c r="D71" s="47"/>
      <c r="E71" s="47"/>
      <c r="F71" s="47"/>
      <c r="G71" s="47"/>
      <c r="H71" s="47"/>
      <c r="I71" s="292"/>
      <c r="J71" s="293"/>
      <c r="K71" s="294"/>
      <c r="L71" s="50"/>
      <c r="M71" s="299"/>
      <c r="N71" s="395"/>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54.131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1402.8156035077041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280.56312070154081</v>
      </c>
      <c r="M83" s="859"/>
      <c r="N83" s="51"/>
    </row>
    <row r="84" spans="1:14">
      <c r="B84" s="89" t="s">
        <v>973</v>
      </c>
      <c r="C84" s="90"/>
      <c r="D84" s="90"/>
      <c r="E84" s="90"/>
      <c r="F84" s="90"/>
      <c r="G84" s="90"/>
      <c r="H84" s="90"/>
      <c r="I84" s="87"/>
      <c r="J84" s="88"/>
      <c r="K84" s="304">
        <v>0.05</v>
      </c>
      <c r="L84" s="858">
        <f>N78*K84</f>
        <v>70.140780175385203</v>
      </c>
      <c r="M84" s="859"/>
      <c r="N84" s="51"/>
    </row>
    <row r="85" spans="1:14" ht="15.75" thickBot="1">
      <c r="B85" s="91" t="s">
        <v>974</v>
      </c>
      <c r="C85" s="92"/>
      <c r="D85" s="92"/>
      <c r="E85" s="92"/>
      <c r="F85" s="92"/>
      <c r="G85" s="92"/>
      <c r="H85" s="92"/>
      <c r="I85" s="93"/>
      <c r="J85" s="94"/>
      <c r="K85" s="305">
        <v>0.05</v>
      </c>
      <c r="L85" s="860">
        <f>N78*K85</f>
        <v>70.140780175385203</v>
      </c>
      <c r="M85" s="861"/>
      <c r="N85" s="51"/>
    </row>
    <row r="86" spans="1:14" ht="15.75" thickBot="1">
      <c r="B86" s="824" t="s">
        <v>953</v>
      </c>
      <c r="C86" s="825"/>
      <c r="D86" s="825"/>
      <c r="E86" s="825"/>
      <c r="F86" s="825"/>
      <c r="G86" s="825"/>
      <c r="H86" s="825"/>
      <c r="I86" s="825"/>
      <c r="J86" s="825"/>
      <c r="K86" s="825"/>
      <c r="L86" s="825"/>
      <c r="M86" s="826"/>
      <c r="N86" s="52">
        <f>L83+L84+L85</f>
        <v>420.84468105231122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1823.6602845600153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1556</v>
      </c>
      <c r="C31" s="81" t="s">
        <v>1557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400</v>
      </c>
      <c r="N36" s="272">
        <f>K36/M36</f>
        <v>333.47023436564763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400</v>
      </c>
      <c r="N37" s="272">
        <f>K37/M37</f>
        <v>436.446664964793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400</v>
      </c>
      <c r="N38" s="272">
        <f>K38/M38</f>
        <v>154.54709934169873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841">
        <v>400</v>
      </c>
      <c r="M39" s="842"/>
      <c r="N39" s="272">
        <f>K39/L39</f>
        <v>151.46388470983183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1076.9379153932662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1999.3004863836115</v>
      </c>
      <c r="N48" s="272">
        <f>K48*M48</f>
        <v>3658.7198900820094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72168.840164764028</v>
      </c>
      <c r="N49" s="272">
        <f>K49*M49</f>
        <v>1371.2079631305164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5029.9278532125263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1207.372796120339</v>
      </c>
      <c r="M58" s="829"/>
      <c r="N58" s="287">
        <f>K58*L58</f>
        <v>22.940083126286439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22.940083126286439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6230.8090528615812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1246.1618105723164</v>
      </c>
      <c r="M82" s="859"/>
      <c r="N82" s="51"/>
    </row>
    <row r="83" spans="1:14">
      <c r="B83" s="89" t="s">
        <v>973</v>
      </c>
      <c r="C83" s="90"/>
      <c r="D83" s="90"/>
      <c r="E83" s="90"/>
      <c r="F83" s="90"/>
      <c r="G83" s="90"/>
      <c r="H83" s="90"/>
      <c r="I83" s="87"/>
      <c r="J83" s="88"/>
      <c r="K83" s="304">
        <v>0.05</v>
      </c>
      <c r="L83" s="858">
        <f>N77*K83</f>
        <v>311.54045264307911</v>
      </c>
      <c r="M83" s="859"/>
      <c r="N83" s="51"/>
    </row>
    <row r="84" spans="1:14" ht="15.75" thickBot="1">
      <c r="B84" s="91" t="s">
        <v>974</v>
      </c>
      <c r="C84" s="92"/>
      <c r="D84" s="92"/>
      <c r="E84" s="92"/>
      <c r="F84" s="92"/>
      <c r="G84" s="92"/>
      <c r="H84" s="92"/>
      <c r="I84" s="93"/>
      <c r="J84" s="94"/>
      <c r="K84" s="305">
        <v>0.05</v>
      </c>
      <c r="L84" s="860">
        <f>N77*K84</f>
        <v>311.54045264307911</v>
      </c>
      <c r="M84" s="861"/>
      <c r="N84" s="51"/>
    </row>
    <row r="85" spans="1:14" ht="15.75" thickBot="1">
      <c r="B85" s="824" t="s">
        <v>953</v>
      </c>
      <c r="C85" s="825"/>
      <c r="D85" s="825"/>
      <c r="E85" s="825"/>
      <c r="F85" s="825"/>
      <c r="G85" s="825"/>
      <c r="H85" s="825"/>
      <c r="I85" s="825"/>
      <c r="J85" s="825"/>
      <c r="K85" s="825"/>
      <c r="L85" s="825"/>
      <c r="M85" s="826"/>
      <c r="N85" s="52">
        <f>L82+L83+L84</f>
        <v>1869.2427158584746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8100.0517687200554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1558</v>
      </c>
      <c r="C31" s="81" t="s">
        <v>1559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400</v>
      </c>
      <c r="N36" s="272">
        <f>K36/M36</f>
        <v>333.47023436564763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400</v>
      </c>
      <c r="N37" s="272">
        <f>K37/M37</f>
        <v>436.446664964793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400</v>
      </c>
      <c r="N38" s="272">
        <f>K38/M38</f>
        <v>154.54709934169873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841">
        <v>400</v>
      </c>
      <c r="M39" s="842"/>
      <c r="N39" s="272">
        <f>K39/L39</f>
        <v>151.46388470983183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1076.9379153932662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1.5</v>
      </c>
      <c r="L48" s="267"/>
      <c r="M48" s="402">
        <f>VLOOKUP(A48,MATERIALES!A5:D396,4,FALSE)</f>
        <v>1999.3004863836115</v>
      </c>
      <c r="N48" s="272">
        <f>K48*M48</f>
        <v>2998.9507295754174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1.2999999999999999E-2</v>
      </c>
      <c r="L49" s="267"/>
      <c r="M49" s="402">
        <f>VLOOKUP(A49,MATERIALES!A6:D397,4,FALSE)</f>
        <v>72168.840164764028</v>
      </c>
      <c r="N49" s="272">
        <f>K49*M49</f>
        <v>938.19492214193235</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3937.1456517173497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1207.372796120339</v>
      </c>
      <c r="M58" s="829"/>
      <c r="N58" s="287">
        <f>K58*L58</f>
        <v>15.695846349564405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15.695846349564405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9">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5130.7826145896834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1026.1565229179366</v>
      </c>
      <c r="M83" s="859"/>
      <c r="N83" s="51"/>
    </row>
    <row r="84" spans="1:14">
      <c r="B84" s="89" t="s">
        <v>973</v>
      </c>
      <c r="C84" s="90"/>
      <c r="D84" s="90"/>
      <c r="E84" s="90"/>
      <c r="F84" s="90"/>
      <c r="G84" s="90"/>
      <c r="H84" s="90"/>
      <c r="I84" s="87"/>
      <c r="J84" s="88"/>
      <c r="K84" s="304">
        <v>0.05</v>
      </c>
      <c r="L84" s="858">
        <f>N78*K84</f>
        <v>256.53913072948416</v>
      </c>
      <c r="M84" s="859"/>
      <c r="N84" s="51"/>
    </row>
    <row r="85" spans="1:14" ht="15.75" thickBot="1">
      <c r="B85" s="91" t="s">
        <v>974</v>
      </c>
      <c r="C85" s="92"/>
      <c r="D85" s="92"/>
      <c r="E85" s="92"/>
      <c r="F85" s="92"/>
      <c r="G85" s="92"/>
      <c r="H85" s="92"/>
      <c r="I85" s="93"/>
      <c r="J85" s="94"/>
      <c r="K85" s="305">
        <v>0.05</v>
      </c>
      <c r="L85" s="860">
        <f>N78*K85</f>
        <v>256.53913072948416</v>
      </c>
      <c r="M85" s="861"/>
      <c r="N85" s="51"/>
    </row>
    <row r="86" spans="1:14" ht="15.75" thickBot="1">
      <c r="B86" s="824" t="s">
        <v>953</v>
      </c>
      <c r="C86" s="825"/>
      <c r="D86" s="825"/>
      <c r="E86" s="825"/>
      <c r="F86" s="825"/>
      <c r="G86" s="825"/>
      <c r="H86" s="825"/>
      <c r="I86" s="825"/>
      <c r="J86" s="825"/>
      <c r="K86" s="825"/>
      <c r="L86" s="825"/>
      <c r="M86" s="826"/>
      <c r="N86" s="52">
        <f>L83+L84+L85</f>
        <v>1539.2347843769051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6670.0173989665882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1560</v>
      </c>
      <c r="C31" s="81" t="s">
        <v>1561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400</v>
      </c>
      <c r="N36" s="272">
        <f>K36/M36</f>
        <v>333.47023436564763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400</v>
      </c>
      <c r="N37" s="272">
        <f>K37/M37</f>
        <v>436.446664964793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400</v>
      </c>
      <c r="N38" s="272">
        <f>K38/M38</f>
        <v>154.54709934169873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841">
        <v>400</v>
      </c>
      <c r="M39" s="842"/>
      <c r="N39" s="272">
        <f>K39/L39</f>
        <v>151.46388470983183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1076.9379153932662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860</v>
      </c>
      <c r="B48" s="43" t="str">
        <f>VLOOKUP(A48,MATERIALES!A5:D373,3,FALSE)</f>
        <v>Emulsión CRR-2</v>
      </c>
      <c r="C48" s="281"/>
      <c r="D48" s="281"/>
      <c r="E48" s="281"/>
      <c r="F48" s="281"/>
      <c r="G48" s="281"/>
      <c r="H48" s="281"/>
      <c r="I48" s="268"/>
      <c r="J48" s="224" t="str">
        <f>VLOOKUP(A48,MATERIALES!A4:D373,2,FALSE)</f>
        <v>lt</v>
      </c>
      <c r="K48" s="282">
        <v>1.83</v>
      </c>
      <c r="L48" s="267"/>
      <c r="M48" s="402">
        <f>VLOOKUP(A48,MATERIALES!A5:D396,4,FALSE)</f>
        <v>1999.3004863836115</v>
      </c>
      <c r="N48" s="272">
        <f>K48*M48</f>
        <v>3658.7198900820094</v>
      </c>
    </row>
    <row r="49" spans="1:14">
      <c r="A49" s="108" t="s">
        <v>761</v>
      </c>
      <c r="B49" s="43" t="str">
        <f>VLOOKUP(A49,MATERIALES!A6:D373,3,FALSE)</f>
        <v>Agregado para tratamiento superf. Simple</v>
      </c>
      <c r="C49" s="281"/>
      <c r="D49" s="281"/>
      <c r="E49" s="281"/>
      <c r="F49" s="281"/>
      <c r="G49" s="281"/>
      <c r="H49" s="281"/>
      <c r="I49" s="268"/>
      <c r="J49" s="224" t="str">
        <f>VLOOKUP(A49,MATERIALES!A5:D373,2,FALSE)</f>
        <v>m3</v>
      </c>
      <c r="K49" s="282">
        <v>1.9E-2</v>
      </c>
      <c r="L49" s="267"/>
      <c r="M49" s="402">
        <f>VLOOKUP(A49,MATERIALES!A6:D397,4,FALSE)</f>
        <v>72168.840164764028</v>
      </c>
      <c r="N49" s="272">
        <f>K49*M49</f>
        <v>1371.2079631305164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5029.9278532125263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1.9E-2</v>
      </c>
      <c r="J58" s="286">
        <v>1</v>
      </c>
      <c r="K58" s="279">
        <f>I58*J58</f>
        <v>1.9E-2</v>
      </c>
      <c r="L58" s="828">
        <f>VLOOKUP(A58,TRANSPORTE!A5:D117,4,FALSE)</f>
        <v>1207.372796120339</v>
      </c>
      <c r="M58" s="829"/>
      <c r="N58" s="287">
        <f>K58*L58</f>
        <v>22.940083126286439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22.940083126286439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66">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67">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6230.8090528615812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1246.1618105723164</v>
      </c>
      <c r="M83" s="859"/>
      <c r="N83" s="51"/>
    </row>
    <row r="84" spans="1:14">
      <c r="B84" s="89" t="s">
        <v>973</v>
      </c>
      <c r="C84" s="90"/>
      <c r="D84" s="90"/>
      <c r="E84" s="90"/>
      <c r="F84" s="90"/>
      <c r="G84" s="90"/>
      <c r="H84" s="90"/>
      <c r="I84" s="87"/>
      <c r="J84" s="88"/>
      <c r="K84" s="304">
        <v>0.05</v>
      </c>
      <c r="L84" s="858">
        <f>N78*K84</f>
        <v>311.54045264307911</v>
      </c>
      <c r="M84" s="859"/>
      <c r="N84" s="51"/>
    </row>
    <row r="85" spans="1:14" ht="15.75" thickBot="1">
      <c r="B85" s="91" t="s">
        <v>974</v>
      </c>
      <c r="C85" s="92"/>
      <c r="D85" s="92"/>
      <c r="E85" s="92"/>
      <c r="F85" s="92"/>
      <c r="G85" s="92"/>
      <c r="H85" s="92"/>
      <c r="I85" s="93"/>
      <c r="J85" s="94"/>
      <c r="K85" s="305">
        <v>0.05</v>
      </c>
      <c r="L85" s="860">
        <f>N78*K85</f>
        <v>311.54045264307911</v>
      </c>
      <c r="M85" s="861"/>
      <c r="N85" s="51"/>
    </row>
    <row r="86" spans="1:14" ht="15.75" thickBot="1">
      <c r="B86" s="824" t="s">
        <v>953</v>
      </c>
      <c r="C86" s="825"/>
      <c r="D86" s="825"/>
      <c r="E86" s="825"/>
      <c r="F86" s="825"/>
      <c r="G86" s="825"/>
      <c r="H86" s="825"/>
      <c r="I86" s="825"/>
      <c r="J86" s="825"/>
      <c r="K86" s="825"/>
      <c r="L86" s="825"/>
      <c r="M86" s="826"/>
      <c r="N86" s="52">
        <f>L83+L84+L85</f>
        <v>1869.2427158584746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8100.0517687200554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1562</v>
      </c>
      <c r="C31" s="81" t="s">
        <v>2059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400</v>
      </c>
      <c r="N36" s="272">
        <f>K36/M36</f>
        <v>333.47023436564763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400</v>
      </c>
      <c r="N37" s="272">
        <f>K37/M37</f>
        <v>436.446664964793</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400</v>
      </c>
      <c r="N38" s="272">
        <f>K38/M38</f>
        <v>154.54709934169873</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841">
        <v>400</v>
      </c>
      <c r="M39" s="842"/>
      <c r="N39" s="272">
        <f>K39/L39</f>
        <v>151.46388470983183</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1.010032011295025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1076.9379153932662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761</v>
      </c>
      <c r="B48" s="43" t="str">
        <f>VLOOKUP(A48,MATERIALES!A5:D373,3,FALSE)</f>
        <v>Agregado para tratamiento superf. Simple</v>
      </c>
      <c r="C48" s="281"/>
      <c r="D48" s="281"/>
      <c r="E48" s="281"/>
      <c r="F48" s="281"/>
      <c r="G48" s="281"/>
      <c r="H48" s="281"/>
      <c r="I48" s="268"/>
      <c r="J48" s="224" t="str">
        <f>VLOOKUP(A48,MATERIALES!A4:D373,2,FALSE)</f>
        <v>m3</v>
      </c>
      <c r="K48" s="282">
        <v>1.2999999999999999E-2</v>
      </c>
      <c r="L48" s="267"/>
      <c r="M48" s="402">
        <f>VLOOKUP(A48,MATERIALES!A5:D396,4,FALSE)</f>
        <v>72168.840164764028</v>
      </c>
      <c r="N48" s="272">
        <f>K48*M48</f>
        <v>938.19492214193235</v>
      </c>
    </row>
    <row r="49" spans="1:14">
      <c r="A49" s="108" t="s">
        <v>860</v>
      </c>
      <c r="B49" s="43" t="str">
        <f>VLOOKUP(A49,MATERIALES!A6:D373,3,FALSE)</f>
        <v>Emulsión CRR-2</v>
      </c>
      <c r="C49" s="281"/>
      <c r="D49" s="281"/>
      <c r="E49" s="281"/>
      <c r="F49" s="281"/>
      <c r="G49" s="281"/>
      <c r="H49" s="281"/>
      <c r="I49" s="268"/>
      <c r="J49" s="224" t="str">
        <f>VLOOKUP(A49,MATERIALES!A5:D373,2,FALSE)</f>
        <v>lt</v>
      </c>
      <c r="K49" s="282">
        <v>1.5</v>
      </c>
      <c r="L49" s="267"/>
      <c r="M49" s="402">
        <f>VLOOKUP(A49,MATERIALES!A6:D397,4,FALSE)</f>
        <v>1999.3004863836115</v>
      </c>
      <c r="N49" s="272">
        <f>K49*M49</f>
        <v>2998.9507295754174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3937.1456517173497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1.2999999999999999E-2</v>
      </c>
      <c r="J58" s="286">
        <v>1</v>
      </c>
      <c r="K58" s="279">
        <f>I58*J58</f>
        <v>1.2999999999999999E-2</v>
      </c>
      <c r="L58" s="828">
        <f>VLOOKUP(A58,TRANSPORTE!A5:D117,4,FALSE)</f>
        <v>1207.372796120339</v>
      </c>
      <c r="M58" s="829"/>
      <c r="N58" s="287">
        <f>K58*L58</f>
        <v>15.695846349564405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15.695846349564405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295">
        <v>3200</v>
      </c>
      <c r="N69" s="395">
        <f>K69/M69</f>
        <v>33.339451129502493</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295">
        <v>3200</v>
      </c>
      <c r="N70" s="395">
        <f>K70/M70</f>
        <v>67.663749999999993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101.00320112950249</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5130.7826145896834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1026.1565229179366</v>
      </c>
      <c r="M83" s="859"/>
      <c r="N83" s="51"/>
    </row>
    <row r="84" spans="1:14">
      <c r="B84" s="89" t="s">
        <v>973</v>
      </c>
      <c r="C84" s="90"/>
      <c r="D84" s="90"/>
      <c r="E84" s="90"/>
      <c r="F84" s="90"/>
      <c r="G84" s="90"/>
      <c r="H84" s="90"/>
      <c r="I84" s="87"/>
      <c r="J84" s="88"/>
      <c r="K84" s="304">
        <v>0.05</v>
      </c>
      <c r="L84" s="858">
        <f>N78*K84</f>
        <v>256.53913072948416</v>
      </c>
      <c r="M84" s="859"/>
      <c r="N84" s="51"/>
    </row>
    <row r="85" spans="1:14" ht="15.75" thickBot="1">
      <c r="B85" s="91" t="s">
        <v>974</v>
      </c>
      <c r="C85" s="92"/>
      <c r="D85" s="92"/>
      <c r="E85" s="92"/>
      <c r="F85" s="92"/>
      <c r="G85" s="92"/>
      <c r="H85" s="92"/>
      <c r="I85" s="93"/>
      <c r="J85" s="94"/>
      <c r="K85" s="305">
        <v>0.05</v>
      </c>
      <c r="L85" s="860">
        <f>N78*K85</f>
        <v>256.53913072948416</v>
      </c>
      <c r="M85" s="861"/>
      <c r="N85" s="51"/>
    </row>
    <row r="86" spans="1:14" ht="15.75" thickBot="1">
      <c r="B86" s="824" t="s">
        <v>953</v>
      </c>
      <c r="C86" s="825"/>
      <c r="D86" s="825"/>
      <c r="E86" s="825"/>
      <c r="F86" s="825"/>
      <c r="G86" s="825"/>
      <c r="H86" s="825"/>
      <c r="I86" s="825"/>
      <c r="J86" s="825"/>
      <c r="K86" s="825"/>
      <c r="L86" s="825"/>
      <c r="M86" s="826"/>
      <c r="N86" s="52">
        <f>L83+L84+L85</f>
        <v>1539.2347843769051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6670.0173989665882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1563</v>
      </c>
      <c r="C31" s="81" t="s">
        <v>1564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83">
        <v>275</v>
      </c>
      <c r="N36" s="272">
        <f>K36/M36</f>
        <v>485.0476136227602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83">
        <f>M36</f>
        <v>275</v>
      </c>
      <c r="N37" s="272">
        <f>K37/M37</f>
        <v>634.83151267606252</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83">
        <v>275</v>
      </c>
      <c r="N38" s="272">
        <f>K38/M38</f>
        <v>224.79578086065268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952">
        <v>275</v>
      </c>
      <c r="M39" s="953"/>
      <c r="N39" s="272">
        <f>K39/L39</f>
        <v>220.31110503248266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1566.4551496629326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2.5000000000000001E-2</v>
      </c>
      <c r="L48" s="267"/>
      <c r="M48" s="402">
        <f>VLOOKUP(A48,MATERIALES!A5:D396,4,FALSE)</f>
        <v>59080.440396218561</v>
      </c>
      <c r="N48" s="272">
        <f>K48*M48</f>
        <v>1477.0110099054641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1.2999999999999999E-2</v>
      </c>
      <c r="L49" s="267"/>
      <c r="M49" s="402">
        <f>VLOOKUP(A49,MATERIALES!A6:D397,4,FALSE)</f>
        <v>62615.121277810838</v>
      </c>
      <c r="N49" s="272">
        <f>K49*M49</f>
        <v>813.99657661154083</v>
      </c>
    </row>
    <row r="50" spans="1:14">
      <c r="A50" t="s">
        <v>860</v>
      </c>
      <c r="B50" s="43" t="str">
        <f>VLOOKUP(A50,MATERIALES!A6:D373,3,FALSE)</f>
        <v>Emulsión CRR-2</v>
      </c>
      <c r="C50" s="281"/>
      <c r="D50" s="281"/>
      <c r="E50" s="281"/>
      <c r="F50" s="281"/>
      <c r="G50" s="281"/>
      <c r="H50" s="281"/>
      <c r="I50" s="268"/>
      <c r="J50" s="224" t="str">
        <f>VLOOKUP(A50,MATERIALES!A6:D373,2,FALSE)</f>
        <v>lt</v>
      </c>
      <c r="K50" s="282">
        <v>4.24</v>
      </c>
      <c r="L50" s="267"/>
      <c r="M50" s="402">
        <f>VLOOKUP(A50,MATERIALES!A6:D398,4,FALSE)</f>
        <v>1999.3004863836115</v>
      </c>
      <c r="N50" s="272">
        <f>K50*M50</f>
        <v>8477.0340622665135</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10768.041648783517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1207.372796120339</v>
      </c>
      <c r="M58" s="829"/>
      <c r="N58" s="287">
        <f>K58*L58</f>
        <v>45.880166252572877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45.880166252572877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30</v>
      </c>
      <c r="B69" s="49" t="str">
        <f>VLOOKUP(A69,'MANO DE OBRA'!A8:D68,3,FALSE)</f>
        <v>Oficial</v>
      </c>
      <c r="C69" s="47"/>
      <c r="D69" s="47"/>
      <c r="E69" s="47"/>
      <c r="F69" s="47"/>
      <c r="G69" s="47"/>
      <c r="H69" s="47"/>
      <c r="I69" s="292">
        <f>K69/J69*100</f>
        <v>57668.23979157189</v>
      </c>
      <c r="J69" s="293">
        <v>185</v>
      </c>
      <c r="K69" s="294">
        <f>VLOOKUP(A69,'MANO DE OBRA'!A8:D99,4,FALSE)</f>
        <v>106686.24361440798</v>
      </c>
      <c r="L69" s="50"/>
      <c r="M69" s="404">
        <v>2200</v>
      </c>
      <c r="N69" s="395">
        <f>K69/M69</f>
        <v>48.493747097458176</v>
      </c>
      <c r="O69" s="106"/>
    </row>
    <row r="70" spans="1:15">
      <c r="A70" t="s">
        <v>11</v>
      </c>
      <c r="B70" s="49" t="str">
        <f>VLOOKUP(A70,'MANO DE OBRA'!A8:D69,3,FALSE)</f>
        <v>Obrero (4)</v>
      </c>
      <c r="C70" s="47"/>
      <c r="D70" s="47"/>
      <c r="E70" s="47"/>
      <c r="F70" s="47"/>
      <c r="G70" s="47"/>
      <c r="H70" s="47"/>
      <c r="I70" s="292">
        <f>K70/J70*100</f>
        <v>117040.00000000001</v>
      </c>
      <c r="J70" s="293">
        <v>185</v>
      </c>
      <c r="K70" s="294">
        <f>VLOOKUP(A70,'MANO DE OBRA'!A8:D100,4,FALSE)</f>
        <v>216524</v>
      </c>
      <c r="L70" s="50"/>
      <c r="M70" s="405">
        <v>2200</v>
      </c>
      <c r="N70" s="395">
        <f>K70/M70</f>
        <v>98.42</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12527.290711796481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2505.4581423592963</v>
      </c>
      <c r="M83" s="859"/>
      <c r="N83" s="51"/>
    </row>
    <row r="84" spans="1:14">
      <c r="B84" s="89" t="s">
        <v>973</v>
      </c>
      <c r="C84" s="90"/>
      <c r="D84" s="90"/>
      <c r="E84" s="90"/>
      <c r="F84" s="90"/>
      <c r="G84" s="90"/>
      <c r="H84" s="90"/>
      <c r="I84" s="87"/>
      <c r="J84" s="88"/>
      <c r="K84" s="304">
        <v>0.05</v>
      </c>
      <c r="L84" s="858">
        <f>N78*K84</f>
        <v>626.36453558982407</v>
      </c>
      <c r="M84" s="859"/>
      <c r="N84" s="51"/>
    </row>
    <row r="85" spans="1:14" ht="15.75" thickBot="1">
      <c r="B85" s="91" t="s">
        <v>974</v>
      </c>
      <c r="C85" s="92"/>
      <c r="D85" s="92"/>
      <c r="E85" s="92"/>
      <c r="F85" s="92"/>
      <c r="G85" s="92"/>
      <c r="H85" s="92"/>
      <c r="I85" s="93"/>
      <c r="J85" s="94"/>
      <c r="K85" s="305">
        <v>0.05</v>
      </c>
      <c r="L85" s="860">
        <f>N78*K85</f>
        <v>626.36453558982407</v>
      </c>
      <c r="M85" s="861"/>
      <c r="N85" s="51"/>
    </row>
    <row r="86" spans="1:14" ht="15.75" thickBot="1">
      <c r="B86" s="824" t="s">
        <v>953</v>
      </c>
      <c r="C86" s="825"/>
      <c r="D86" s="825"/>
      <c r="E86" s="825"/>
      <c r="F86" s="825"/>
      <c r="G86" s="825"/>
      <c r="H86" s="825"/>
      <c r="I86" s="825"/>
      <c r="J86" s="825"/>
      <c r="K86" s="825"/>
      <c r="L86" s="825"/>
      <c r="M86" s="826"/>
      <c r="N86" s="52">
        <f>L83+L84+L85</f>
        <v>3758.1872135389449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16285.477925335425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1565</v>
      </c>
      <c r="C31" s="81" t="s">
        <v>1566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83">
        <v>275</v>
      </c>
      <c r="N36" s="272">
        <f>K36/M36</f>
        <v>485.0476136227602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83">
        <v>275</v>
      </c>
      <c r="N37" s="272">
        <f>K37/M37</f>
        <v>634.83151267606252</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83">
        <v>275</v>
      </c>
      <c r="N38" s="272">
        <f>K38/M38</f>
        <v>224.79578086065268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952">
        <v>275</v>
      </c>
      <c r="M39" s="953"/>
      <c r="N39" s="272">
        <f>K39/L39</f>
        <v>220.31110503248266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1566.4551496629326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VLOOKUP(A48,MATERIALES!A4:D373,2,FALSE)</f>
        <v>m3</v>
      </c>
      <c r="K48" s="282">
        <v>1.9E-2</v>
      </c>
      <c r="L48" s="267"/>
      <c r="M48" s="402">
        <f>VLOOKUP(A48,MATERIALES!A5:D396,4,FALSE)</f>
        <v>59080.440396218561</v>
      </c>
      <c r="N48" s="272">
        <f>K48*M48</f>
        <v>1122.5283675281526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VLOOKUP(A49,MATERIALES!A5:D373,2,FALSE)</f>
        <v>m3</v>
      </c>
      <c r="K49" s="282">
        <v>0.01</v>
      </c>
      <c r="L49" s="267"/>
      <c r="M49" s="402">
        <f>VLOOKUP(A49,MATERIALES!A6:D397,4,FALSE)</f>
        <v>62615.121277810838</v>
      </c>
      <c r="N49" s="272">
        <f>K49*M49</f>
        <v>626.1512127781084</v>
      </c>
    </row>
    <row r="50" spans="1:14">
      <c r="A50" t="s">
        <v>860</v>
      </c>
      <c r="B50" s="43" t="str">
        <f>VLOOKUP(A50,MATERIALES!A6:D373,3,FALSE)</f>
        <v>Emulsión CRR-2</v>
      </c>
      <c r="C50" s="281"/>
      <c r="D50" s="281"/>
      <c r="E50" s="281"/>
      <c r="F50" s="281"/>
      <c r="G50" s="281"/>
      <c r="H50" s="281"/>
      <c r="I50" s="268"/>
      <c r="J50" s="224" t="str">
        <f>VLOOKUP(A50,MATERIALES!A6:D373,2,FALSE)</f>
        <v>lt</v>
      </c>
      <c r="K50" s="282">
        <v>3.24</v>
      </c>
      <c r="L50" s="267"/>
      <c r="M50" s="402">
        <f>VLOOKUP(A50,MATERIALES!A6:D398,4,FALSE)</f>
        <v>1999.3004863836115</v>
      </c>
      <c r="N50" s="272">
        <f>K50*M50</f>
        <v>6477.7335758829022</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8226.4131561891627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1207.372796120339</v>
      </c>
      <c r="M58" s="829"/>
      <c r="N58" s="287">
        <f>K58*L58</f>
        <v>35.013811087489835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35.013811087489835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06">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9974.7958640370434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1994.9591728074088</v>
      </c>
      <c r="M83" s="859"/>
      <c r="N83" s="51"/>
    </row>
    <row r="84" spans="1:14">
      <c r="B84" s="89" t="s">
        <v>973</v>
      </c>
      <c r="C84" s="90"/>
      <c r="D84" s="90"/>
      <c r="E84" s="90"/>
      <c r="F84" s="90"/>
      <c r="G84" s="90"/>
      <c r="H84" s="90"/>
      <c r="I84" s="87"/>
      <c r="J84" s="88"/>
      <c r="K84" s="304">
        <v>0.05</v>
      </c>
      <c r="L84" s="858">
        <f>N78*K84</f>
        <v>498.73979320185219</v>
      </c>
      <c r="M84" s="859"/>
      <c r="N84" s="51"/>
    </row>
    <row r="85" spans="1:14" ht="15.75" thickBot="1">
      <c r="B85" s="91" t="s">
        <v>974</v>
      </c>
      <c r="C85" s="92"/>
      <c r="D85" s="92"/>
      <c r="E85" s="92"/>
      <c r="F85" s="92"/>
      <c r="G85" s="92"/>
      <c r="H85" s="92"/>
      <c r="I85" s="93"/>
      <c r="J85" s="94"/>
      <c r="K85" s="305">
        <v>0.05</v>
      </c>
      <c r="L85" s="860">
        <f>N78*K85</f>
        <v>498.73979320185219</v>
      </c>
      <c r="M85" s="861"/>
      <c r="N85" s="51"/>
    </row>
    <row r="86" spans="1:14" ht="15.75" thickBot="1">
      <c r="B86" s="824" t="s">
        <v>953</v>
      </c>
      <c r="C86" s="825"/>
      <c r="D86" s="825"/>
      <c r="E86" s="825"/>
      <c r="F86" s="825"/>
      <c r="G86" s="825"/>
      <c r="H86" s="825"/>
      <c r="I86" s="825"/>
      <c r="J86" s="825"/>
      <c r="K86" s="825"/>
      <c r="L86" s="825"/>
      <c r="M86" s="826"/>
      <c r="N86" s="52">
        <f>L83+L84+L85</f>
        <v>2992.4387592111129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12967.234623248156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1568</v>
      </c>
      <c r="C31" s="81" t="s">
        <v>1567</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275</v>
      </c>
      <c r="N36" s="272">
        <f>K36/M36</f>
        <v>485.0476136227602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275</v>
      </c>
      <c r="N37" s="272">
        <f>K37/M37</f>
        <v>634.83151267606252</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275</v>
      </c>
      <c r="N38" s="272">
        <f>K38/M38</f>
        <v>224.79578086065268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841">
        <v>275</v>
      </c>
      <c r="M39" s="842"/>
      <c r="N39" s="272">
        <f>K39/L39</f>
        <v>220.31110503248266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1566.4551496629326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2.5000000000000001E-2</v>
      </c>
      <c r="L48" s="267"/>
      <c r="M48" s="402">
        <f>VLOOKUP(A48,MATERIALES!A5:D396,4,FALSE)</f>
        <v>59080.440396218561</v>
      </c>
      <c r="N48" s="272">
        <f>K48*M48</f>
        <v>1477.0110099054641</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1.2999999999999999E-2</v>
      </c>
      <c r="L49" s="267"/>
      <c r="M49" s="402">
        <f>VLOOKUP(A49,MATERIALES!A6:D397,4,FALSE)</f>
        <v>62615.121277810838</v>
      </c>
      <c r="N49" s="272">
        <f>K49*M49</f>
        <v>813.99657661154083</v>
      </c>
    </row>
    <row r="50" spans="1:14">
      <c r="A50" t="s">
        <v>862</v>
      </c>
      <c r="B50" s="43" t="str">
        <f>VLOOKUP(A50,MATERIALES!A6:D373,3,FALSE)</f>
        <v>Emulsión CRR-2m</v>
      </c>
      <c r="C50" s="281"/>
      <c r="D50" s="281"/>
      <c r="E50" s="281"/>
      <c r="F50" s="281"/>
      <c r="G50" s="281"/>
      <c r="H50" s="281"/>
      <c r="I50" s="268"/>
      <c r="J50" s="224" t="str">
        <f>VLOOKUP(A50,MATERIALES!A6:D642,2,FALSE)</f>
        <v>lt</v>
      </c>
      <c r="K50" s="282">
        <v>4.24</v>
      </c>
      <c r="L50" s="267"/>
      <c r="M50" s="402">
        <f>VLOOKUP(A50,MATERIALES!A6:D398,4,FALSE)</f>
        <v>2128.287614537393</v>
      </c>
      <c r="N50" s="272">
        <f>K50*M50</f>
        <v>9023.9394856385461</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11314.947072155552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3.7999999999999999E-2</v>
      </c>
      <c r="J58" s="286">
        <v>1</v>
      </c>
      <c r="K58" s="279">
        <f>I58*J58</f>
        <v>3.7999999999999999E-2</v>
      </c>
      <c r="L58" s="828">
        <f>VLOOKUP(A58,TRANSPORTE!A5:D117,4,FALSE)</f>
        <v>1207.372796120339</v>
      </c>
      <c r="M58" s="829"/>
      <c r="N58" s="287">
        <f>K58*L58</f>
        <v>45.880166252572877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45.880166252572877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13074.196135168515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2614.8392270337031</v>
      </c>
      <c r="M83" s="859"/>
      <c r="N83" s="51"/>
    </row>
    <row r="84" spans="1:14">
      <c r="B84" s="89" t="s">
        <v>973</v>
      </c>
      <c r="C84" s="90"/>
      <c r="D84" s="90"/>
      <c r="E84" s="90"/>
      <c r="F84" s="90"/>
      <c r="G84" s="90"/>
      <c r="H84" s="90"/>
      <c r="I84" s="87"/>
      <c r="J84" s="88"/>
      <c r="K84" s="304">
        <v>0.05</v>
      </c>
      <c r="L84" s="858">
        <f>N78*K84</f>
        <v>653.70980675842577</v>
      </c>
      <c r="M84" s="859"/>
      <c r="N84" s="51"/>
    </row>
    <row r="85" spans="1:14" ht="15.75" thickBot="1">
      <c r="B85" s="91" t="s">
        <v>974</v>
      </c>
      <c r="C85" s="92"/>
      <c r="D85" s="92"/>
      <c r="E85" s="92"/>
      <c r="F85" s="92"/>
      <c r="G85" s="92"/>
      <c r="H85" s="92"/>
      <c r="I85" s="93"/>
      <c r="J85" s="94"/>
      <c r="K85" s="305">
        <v>0.05</v>
      </c>
      <c r="L85" s="860">
        <f>N78*K85</f>
        <v>653.70980675842577</v>
      </c>
      <c r="M85" s="861"/>
      <c r="N85" s="51"/>
    </row>
    <row r="86" spans="1:14" ht="15.75" thickBot="1">
      <c r="B86" s="824" t="s">
        <v>953</v>
      </c>
      <c r="C86" s="825"/>
      <c r="D86" s="825"/>
      <c r="E86" s="825"/>
      <c r="F86" s="825"/>
      <c r="G86" s="825"/>
      <c r="H86" s="825"/>
      <c r="I86" s="825"/>
      <c r="J86" s="825"/>
      <c r="K86" s="825"/>
      <c r="L86" s="825"/>
      <c r="M86" s="826"/>
      <c r="N86" s="52">
        <f>L83+L84+L85</f>
        <v>3922.2588405505544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16996.454975719069</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1569</v>
      </c>
      <c r="C31" s="81" t="s">
        <v>1570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275</v>
      </c>
      <c r="N36" s="272">
        <f>K36/M36</f>
        <v>485.0476136227602</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275</v>
      </c>
      <c r="N37" s="272">
        <f>K37/M37</f>
        <v>634.83151267606252</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275</v>
      </c>
      <c r="N38" s="272">
        <f>K38/M38</f>
        <v>224.79578086065268</v>
      </c>
    </row>
    <row r="39" spans="1:14">
      <c r="A39" t="s">
        <v>225</v>
      </c>
      <c r="B39" s="837" t="str">
        <f>VLOOKUP(A39,EQUIPOS!A9:D154,3,FALSE)</f>
        <v>Esparcidor de gravilla, Ancho de esparcimiento 3100mm, Velocidad de trabajo 10—20km2/h</v>
      </c>
      <c r="C39" s="838"/>
      <c r="D39" s="838"/>
      <c r="E39" s="838"/>
      <c r="F39" s="838"/>
      <c r="G39" s="838"/>
      <c r="H39" s="839"/>
      <c r="I39" s="840"/>
      <c r="J39" s="821"/>
      <c r="K39" s="269">
        <f>VLOOKUP(A39,EQUIPOS!A9:D166,4,FALSE)</f>
        <v>60585.553883932727</v>
      </c>
      <c r="L39" s="841">
        <v>275</v>
      </c>
      <c r="M39" s="842"/>
      <c r="N39" s="272">
        <f>K39/L39</f>
        <v>220.31110503248266</v>
      </c>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1.4691374709745819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1566.4551496629326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759</v>
      </c>
      <c r="B48" s="43" t="str">
        <f>VLOOKUP(A48,MATERIALES!A5:D373,3,FALSE)</f>
        <v>Agregado para tratamiento superficial doble (primer riego)</v>
      </c>
      <c r="C48" s="281"/>
      <c r="D48" s="281"/>
      <c r="E48" s="281"/>
      <c r="F48" s="281"/>
      <c r="G48" s="281"/>
      <c r="H48" s="281"/>
      <c r="I48" s="268"/>
      <c r="J48" s="224" t="str">
        <f>VLOOKUP(A48,MATERIALES!A4:D640,2,FALSE)</f>
        <v>m3</v>
      </c>
      <c r="K48" s="282">
        <v>1.9E-2</v>
      </c>
      <c r="L48" s="267"/>
      <c r="M48" s="402">
        <f>VLOOKUP(A48,MATERIALES!A5:D396,4,FALSE)</f>
        <v>59080.440396218561</v>
      </c>
      <c r="N48" s="272">
        <f>K48*M48</f>
        <v>1122.5283675281526</v>
      </c>
    </row>
    <row r="49" spans="1:14">
      <c r="A49" s="108" t="s">
        <v>760</v>
      </c>
      <c r="B49" s="43" t="str">
        <f>VLOOKUP(A49,MATERIALES!A6:D373,3,FALSE)</f>
        <v>Agregado para tratamiento superficial doble (segundo riego)</v>
      </c>
      <c r="C49" s="281"/>
      <c r="D49" s="281"/>
      <c r="E49" s="281"/>
      <c r="F49" s="281"/>
      <c r="G49" s="281"/>
      <c r="H49" s="281"/>
      <c r="I49" s="268"/>
      <c r="J49" s="224" t="str">
        <f>VLOOKUP(A49,MATERIALES!A5:D641,2,FALSE)</f>
        <v>m3</v>
      </c>
      <c r="K49" s="282">
        <v>0.01</v>
      </c>
      <c r="L49" s="267"/>
      <c r="M49" s="402">
        <f>VLOOKUP(A49,MATERIALES!A6:D397,4,FALSE)</f>
        <v>62615.121277810838</v>
      </c>
      <c r="N49" s="272">
        <f>K49*M49</f>
        <v>626.1512127781084</v>
      </c>
    </row>
    <row r="50" spans="1:14">
      <c r="A50" t="s">
        <v>862</v>
      </c>
      <c r="B50" s="43" t="str">
        <f>VLOOKUP(A50,MATERIALES!A6:D373,3,FALSE)</f>
        <v>Emulsión CRR-2m</v>
      </c>
      <c r="C50" s="281"/>
      <c r="D50" s="281"/>
      <c r="E50" s="281"/>
      <c r="F50" s="281"/>
      <c r="G50" s="281"/>
      <c r="H50" s="281"/>
      <c r="I50" s="268"/>
      <c r="J50" s="224" t="str">
        <f>VLOOKUP(A50,MATERIALES!A6:D642,2,FALSE)</f>
        <v>lt</v>
      </c>
      <c r="K50" s="282">
        <v>3.24</v>
      </c>
      <c r="L50" s="267"/>
      <c r="M50" s="402">
        <f>VLOOKUP(A50,MATERIALES!A6:D398,4,FALSE)</f>
        <v>2128.287614537393</v>
      </c>
      <c r="N50" s="272">
        <f>K50*M50</f>
        <v>6895.651871101154</v>
      </c>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8644.3314514074154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279">
        <v>2.9000000000000001E-2</v>
      </c>
      <c r="J58" s="286">
        <v>1</v>
      </c>
      <c r="K58" s="279">
        <f>I58*J58</f>
        <v>2.9000000000000001E-2</v>
      </c>
      <c r="L58" s="828">
        <f>VLOOKUP(A58,TRANSPORTE!A5:D117,4,FALSE)</f>
        <v>1207.372796120339</v>
      </c>
      <c r="M58" s="829"/>
      <c r="N58" s="287">
        <f>K58*L58</f>
        <v>35.013811087489835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35.013811087489835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2200</v>
      </c>
      <c r="N69" s="395">
        <f>K69/M69</f>
        <v>98.42</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2200</v>
      </c>
      <c r="N70" s="395">
        <f>K70/M70</f>
        <v>48.493747097458176</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146.91374709745818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10392.714159255296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2078.5428318510594</v>
      </c>
      <c r="M83" s="859"/>
      <c r="N83" s="51"/>
    </row>
    <row r="84" spans="1:14">
      <c r="B84" s="89" t="s">
        <v>973</v>
      </c>
      <c r="C84" s="90"/>
      <c r="D84" s="90"/>
      <c r="E84" s="90"/>
      <c r="F84" s="90"/>
      <c r="G84" s="90"/>
      <c r="H84" s="90"/>
      <c r="I84" s="87"/>
      <c r="J84" s="88"/>
      <c r="K84" s="304">
        <v>0.05</v>
      </c>
      <c r="L84" s="858">
        <f>N78*K84</f>
        <v>519.63570796276485</v>
      </c>
      <c r="M84" s="859"/>
      <c r="N84" s="51"/>
    </row>
    <row r="85" spans="1:14" ht="15.75" thickBot="1">
      <c r="B85" s="91" t="s">
        <v>974</v>
      </c>
      <c r="C85" s="92"/>
      <c r="D85" s="92"/>
      <c r="E85" s="92"/>
      <c r="F85" s="92"/>
      <c r="G85" s="92"/>
      <c r="H85" s="92"/>
      <c r="I85" s="93"/>
      <c r="J85" s="94"/>
      <c r="K85" s="305">
        <v>0.05</v>
      </c>
      <c r="L85" s="860">
        <f>N78*K85</f>
        <v>519.63570796276485</v>
      </c>
      <c r="M85" s="861"/>
      <c r="N85" s="51"/>
    </row>
    <row r="86" spans="1:14" ht="15.75" thickBot="1">
      <c r="B86" s="824" t="s">
        <v>953</v>
      </c>
      <c r="C86" s="825"/>
      <c r="D86" s="825"/>
      <c r="E86" s="825"/>
      <c r="F86" s="825"/>
      <c r="G86" s="825"/>
      <c r="H86" s="825"/>
      <c r="I86" s="825"/>
      <c r="J86" s="825"/>
      <c r="K86" s="825"/>
      <c r="L86" s="825"/>
      <c r="M86" s="826"/>
      <c r="N86" s="52">
        <f>L83+L84+L85</f>
        <v>3117.8142477765896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13510.528407031885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1050</v>
      </c>
      <c r="C31" s="81" t="s">
        <v>1571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418</v>
      </c>
      <c r="N36" s="272">
        <f>K36/M36</f>
        <v>319.11027212023697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418</v>
      </c>
      <c r="N37" s="272">
        <f>K37/M37</f>
        <v>417.65231097109381</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60585.553883932727</v>
      </c>
      <c r="L38" s="270"/>
      <c r="M38" s="271">
        <v>418</v>
      </c>
      <c r="N38" s="272">
        <f>K38/M38</f>
        <v>144.94151646873857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882.670637369921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55279.092176236423</v>
      </c>
      <c r="N48" s="272">
        <f>K48*M48</f>
        <v>552.79092176236429</v>
      </c>
    </row>
    <row r="49" spans="1:14">
      <c r="A49" s="108" t="s">
        <v>860</v>
      </c>
      <c r="B49" s="43" t="str">
        <f>VLOOKUP(A49,MATERIALES!A6:D373,3,FALSE)</f>
        <v>Emulsión CRR-2</v>
      </c>
      <c r="C49" s="281"/>
      <c r="D49" s="281"/>
      <c r="E49" s="281"/>
      <c r="F49" s="281"/>
      <c r="G49" s="281"/>
      <c r="H49" s="281"/>
      <c r="I49" s="268"/>
      <c r="J49" s="224" t="str">
        <f>VLOOKUP(A49,MATERIALES!A5:D641,2,FALSE)</f>
        <v>lt</v>
      </c>
      <c r="K49" s="282">
        <v>1.25</v>
      </c>
      <c r="L49" s="267"/>
      <c r="M49" s="402">
        <f>VLOOKUP(A49,MATERIALES!A6:D397,4,FALSE)</f>
        <v>1999.3004863836115</v>
      </c>
      <c r="N49" s="272">
        <f>K49*M49</f>
        <v>2499.1256079795144</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3051.9165297418785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1131.4191219078368</v>
      </c>
      <c r="M58" s="829"/>
      <c r="N58" s="287">
        <f>K58*L58</f>
        <v>11.314191219078369</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11.314191219078369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4042.5551393160476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808.51102786320962</v>
      </c>
      <c r="M83" s="859"/>
      <c r="N83" s="51"/>
    </row>
    <row r="84" spans="1:14">
      <c r="B84" s="89" t="s">
        <v>973</v>
      </c>
      <c r="C84" s="90"/>
      <c r="D84" s="90"/>
      <c r="E84" s="90"/>
      <c r="F84" s="90"/>
      <c r="G84" s="90"/>
      <c r="H84" s="90"/>
      <c r="I84" s="87"/>
      <c r="J84" s="88"/>
      <c r="K84" s="304">
        <v>0.05</v>
      </c>
      <c r="L84" s="858">
        <f>N78*K84</f>
        <v>202.1277569658024</v>
      </c>
      <c r="M84" s="859"/>
      <c r="N84" s="51"/>
    </row>
    <row r="85" spans="1:14" ht="15.75" thickBot="1">
      <c r="B85" s="91" t="s">
        <v>974</v>
      </c>
      <c r="C85" s="92"/>
      <c r="D85" s="92"/>
      <c r="E85" s="92"/>
      <c r="F85" s="92"/>
      <c r="G85" s="92"/>
      <c r="H85" s="92"/>
      <c r="I85" s="93"/>
      <c r="J85" s="94"/>
      <c r="K85" s="305">
        <v>0.05</v>
      </c>
      <c r="L85" s="860">
        <f>N78*K85</f>
        <v>202.1277569658024</v>
      </c>
      <c r="M85" s="861"/>
      <c r="N85" s="51"/>
    </row>
    <row r="86" spans="1:14" ht="15.75" thickBot="1">
      <c r="B86" s="824" t="s">
        <v>953</v>
      </c>
      <c r="C86" s="825"/>
      <c r="D86" s="825"/>
      <c r="E86" s="825"/>
      <c r="F86" s="825"/>
      <c r="G86" s="825"/>
      <c r="H86" s="825"/>
      <c r="I86" s="825"/>
      <c r="J86" s="825"/>
      <c r="K86" s="825"/>
      <c r="L86" s="825"/>
      <c r="M86" s="826"/>
      <c r="N86" s="52">
        <f>L83+L84+L85</f>
        <v>1212.7665417948144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5255.3216811108623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1051</v>
      </c>
      <c r="C31" s="81" t="s">
        <v>1572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154</v>
      </c>
      <c r="B36" s="837" t="str">
        <f>VLOOKUP(A36,EQUIPOS!A6:D154,3,FALSE)</f>
        <v>Carrotanque Irrigador de asfalto, 1000 GALONES DE CAPACIDAD</v>
      </c>
      <c r="C36" s="838"/>
      <c r="D36" s="838"/>
      <c r="E36" s="838"/>
      <c r="F36" s="838"/>
      <c r="G36" s="838"/>
      <c r="H36" s="839"/>
      <c r="I36" s="267"/>
      <c r="J36" s="268"/>
      <c r="K36" s="269">
        <f>VLOOKUP(A36,EQUIPOS!A6:D163,4,FALSE)</f>
        <v>133388.09374625905</v>
      </c>
      <c r="L36" s="270"/>
      <c r="M36" s="271">
        <v>418</v>
      </c>
      <c r="N36" s="272">
        <f>K36/M36</f>
        <v>319.11027212023697</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418</v>
      </c>
      <c r="N37" s="272">
        <f>K37/M37</f>
        <v>417.65231097109381</v>
      </c>
    </row>
    <row r="38" spans="1:14">
      <c r="A38" t="s">
        <v>225</v>
      </c>
      <c r="B38" s="837" t="str">
        <f>VLOOKUP(A38,EQUIPOS!A8:D154,3,FALSE)</f>
        <v>Esparcidor de gravilla, Ancho de esparcimiento 3100mm, Velocidad de trabajo 10—20km2/h</v>
      </c>
      <c r="C38" s="838"/>
      <c r="D38" s="838"/>
      <c r="E38" s="838"/>
      <c r="F38" s="838"/>
      <c r="G38" s="838"/>
      <c r="H38" s="839"/>
      <c r="I38" s="267"/>
      <c r="J38" s="268"/>
      <c r="K38" s="269">
        <f>VLOOKUP(A38,EQUIPOS!A8:D165,4,FALSE)</f>
        <v>60585.553883932727</v>
      </c>
      <c r="L38" s="270"/>
      <c r="M38" s="271">
        <v>418</v>
      </c>
      <c r="N38" s="272">
        <f>K38/M38</f>
        <v>144.94151646873857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0.96653780985169846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882.670637369921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796</v>
      </c>
      <c r="B48" s="43" t="str">
        <f>VLOOKUP(A48,MATERIALES!A5:D373,3,FALSE)</f>
        <v>Arena de trituración (sellos de arena-afalto)</v>
      </c>
      <c r="C48" s="281"/>
      <c r="D48" s="281"/>
      <c r="E48" s="281"/>
      <c r="F48" s="281"/>
      <c r="G48" s="281"/>
      <c r="H48" s="281"/>
      <c r="I48" s="268"/>
      <c r="J48" s="224" t="str">
        <f>VLOOKUP(A48,MATERIALES!A4:D640,2,FALSE)</f>
        <v>m3</v>
      </c>
      <c r="K48" s="282">
        <v>0.01</v>
      </c>
      <c r="L48" s="267"/>
      <c r="M48" s="402">
        <f>VLOOKUP(A48,MATERIALES!A5:D396,4,FALSE)</f>
        <v>55279.092176236423</v>
      </c>
      <c r="N48" s="272">
        <f>K48*M48</f>
        <v>552.79092176236429</v>
      </c>
    </row>
    <row r="49" spans="1:72">
      <c r="A49" s="108" t="s">
        <v>858</v>
      </c>
      <c r="B49" s="43" t="str">
        <f>VLOOKUP(A49,MATERIALES!A6:D373,3,FALSE)</f>
        <v>Emulsión CRR-1</v>
      </c>
      <c r="C49" s="281"/>
      <c r="D49" s="281"/>
      <c r="E49" s="281"/>
      <c r="F49" s="281"/>
      <c r="G49" s="281"/>
      <c r="H49" s="281"/>
      <c r="I49" s="268"/>
      <c r="J49" s="268" t="s">
        <v>980</v>
      </c>
      <c r="K49" s="282">
        <v>1.25</v>
      </c>
      <c r="L49" s="267"/>
      <c r="M49" s="402">
        <f>VLOOKUP(A49,MATERIALES!A6:D397,4,FALSE)</f>
        <v>1141.5360841609652</v>
      </c>
      <c r="N49" s="272">
        <f>K49*M49</f>
        <v>1426.9201052012065</v>
      </c>
      <c r="BT49">
        <v>1111</v>
      </c>
    </row>
    <row r="50" spans="1:72">
      <c r="B50" s="43"/>
      <c r="C50" s="281"/>
      <c r="D50" s="281"/>
      <c r="E50" s="281"/>
      <c r="F50" s="281"/>
      <c r="G50" s="281"/>
      <c r="H50" s="281"/>
      <c r="I50" s="268"/>
      <c r="J50" s="224"/>
      <c r="K50" s="282"/>
      <c r="L50" s="267"/>
      <c r="M50" s="283"/>
      <c r="N50" s="284"/>
    </row>
    <row r="51" spans="1:72">
      <c r="B51" s="43"/>
      <c r="C51" s="281"/>
      <c r="D51" s="281"/>
      <c r="E51" s="281"/>
      <c r="F51" s="281"/>
      <c r="G51" s="281"/>
      <c r="H51" s="281"/>
      <c r="I51" s="268"/>
      <c r="J51" s="224"/>
      <c r="K51" s="282"/>
      <c r="L51" s="267"/>
      <c r="M51" s="283"/>
      <c r="N51" s="284"/>
    </row>
    <row r="52" spans="1:72" ht="15.75" thickBot="1">
      <c r="B52" s="819"/>
      <c r="C52" s="820"/>
      <c r="D52" s="820"/>
      <c r="E52" s="820"/>
      <c r="F52" s="820"/>
      <c r="G52" s="820"/>
      <c r="H52" s="820"/>
      <c r="I52" s="821"/>
      <c r="J52" s="42"/>
      <c r="K52" s="44"/>
      <c r="L52" s="822"/>
      <c r="M52" s="823"/>
      <c r="N52" s="45"/>
    </row>
    <row r="53" spans="1:72" ht="15.75" thickBot="1">
      <c r="B53" s="824" t="s">
        <v>953</v>
      </c>
      <c r="C53" s="825"/>
      <c r="D53" s="825"/>
      <c r="E53" s="825"/>
      <c r="F53" s="825"/>
      <c r="G53" s="825"/>
      <c r="H53" s="825"/>
      <c r="I53" s="825"/>
      <c r="J53" s="825"/>
      <c r="K53" s="825"/>
      <c r="L53" s="825"/>
      <c r="M53" s="826"/>
      <c r="N53" s="394">
        <f>SUM(N48:N52)</f>
        <v>1979.7110269635709</v>
      </c>
    </row>
    <row r="54" spans="1:72">
      <c r="B54" s="33"/>
      <c r="C54" s="34"/>
      <c r="D54" s="34"/>
      <c r="E54" s="34"/>
      <c r="F54" s="34"/>
      <c r="G54" s="34"/>
      <c r="H54" s="34"/>
      <c r="I54" s="34"/>
      <c r="J54" s="34"/>
      <c r="K54" s="34"/>
      <c r="L54" s="34"/>
      <c r="M54" s="34"/>
      <c r="N54" s="35"/>
    </row>
    <row r="55" spans="1:72">
      <c r="B55" s="64" t="s">
        <v>956</v>
      </c>
      <c r="C55" s="65"/>
      <c r="D55" s="65"/>
      <c r="E55" s="65"/>
      <c r="F55" s="65"/>
      <c r="G55" s="65"/>
      <c r="H55" s="65"/>
      <c r="I55" s="65"/>
      <c r="J55" s="65"/>
      <c r="K55" s="65"/>
      <c r="L55" s="65"/>
      <c r="M55" s="65"/>
      <c r="N55" s="66"/>
    </row>
    <row r="56" spans="1:72" ht="15.75" thickBot="1">
      <c r="B56" s="68"/>
      <c r="C56" s="61"/>
      <c r="D56" s="61"/>
      <c r="E56" s="61"/>
      <c r="F56" s="61"/>
      <c r="G56" s="61"/>
      <c r="H56" s="61"/>
      <c r="I56" s="61"/>
      <c r="J56" s="61"/>
      <c r="K56" s="61"/>
      <c r="L56" s="61"/>
      <c r="M56" s="61"/>
      <c r="N56" s="63"/>
    </row>
    <row r="57" spans="1:72" ht="25.5">
      <c r="B57" s="313" t="s">
        <v>957</v>
      </c>
      <c r="C57" s="314"/>
      <c r="D57" s="314"/>
      <c r="E57" s="314"/>
      <c r="F57" s="314"/>
      <c r="G57" s="314"/>
      <c r="H57" s="73" t="s">
        <v>945</v>
      </c>
      <c r="I57" s="74" t="s">
        <v>958</v>
      </c>
      <c r="J57" s="75" t="s">
        <v>959</v>
      </c>
      <c r="K57" s="73" t="s">
        <v>960</v>
      </c>
      <c r="L57" s="827" t="s">
        <v>961</v>
      </c>
      <c r="M57" s="800"/>
      <c r="N57" s="76" t="s">
        <v>951</v>
      </c>
    </row>
    <row r="58" spans="1:72">
      <c r="A58" t="s">
        <v>1227</v>
      </c>
      <c r="B58" s="46" t="str">
        <f>VLOOKUP(A58,TRANSPORTE!A5:D117,3,FALSE)</f>
        <v>Transporte de Arena</v>
      </c>
      <c r="C58" s="317"/>
      <c r="D58" s="317"/>
      <c r="E58" s="317"/>
      <c r="F58" s="317"/>
      <c r="G58" s="317"/>
      <c r="H58" s="311" t="s">
        <v>1468</v>
      </c>
      <c r="I58" s="279">
        <v>0.01</v>
      </c>
      <c r="J58" s="286">
        <v>1</v>
      </c>
      <c r="K58" s="279">
        <f>I58*J58</f>
        <v>0.01</v>
      </c>
      <c r="L58" s="828">
        <f>VLOOKUP(A58,TRANSPORTE!A5:D117,4,FALSE)</f>
        <v>1131.4191219078368</v>
      </c>
      <c r="M58" s="829"/>
      <c r="N58" s="287">
        <f>K58*L58</f>
        <v>11.314191219078369</v>
      </c>
    </row>
    <row r="59" spans="1:72">
      <c r="B59" s="46"/>
      <c r="C59" s="47"/>
      <c r="D59" s="47"/>
      <c r="E59" s="47"/>
      <c r="F59" s="47"/>
      <c r="G59" s="47"/>
      <c r="H59" s="288"/>
      <c r="I59" s="279"/>
      <c r="J59" s="279"/>
      <c r="K59" s="279"/>
      <c r="L59" s="289"/>
      <c r="M59" s="290"/>
      <c r="N59" s="291"/>
    </row>
    <row r="60" spans="1:72">
      <c r="B60" s="46"/>
      <c r="C60" s="47"/>
      <c r="D60" s="47"/>
      <c r="E60" s="47"/>
      <c r="F60" s="47"/>
      <c r="G60" s="47"/>
      <c r="H60" s="288"/>
      <c r="I60" s="279"/>
      <c r="J60" s="279"/>
      <c r="K60" s="279"/>
      <c r="L60" s="289"/>
      <c r="M60" s="290"/>
      <c r="N60" s="291"/>
    </row>
    <row r="61" spans="1:72">
      <c r="B61" s="46"/>
      <c r="C61" s="47"/>
      <c r="D61" s="47"/>
      <c r="E61" s="47"/>
      <c r="F61" s="47"/>
      <c r="G61" s="47"/>
      <c r="H61" s="288"/>
      <c r="I61" s="279"/>
      <c r="J61" s="279"/>
      <c r="K61" s="279"/>
      <c r="L61" s="289"/>
      <c r="M61" s="290"/>
      <c r="N61" s="291"/>
    </row>
    <row r="62" spans="1:72">
      <c r="B62" s="46"/>
      <c r="C62" s="47"/>
      <c r="D62" s="47"/>
      <c r="E62" s="47"/>
      <c r="F62" s="47"/>
      <c r="G62" s="47"/>
      <c r="H62" s="288"/>
      <c r="I62" s="279"/>
      <c r="J62" s="279"/>
      <c r="K62" s="279"/>
      <c r="L62" s="289"/>
      <c r="M62" s="290"/>
      <c r="N62" s="291"/>
    </row>
    <row r="63" spans="1:72" ht="15.75" thickBot="1">
      <c r="B63" s="447"/>
      <c r="C63" s="448"/>
      <c r="D63" s="448"/>
      <c r="E63" s="448"/>
      <c r="F63" s="448"/>
      <c r="G63" s="448"/>
      <c r="H63" s="48"/>
      <c r="I63" s="126"/>
      <c r="J63" s="126"/>
      <c r="K63" s="126"/>
      <c r="L63" s="813"/>
      <c r="M63" s="814"/>
      <c r="N63" s="127"/>
    </row>
    <row r="64" spans="1:72" ht="15.75" thickBot="1">
      <c r="B64" s="830" t="s">
        <v>953</v>
      </c>
      <c r="C64" s="831"/>
      <c r="D64" s="831"/>
      <c r="E64" s="831"/>
      <c r="F64" s="831"/>
      <c r="G64" s="831"/>
      <c r="H64" s="831"/>
      <c r="I64" s="831"/>
      <c r="J64" s="831"/>
      <c r="K64" s="831"/>
      <c r="L64" s="831"/>
      <c r="M64" s="832"/>
      <c r="N64" s="104">
        <f>N58+N59+N60+N61+N62</f>
        <v>11.314191219078369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3344</v>
      </c>
      <c r="N69" s="395">
        <f>K69/M69</f>
        <v>64.75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3344</v>
      </c>
      <c r="N70" s="395">
        <f>K70/M70</f>
        <v>31.903780985169853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96.653780985169846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2970.3496365377405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594.06992730754814</v>
      </c>
      <c r="M83" s="859"/>
      <c r="N83" s="51"/>
    </row>
    <row r="84" spans="1:14">
      <c r="B84" s="89" t="s">
        <v>973</v>
      </c>
      <c r="C84" s="90"/>
      <c r="D84" s="90"/>
      <c r="E84" s="90"/>
      <c r="F84" s="90"/>
      <c r="G84" s="90"/>
      <c r="H84" s="90"/>
      <c r="I84" s="87"/>
      <c r="J84" s="88"/>
      <c r="K84" s="304">
        <v>0.05</v>
      </c>
      <c r="L84" s="858">
        <f>N78*K84</f>
        <v>148.51748182688704</v>
      </c>
      <c r="M84" s="859"/>
      <c r="N84" s="51"/>
    </row>
    <row r="85" spans="1:14" ht="15.75" thickBot="1">
      <c r="B85" s="91" t="s">
        <v>974</v>
      </c>
      <c r="C85" s="92"/>
      <c r="D85" s="92"/>
      <c r="E85" s="92"/>
      <c r="F85" s="92"/>
      <c r="G85" s="92"/>
      <c r="H85" s="92"/>
      <c r="I85" s="93"/>
      <c r="J85" s="94"/>
      <c r="K85" s="305">
        <v>0.05</v>
      </c>
      <c r="L85" s="860">
        <f>N78*K85</f>
        <v>148.51748182688704</v>
      </c>
      <c r="M85" s="861"/>
      <c r="N85" s="51"/>
    </row>
    <row r="86" spans="1:14" ht="15.75" thickBot="1">
      <c r="B86" s="824" t="s">
        <v>953</v>
      </c>
      <c r="C86" s="825"/>
      <c r="D86" s="825"/>
      <c r="E86" s="825"/>
      <c r="F86" s="825"/>
      <c r="G86" s="825"/>
      <c r="H86" s="825"/>
      <c r="I86" s="825"/>
      <c r="J86" s="825"/>
      <c r="K86" s="825"/>
      <c r="L86" s="825"/>
      <c r="M86" s="826"/>
      <c r="N86" s="52">
        <f>L83+L84+L85</f>
        <v>891.1048909613221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3861.4545274990624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1052</v>
      </c>
      <c r="C31" s="81" t="s">
        <v>1529</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74378.964150525033</v>
      </c>
      <c r="N48" s="272">
        <f>K48*M48</f>
        <v>929.73705188156293</v>
      </c>
    </row>
    <row r="49" spans="1:14">
      <c r="A49" s="108" t="s">
        <v>850</v>
      </c>
      <c r="B49" s="43" t="str">
        <f>VLOOKUP(A49,MATERIALES!A6:D373,3,FALSE)</f>
        <v>Emulsión CRL-1h</v>
      </c>
      <c r="C49" s="281"/>
      <c r="D49" s="281"/>
      <c r="E49" s="281"/>
      <c r="F49" s="281"/>
      <c r="G49" s="281"/>
      <c r="H49" s="281"/>
      <c r="I49" s="268"/>
      <c r="J49" s="224" t="str">
        <f>VLOOKUP(A49,MATERIALES!A5:D641,2,FALSE)</f>
        <v>lt</v>
      </c>
      <c r="K49" s="407">
        <v>1.4625000000000001</v>
      </c>
      <c r="L49" s="267"/>
      <c r="M49" s="402">
        <f>VLOOKUP(A49,MATERIALES!A6:D397,4,FALSE)</f>
        <v>1741.3262300760489</v>
      </c>
      <c r="N49" s="272">
        <f>K49*M49</f>
        <v>2546.6896114862216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3476.4266633677844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1135.5601158940194</v>
      </c>
      <c r="M58" s="829"/>
      <c r="N58" s="287">
        <f>K58*L58</f>
        <v>14.194501448675243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14.194501448675243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3950.218241642559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790.04364832851184</v>
      </c>
      <c r="M83" s="859"/>
      <c r="N83" s="51"/>
    </row>
    <row r="84" spans="1:14">
      <c r="B84" s="89" t="s">
        <v>973</v>
      </c>
      <c r="C84" s="90"/>
      <c r="D84" s="90"/>
      <c r="E84" s="90"/>
      <c r="F84" s="90"/>
      <c r="G84" s="90"/>
      <c r="H84" s="90"/>
      <c r="I84" s="87"/>
      <c r="J84" s="88"/>
      <c r="K84" s="304">
        <v>0.05</v>
      </c>
      <c r="L84" s="858">
        <f>N78*K84</f>
        <v>197.51091208212796</v>
      </c>
      <c r="M84" s="859"/>
      <c r="N84" s="51"/>
    </row>
    <row r="85" spans="1:14" ht="15.75" thickBot="1">
      <c r="B85" s="91" t="s">
        <v>974</v>
      </c>
      <c r="C85" s="92"/>
      <c r="D85" s="92"/>
      <c r="E85" s="92"/>
      <c r="F85" s="92"/>
      <c r="G85" s="92"/>
      <c r="H85" s="92"/>
      <c r="I85" s="93"/>
      <c r="J85" s="94"/>
      <c r="K85" s="305">
        <v>0.05</v>
      </c>
      <c r="L85" s="860">
        <f>N78*K85</f>
        <v>197.51091208212796</v>
      </c>
      <c r="M85" s="861"/>
      <c r="N85" s="51"/>
    </row>
    <row r="86" spans="1:14" ht="15.75" thickBot="1">
      <c r="B86" s="824" t="s">
        <v>953</v>
      </c>
      <c r="C86" s="825"/>
      <c r="D86" s="825"/>
      <c r="E86" s="825"/>
      <c r="F86" s="825"/>
      <c r="G86" s="825"/>
      <c r="H86" s="825"/>
      <c r="I86" s="825"/>
      <c r="J86" s="825"/>
      <c r="K86" s="825"/>
      <c r="L86" s="825"/>
      <c r="M86" s="826"/>
      <c r="N86" s="52">
        <f>L83+L84+L85</f>
        <v>1185.0654724927679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5135.2837141353266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1053</v>
      </c>
      <c r="C31" s="81" t="s">
        <v>2060</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56973.289327891238</v>
      </c>
      <c r="N48" s="272">
        <f>K48*M48</f>
        <v>541.2462486149667</v>
      </c>
    </row>
    <row r="49" spans="1:14">
      <c r="A49" s="108" t="s">
        <v>850</v>
      </c>
      <c r="B49" s="43" t="str">
        <f>VLOOKUP(A49,MATERIALES!A6:D373,3,FALSE)</f>
        <v>Emulsión CRL-1h</v>
      </c>
      <c r="C49" s="281"/>
      <c r="D49" s="281"/>
      <c r="E49" s="281"/>
      <c r="F49" s="281"/>
      <c r="G49" s="281"/>
      <c r="H49" s="281"/>
      <c r="I49" s="268"/>
      <c r="J49" s="224" t="str">
        <f>VLOOKUP(A49,MATERIALES!A5:D641,2,FALSE)</f>
        <v>lt</v>
      </c>
      <c r="K49" s="409">
        <v>1.4107499999999999</v>
      </c>
      <c r="L49" s="267"/>
      <c r="M49" s="402">
        <f>VLOOKUP(A49,MATERIALES!A6:D397,4,FALSE)</f>
        <v>1741.3262300760489</v>
      </c>
      <c r="N49" s="272">
        <f>K49*M49</f>
        <v>2456.5759790797861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2997.8222276947527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1135.5601158940194</v>
      </c>
      <c r="M58" s="829"/>
      <c r="N58" s="287">
        <f>K58*L58</f>
        <v>10.787821100993185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10.787821100993185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3468.2071256218455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693.64142512436911</v>
      </c>
      <c r="M83" s="859"/>
      <c r="N83" s="51"/>
    </row>
    <row r="84" spans="1:14">
      <c r="B84" s="89" t="s">
        <v>973</v>
      </c>
      <c r="C84" s="90"/>
      <c r="D84" s="90"/>
      <c r="E84" s="90"/>
      <c r="F84" s="90"/>
      <c r="G84" s="90"/>
      <c r="H84" s="90"/>
      <c r="I84" s="87"/>
      <c r="J84" s="88"/>
      <c r="K84" s="304">
        <v>0.05</v>
      </c>
      <c r="L84" s="858">
        <f>N78*K84</f>
        <v>173.41035628109228</v>
      </c>
      <c r="M84" s="859"/>
      <c r="N84" s="51"/>
    </row>
    <row r="85" spans="1:14" ht="15.75" thickBot="1">
      <c r="B85" s="91" t="s">
        <v>974</v>
      </c>
      <c r="C85" s="92"/>
      <c r="D85" s="92"/>
      <c r="E85" s="92"/>
      <c r="F85" s="92"/>
      <c r="G85" s="92"/>
      <c r="H85" s="92"/>
      <c r="I85" s="93"/>
      <c r="J85" s="94"/>
      <c r="K85" s="305">
        <v>0.05</v>
      </c>
      <c r="L85" s="860">
        <f>N78*K85</f>
        <v>173.41035628109228</v>
      </c>
      <c r="M85" s="861"/>
      <c r="N85" s="51"/>
    </row>
    <row r="86" spans="1:14" ht="15.75" thickBot="1">
      <c r="B86" s="824" t="s">
        <v>953</v>
      </c>
      <c r="C86" s="825"/>
      <c r="D86" s="825"/>
      <c r="E86" s="825"/>
      <c r="F86" s="825"/>
      <c r="G86" s="825"/>
      <c r="H86" s="825"/>
      <c r="I86" s="825"/>
      <c r="J86" s="825"/>
      <c r="K86" s="825"/>
      <c r="L86" s="825"/>
      <c r="M86" s="826"/>
      <c r="N86" s="52">
        <f>L83+L84+L85</f>
        <v>1040.4621376865537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4508.6692633083994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1054</v>
      </c>
      <c r="C31" s="81" t="s">
        <v>2061</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74378.964150525033</v>
      </c>
      <c r="N48" s="272">
        <f>K48*M48</f>
        <v>706.6001594299878</v>
      </c>
    </row>
    <row r="49" spans="1:14">
      <c r="A49" s="108" t="s">
        <v>850</v>
      </c>
      <c r="B49" s="43" t="str">
        <f>VLOOKUP(A49,MATERIALES!A6:D373,3,FALSE)</f>
        <v>Emulsión CRL-1h</v>
      </c>
      <c r="C49" s="281"/>
      <c r="D49" s="281"/>
      <c r="E49" s="281"/>
      <c r="F49" s="281"/>
      <c r="G49" s="281"/>
      <c r="H49" s="281"/>
      <c r="I49" s="268"/>
      <c r="J49" s="224" t="str">
        <f>VLOOKUP(A49,MATERIALES!A5:D641,2,FALSE)</f>
        <v>lt</v>
      </c>
      <c r="K49" s="282">
        <v>1.71</v>
      </c>
      <c r="L49" s="267"/>
      <c r="M49" s="402">
        <f>VLOOKUP(A49,MATERIALES!A6:D397,4,FALSE)</f>
        <v>1741.3262300760489</v>
      </c>
      <c r="N49" s="272">
        <f>K49*M49</f>
        <v>2977.6678534300436</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SUM(N48:N53)</f>
        <v>3684.2680128600314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1333</v>
      </c>
      <c r="B59" s="46" t="str">
        <f>VLOOKUP(A59,TRANSPORTE!A5:D117,3,FALSE)</f>
        <v>Transporte de agregado tipo LA-3</v>
      </c>
      <c r="C59" s="317"/>
      <c r="D59" s="317"/>
      <c r="E59" s="317"/>
      <c r="F59" s="317"/>
      <c r="G59" s="317"/>
      <c r="H59" s="311" t="s">
        <v>1468</v>
      </c>
      <c r="I59" s="408">
        <v>9.4999999999999998E-3</v>
      </c>
      <c r="J59" s="286">
        <v>1</v>
      </c>
      <c r="K59" s="408">
        <f>I59*J59</f>
        <v>9.4999999999999998E-3</v>
      </c>
      <c r="L59" s="828">
        <f>VLOOKUP(A59,TRANSPORTE!A5:D117,4,FALSE)</f>
        <v>1135.5601158940194</v>
      </c>
      <c r="M59" s="829"/>
      <c r="N59" s="287">
        <f>K59*L59</f>
        <v>10.787821100993185</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10.787821100993185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295">
        <v>4800</v>
      </c>
      <c r="N70" s="395">
        <f>K70/M70</f>
        <v>45.109166666666667</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4800</v>
      </c>
      <c r="N71" s="395">
        <f>K71/M71</f>
        <v>22.226300753001663</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4154.6529107871238</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830.93058215742485</v>
      </c>
      <c r="M83" s="859"/>
      <c r="N83" s="51"/>
    </row>
    <row r="84" spans="1:14">
      <c r="B84" s="89" t="s">
        <v>973</v>
      </c>
      <c r="C84" s="90"/>
      <c r="D84" s="90"/>
      <c r="E84" s="90"/>
      <c r="F84" s="90"/>
      <c r="G84" s="90"/>
      <c r="H84" s="90"/>
      <c r="I84" s="87"/>
      <c r="J84" s="88"/>
      <c r="K84" s="304">
        <v>0.05</v>
      </c>
      <c r="L84" s="858">
        <f>N78*K84</f>
        <v>207.73264553935621</v>
      </c>
      <c r="M84" s="859"/>
      <c r="N84" s="51"/>
    </row>
    <row r="85" spans="1:14" ht="15.75" thickBot="1">
      <c r="B85" s="91" t="s">
        <v>974</v>
      </c>
      <c r="C85" s="92"/>
      <c r="D85" s="92"/>
      <c r="E85" s="92"/>
      <c r="F85" s="92"/>
      <c r="G85" s="92"/>
      <c r="H85" s="92"/>
      <c r="I85" s="93"/>
      <c r="J85" s="94"/>
      <c r="K85" s="305">
        <v>0.05</v>
      </c>
      <c r="L85" s="860">
        <f>N78*K85</f>
        <v>207.73264553935621</v>
      </c>
      <c r="M85" s="861"/>
      <c r="N85" s="51"/>
    </row>
    <row r="86" spans="1:14" ht="15.75" thickBot="1">
      <c r="B86" s="824" t="s">
        <v>953</v>
      </c>
      <c r="C86" s="825"/>
      <c r="D86" s="825"/>
      <c r="E86" s="825"/>
      <c r="F86" s="825"/>
      <c r="G86" s="825"/>
      <c r="H86" s="825"/>
      <c r="I86" s="825"/>
      <c r="J86" s="825"/>
      <c r="K86" s="825"/>
      <c r="L86" s="825"/>
      <c r="M86" s="826"/>
      <c r="N86" s="52">
        <f>L83+L84+L85</f>
        <v>1246.3958732361375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5401.0487840232618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1055</v>
      </c>
      <c r="C31" s="81" t="s">
        <v>2062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74378.964150525033</v>
      </c>
      <c r="N48" s="272">
        <f>K48*M48</f>
        <v>353.3000797149939</v>
      </c>
    </row>
    <row r="49" spans="1:14">
      <c r="A49" s="108" t="s">
        <v>850</v>
      </c>
      <c r="B49" s="43" t="str">
        <f>VLOOKUP(A49,MATERIALES!A6:D373,3,FALSE)</f>
        <v>Emulsión CRL-1h</v>
      </c>
      <c r="C49" s="281"/>
      <c r="D49" s="281"/>
      <c r="E49" s="281"/>
      <c r="F49" s="281"/>
      <c r="G49" s="281"/>
      <c r="H49" s="281"/>
      <c r="I49" s="268"/>
      <c r="J49" s="224" t="str">
        <f>VLOOKUP(A49,MATERIALES!A5:D641,2,FALSE)</f>
        <v>lt</v>
      </c>
      <c r="K49" s="409">
        <v>1.0687499999999999</v>
      </c>
      <c r="L49" s="267"/>
      <c r="M49" s="402">
        <f>VLOOKUP(A49,MATERIALES!A6:D397,4,FALSE)</f>
        <v>1741.3262300760489</v>
      </c>
      <c r="N49" s="272">
        <f>K49*M49</f>
        <v>1861.0424083937771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2214.3424881087712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1135.5601158940194</v>
      </c>
      <c r="M58" s="829"/>
      <c r="N58" s="287">
        <f>K58*L58</f>
        <v>5.3939105504965923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5.3939105504965923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2679.3334754853672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535.86669509707349</v>
      </c>
      <c r="M83" s="859"/>
      <c r="N83" s="51"/>
    </row>
    <row r="84" spans="1:14">
      <c r="B84" s="89" t="s">
        <v>973</v>
      </c>
      <c r="C84" s="90"/>
      <c r="D84" s="90"/>
      <c r="E84" s="90"/>
      <c r="F84" s="90"/>
      <c r="G84" s="90"/>
      <c r="H84" s="90"/>
      <c r="I84" s="87"/>
      <c r="J84" s="88"/>
      <c r="K84" s="304">
        <v>0.05</v>
      </c>
      <c r="L84" s="858">
        <f>N78*K84</f>
        <v>133.96667377426837</v>
      </c>
      <c r="M84" s="859"/>
      <c r="N84" s="51"/>
    </row>
    <row r="85" spans="1:14" ht="15.75" thickBot="1">
      <c r="B85" s="91" t="s">
        <v>974</v>
      </c>
      <c r="C85" s="92"/>
      <c r="D85" s="92"/>
      <c r="E85" s="92"/>
      <c r="F85" s="92"/>
      <c r="G85" s="92"/>
      <c r="H85" s="92"/>
      <c r="I85" s="93"/>
      <c r="J85" s="94"/>
      <c r="K85" s="305">
        <v>0.05</v>
      </c>
      <c r="L85" s="860">
        <f>N78*K85</f>
        <v>133.96667377426837</v>
      </c>
      <c r="M85" s="861"/>
      <c r="N85" s="51"/>
    </row>
    <row r="86" spans="1:14" ht="15.75" thickBot="1">
      <c r="B86" s="824" t="s">
        <v>953</v>
      </c>
      <c r="C86" s="825"/>
      <c r="D86" s="825"/>
      <c r="E86" s="825"/>
      <c r="F86" s="825"/>
      <c r="G86" s="825"/>
      <c r="H86" s="825"/>
      <c r="I86" s="825"/>
      <c r="J86" s="825"/>
      <c r="K86" s="825"/>
      <c r="L86" s="825"/>
      <c r="M86" s="826"/>
      <c r="N86" s="52">
        <f>L83+L84+L85</f>
        <v>803.80004264561035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3483.1335181309778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1056</v>
      </c>
      <c r="C31" s="81" t="s">
        <v>2063</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767</v>
      </c>
      <c r="B48" s="43" t="str">
        <f>VLOOKUP(A48,MATERIALES!A5:D373,3,FALSE)</f>
        <v>Agregado tipo LA 13 (lechadas)</v>
      </c>
      <c r="C48" s="281"/>
      <c r="D48" s="281"/>
      <c r="E48" s="281"/>
      <c r="F48" s="281"/>
      <c r="G48" s="281"/>
      <c r="H48" s="281"/>
      <c r="I48" s="268"/>
      <c r="J48" s="224" t="str">
        <f>VLOOKUP(A48,MATERIALES!A4:D640,2,FALSE)</f>
        <v>m3</v>
      </c>
      <c r="K48" s="407">
        <v>1.2500000000000001E-2</v>
      </c>
      <c r="L48" s="267"/>
      <c r="M48" s="402">
        <f>VLOOKUP(A48,MATERIALES!A5:D396,4,FALSE)</f>
        <v>74378.964150525033</v>
      </c>
      <c r="N48" s="272">
        <f>K48*M48</f>
        <v>929.73705188156293</v>
      </c>
    </row>
    <row r="49" spans="1:14">
      <c r="A49" s="108" t="s">
        <v>852</v>
      </c>
      <c r="B49" s="43" t="str">
        <f>VLOOKUP(A49,MATERIALES!A6:D373,3,FALSE)</f>
        <v>Emulsión CRL-1hm</v>
      </c>
      <c r="C49" s="281"/>
      <c r="D49" s="281"/>
      <c r="E49" s="281"/>
      <c r="F49" s="281"/>
      <c r="G49" s="281"/>
      <c r="H49" s="281"/>
      <c r="I49" s="268"/>
      <c r="J49" s="224" t="str">
        <f>VLOOKUP(A49,MATERIALES!A5:D641,2,FALSE)</f>
        <v>lt</v>
      </c>
      <c r="K49" s="407">
        <v>1.4625000000000001</v>
      </c>
      <c r="L49" s="267"/>
      <c r="M49" s="402">
        <f>VLOOKUP(A49,MATERIALES!A6:D397,4,FALSE)</f>
        <v>1805.8197941529395</v>
      </c>
      <c r="N49" s="272">
        <f>K49*M49</f>
        <v>2641.0114489486741</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3570.7485008302369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1329</v>
      </c>
      <c r="B58" s="46" t="str">
        <f>VLOOKUP(A58,TRANSPORTE!A5:D117,3,FALSE)</f>
        <v>Transporte de agregado tipo LA-1</v>
      </c>
      <c r="C58" s="317"/>
      <c r="D58" s="317"/>
      <c r="E58" s="317"/>
      <c r="F58" s="317"/>
      <c r="G58" s="317"/>
      <c r="H58" s="311" t="s">
        <v>1468</v>
      </c>
      <c r="I58" s="408">
        <v>1.2500000000000001E-2</v>
      </c>
      <c r="J58" s="286">
        <v>1</v>
      </c>
      <c r="K58" s="408">
        <f>I58*J58</f>
        <v>1.2500000000000001E-2</v>
      </c>
      <c r="L58" s="828">
        <f>VLOOKUP(A58,TRANSPORTE!A5:D117,4,FALSE)</f>
        <v>1135.5601158940194</v>
      </c>
      <c r="M58" s="829"/>
      <c r="N58" s="287">
        <f>K58*L58</f>
        <v>14.194501448675243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14.194501448675243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4044.5400791050115</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808.90801582100232</v>
      </c>
      <c r="M83" s="859"/>
      <c r="N83" s="51"/>
    </row>
    <row r="84" spans="1:14">
      <c r="B84" s="89" t="s">
        <v>973</v>
      </c>
      <c r="C84" s="90"/>
      <c r="D84" s="90"/>
      <c r="E84" s="90"/>
      <c r="F84" s="90"/>
      <c r="G84" s="90"/>
      <c r="H84" s="90"/>
      <c r="I84" s="87"/>
      <c r="J84" s="88"/>
      <c r="K84" s="304">
        <v>0.05</v>
      </c>
      <c r="L84" s="858">
        <f>N78*K84</f>
        <v>202.22700395525058</v>
      </c>
      <c r="M84" s="859"/>
      <c r="N84" s="51"/>
    </row>
    <row r="85" spans="1:14" ht="15.75" thickBot="1">
      <c r="B85" s="91" t="s">
        <v>974</v>
      </c>
      <c r="C85" s="92"/>
      <c r="D85" s="92"/>
      <c r="E85" s="92"/>
      <c r="F85" s="92"/>
      <c r="G85" s="92"/>
      <c r="H85" s="92"/>
      <c r="I85" s="93"/>
      <c r="J85" s="94"/>
      <c r="K85" s="305">
        <v>0.05</v>
      </c>
      <c r="L85" s="860">
        <f>N78*K85</f>
        <v>202.22700395525058</v>
      </c>
      <c r="M85" s="861"/>
      <c r="N85" s="51"/>
    </row>
    <row r="86" spans="1:14" ht="15.75" thickBot="1">
      <c r="B86" s="824" t="s">
        <v>953</v>
      </c>
      <c r="C86" s="825"/>
      <c r="D86" s="825"/>
      <c r="E86" s="825"/>
      <c r="F86" s="825"/>
      <c r="G86" s="825"/>
      <c r="H86" s="825"/>
      <c r="I86" s="825"/>
      <c r="J86" s="825"/>
      <c r="K86" s="825"/>
      <c r="L86" s="825"/>
      <c r="M86" s="826"/>
      <c r="N86" s="52">
        <f>L83+L84+L85</f>
        <v>1213.3620237315035</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5257.902102836515</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1057</v>
      </c>
      <c r="C31" s="81" t="s">
        <v>2064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768</v>
      </c>
      <c r="B48" s="43" t="str">
        <f>VLOOKUP(A48,MATERIALES!A5:D373,3,FALSE)</f>
        <v>Agregado tipo LA 10 (lechadas)</v>
      </c>
      <c r="C48" s="281"/>
      <c r="D48" s="281"/>
      <c r="E48" s="281"/>
      <c r="F48" s="281"/>
      <c r="G48" s="281"/>
      <c r="H48" s="281"/>
      <c r="I48" s="268"/>
      <c r="J48" s="224" t="str">
        <f>VLOOKUP(A48,MATERIALES!A4:D640,2,FALSE)</f>
        <v>m3</v>
      </c>
      <c r="K48" s="407">
        <v>9.4999999999999998E-3</v>
      </c>
      <c r="L48" s="267"/>
      <c r="M48" s="402">
        <f>VLOOKUP(A48,MATERIALES!A5:D396,4,FALSE)</f>
        <v>56973.289327891238</v>
      </c>
      <c r="N48" s="272">
        <f>K48*M48</f>
        <v>541.2462486149667</v>
      </c>
    </row>
    <row r="49" spans="1:14">
      <c r="A49" s="108" t="s">
        <v>852</v>
      </c>
      <c r="B49" s="43" t="str">
        <f>VLOOKUP(A49,MATERIALES!A6:D373,3,FALSE)</f>
        <v>Emulsión CRL-1hm</v>
      </c>
      <c r="C49" s="281"/>
      <c r="D49" s="281"/>
      <c r="E49" s="281"/>
      <c r="F49" s="281"/>
      <c r="G49" s="281"/>
      <c r="H49" s="281"/>
      <c r="I49" s="268"/>
      <c r="J49" s="224" t="str">
        <f>VLOOKUP(A49,MATERIALES!A5:D641,2,FALSE)</f>
        <v>lt</v>
      </c>
      <c r="K49" s="409">
        <v>1.4107499999999999</v>
      </c>
      <c r="L49" s="267"/>
      <c r="M49" s="402">
        <f>VLOOKUP(A49,MATERIALES!A6:D397,4,FALSE)</f>
        <v>1805.8197941529395</v>
      </c>
      <c r="N49" s="272">
        <f>K49*M49</f>
        <v>2547.5602746012592</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3088.8065232162257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1331</v>
      </c>
      <c r="B58" s="46" t="str">
        <f>VLOOKUP(A58,TRANSPORTE!A5:D117,3,FALSE)</f>
        <v>Transporte de agregado tipo LA-2</v>
      </c>
      <c r="C58" s="317"/>
      <c r="D58" s="317"/>
      <c r="E58" s="317"/>
      <c r="F58" s="317"/>
      <c r="G58" s="317"/>
      <c r="H58" s="311" t="s">
        <v>1468</v>
      </c>
      <c r="I58" s="408">
        <v>9.4999999999999998E-3</v>
      </c>
      <c r="J58" s="286">
        <v>1</v>
      </c>
      <c r="K58" s="408">
        <f>I58*J58</f>
        <v>9.4999999999999998E-3</v>
      </c>
      <c r="L58" s="828">
        <f>VLOOKUP(A58,TRANSPORTE!A5:D117,4,FALSE)</f>
        <v>1135.5601158940194</v>
      </c>
      <c r="M58" s="829"/>
      <c r="N58" s="287">
        <f>K58*L58</f>
        <v>10.787821100993185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10.787821100993185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3559.1914211433186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711.83828422866372</v>
      </c>
      <c r="M83" s="859"/>
      <c r="N83" s="51"/>
    </row>
    <row r="84" spans="1:14">
      <c r="B84" s="89" t="s">
        <v>973</v>
      </c>
      <c r="C84" s="90"/>
      <c r="D84" s="90"/>
      <c r="E84" s="90"/>
      <c r="F84" s="90"/>
      <c r="G84" s="90"/>
      <c r="H84" s="90"/>
      <c r="I84" s="87"/>
      <c r="J84" s="88"/>
      <c r="K84" s="304">
        <v>0.05</v>
      </c>
      <c r="L84" s="858">
        <f>N78*K84</f>
        <v>177.95957105716593</v>
      </c>
      <c r="M84" s="859"/>
      <c r="N84" s="51"/>
    </row>
    <row r="85" spans="1:14" ht="15.75" thickBot="1">
      <c r="B85" s="91" t="s">
        <v>974</v>
      </c>
      <c r="C85" s="92"/>
      <c r="D85" s="92"/>
      <c r="E85" s="92"/>
      <c r="F85" s="92"/>
      <c r="G85" s="92"/>
      <c r="H85" s="92"/>
      <c r="I85" s="93"/>
      <c r="J85" s="94"/>
      <c r="K85" s="305">
        <v>0.05</v>
      </c>
      <c r="L85" s="860">
        <f>N78*K85</f>
        <v>177.95957105716593</v>
      </c>
      <c r="M85" s="861"/>
      <c r="N85" s="51"/>
    </row>
    <row r="86" spans="1:14" ht="15.75" thickBot="1">
      <c r="B86" s="824" t="s">
        <v>953</v>
      </c>
      <c r="C86" s="825"/>
      <c r="D86" s="825"/>
      <c r="E86" s="825"/>
      <c r="F86" s="825"/>
      <c r="G86" s="825"/>
      <c r="H86" s="825"/>
      <c r="I86" s="825"/>
      <c r="J86" s="825"/>
      <c r="K86" s="825"/>
      <c r="L86" s="825"/>
      <c r="M86" s="826"/>
      <c r="N86" s="52">
        <f>L83+L84+L85</f>
        <v>1067.7574263429956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4626.9488474863138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1058</v>
      </c>
      <c r="C31" s="81" t="s">
        <v>2065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769</v>
      </c>
      <c r="B48" s="43" t="str">
        <f>VLOOKUP(A48,MATERIALES!A5:D373,3,FALSE)</f>
        <v>Agregado tipo LA 5 (lechadas)</v>
      </c>
      <c r="C48" s="281"/>
      <c r="D48" s="281"/>
      <c r="E48" s="281"/>
      <c r="F48" s="281"/>
      <c r="G48" s="281"/>
      <c r="H48" s="281"/>
      <c r="I48" s="268"/>
      <c r="J48" s="224" t="str">
        <f>VLOOKUP(A48,MATERIALES!A4:D640,2,FALSE)</f>
        <v>m3</v>
      </c>
      <c r="K48" s="407">
        <v>9.4999999999999998E-3</v>
      </c>
      <c r="L48" s="267"/>
      <c r="M48" s="402">
        <f>VLOOKUP(A48,MATERIALES!A5:D396,4,FALSE)</f>
        <v>74378.964150525033</v>
      </c>
      <c r="N48" s="272">
        <f>K48*M48</f>
        <v>706.6001594299878</v>
      </c>
    </row>
    <row r="49" spans="1:14">
      <c r="A49" s="108" t="s">
        <v>852</v>
      </c>
      <c r="B49" s="43" t="str">
        <f>VLOOKUP(A49,MATERIALES!A6:D373,3,FALSE)</f>
        <v>Emulsión CRL-1hm</v>
      </c>
      <c r="C49" s="281"/>
      <c r="D49" s="281"/>
      <c r="E49" s="281"/>
      <c r="F49" s="281"/>
      <c r="G49" s="281"/>
      <c r="H49" s="281"/>
      <c r="I49" s="268"/>
      <c r="J49" s="224" t="str">
        <f>VLOOKUP(A49,MATERIALES!A5:D641,2,FALSE)</f>
        <v>lt</v>
      </c>
      <c r="K49" s="282">
        <v>1.71</v>
      </c>
      <c r="L49" s="267"/>
      <c r="M49" s="402">
        <f>VLOOKUP(A49,MATERIALES!A6:D397,4,FALSE)</f>
        <v>1805.8197941529395</v>
      </c>
      <c r="N49" s="272">
        <f>K49*M49</f>
        <v>3087.9518480015263</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3794.5520074315141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1333</v>
      </c>
      <c r="B58" s="46" t="str">
        <f>VLOOKUP(A58,TRANSPORTE!A5:D117,3,FALSE)</f>
        <v>Transporte de agregado tipo LA-3</v>
      </c>
      <c r="C58" s="317"/>
      <c r="D58" s="317"/>
      <c r="E58" s="317"/>
      <c r="F58" s="317"/>
      <c r="G58" s="317"/>
      <c r="H58" s="311" t="s">
        <v>1468</v>
      </c>
      <c r="I58" s="408">
        <v>9.4999999999999998E-3</v>
      </c>
      <c r="J58" s="286">
        <v>1</v>
      </c>
      <c r="K58" s="408">
        <f>I58*J58</f>
        <v>9.4999999999999998E-3</v>
      </c>
      <c r="L58" s="828">
        <f>VLOOKUP(A58,TRANSPORTE!A5:D117,4,FALSE)</f>
        <v>1135.5601158940194</v>
      </c>
      <c r="M58" s="829"/>
      <c r="N58" s="287">
        <f>K58*L58</f>
        <v>10.787821100993185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10.787821100993185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4264.9369053586061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852.9873810717213</v>
      </c>
      <c r="M83" s="859"/>
      <c r="N83" s="51"/>
    </row>
    <row r="84" spans="1:14">
      <c r="B84" s="89" t="s">
        <v>973</v>
      </c>
      <c r="C84" s="90"/>
      <c r="D84" s="90"/>
      <c r="E84" s="90"/>
      <c r="F84" s="90"/>
      <c r="G84" s="90"/>
      <c r="H84" s="90"/>
      <c r="I84" s="87"/>
      <c r="J84" s="88"/>
      <c r="K84" s="304">
        <v>0.05</v>
      </c>
      <c r="L84" s="858">
        <f>N78*K84</f>
        <v>213.24684526793033</v>
      </c>
      <c r="M84" s="859"/>
      <c r="N84" s="51"/>
    </row>
    <row r="85" spans="1:14" ht="15.75" thickBot="1">
      <c r="B85" s="91" t="s">
        <v>974</v>
      </c>
      <c r="C85" s="92"/>
      <c r="D85" s="92"/>
      <c r="E85" s="92"/>
      <c r="F85" s="92"/>
      <c r="G85" s="92"/>
      <c r="H85" s="92"/>
      <c r="I85" s="93"/>
      <c r="J85" s="94"/>
      <c r="K85" s="305">
        <v>0.05</v>
      </c>
      <c r="L85" s="860">
        <f>N78*K85</f>
        <v>213.24684526793033</v>
      </c>
      <c r="M85" s="861"/>
      <c r="N85" s="51"/>
    </row>
    <row r="86" spans="1:14" ht="15.75" thickBot="1">
      <c r="B86" s="824" t="s">
        <v>953</v>
      </c>
      <c r="C86" s="825"/>
      <c r="D86" s="825"/>
      <c r="E86" s="825"/>
      <c r="F86" s="825"/>
      <c r="G86" s="825"/>
      <c r="H86" s="825"/>
      <c r="I86" s="825"/>
      <c r="J86" s="825"/>
      <c r="K86" s="825"/>
      <c r="L86" s="825"/>
      <c r="M86" s="826"/>
      <c r="N86" s="52">
        <f>L83+L84+L85</f>
        <v>1279.4810716075822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5544.4179769661878</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1059</v>
      </c>
      <c r="C31" s="81" t="s">
        <v>2066</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136</v>
      </c>
      <c r="B36" s="837" t="str">
        <f>VLOOKUP(A36,EQUIPOS!A6:D154,3,FALSE)</f>
        <v>Camión de Slurry</v>
      </c>
      <c r="C36" s="838"/>
      <c r="D36" s="838"/>
      <c r="E36" s="838"/>
      <c r="F36" s="838"/>
      <c r="G36" s="838"/>
      <c r="H36" s="839"/>
      <c r="I36" s="267"/>
      <c r="J36" s="268"/>
      <c r="K36" s="269">
        <f>VLOOKUP(A36,EQUIPOS!A6:D163,4,FALSE)</f>
        <v>173134.11310266118</v>
      </c>
      <c r="L36" s="270"/>
      <c r="M36" s="271">
        <v>600</v>
      </c>
      <c r="N36" s="272">
        <f>K36/M36</f>
        <v>288.55685517110197</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600</v>
      </c>
      <c r="N37" s="272">
        <f>K37/M37</f>
        <v>103.03139956113249</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N76*M41</f>
        <v>0.67335467419668338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392.26160940643115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770</v>
      </c>
      <c r="B48" s="43" t="str">
        <f>VLOOKUP(A48,MATERIALES!A5:D373,3,FALSE)</f>
        <v>Agregado tipo LA 4 (lechadas)</v>
      </c>
      <c r="C48" s="281"/>
      <c r="D48" s="281"/>
      <c r="E48" s="281"/>
      <c r="F48" s="281"/>
      <c r="G48" s="281"/>
      <c r="H48" s="281"/>
      <c r="I48" s="268"/>
      <c r="J48" s="224" t="str">
        <f>VLOOKUP(A48,MATERIALES!A4:D640,2,FALSE)</f>
        <v>m3</v>
      </c>
      <c r="K48" s="409">
        <v>4.7499999999999999E-3</v>
      </c>
      <c r="L48" s="267"/>
      <c r="M48" s="402">
        <f>VLOOKUP(A48,MATERIALES!A5:D396,4,FALSE)</f>
        <v>74378.964150525033</v>
      </c>
      <c r="N48" s="272">
        <f>K48*M48</f>
        <v>353.3000797149939</v>
      </c>
    </row>
    <row r="49" spans="1:14">
      <c r="A49" s="108" t="s">
        <v>852</v>
      </c>
      <c r="B49" s="43" t="str">
        <f>VLOOKUP(A49,MATERIALES!A6:D373,3,FALSE)</f>
        <v>Emulsión CRL-1hm</v>
      </c>
      <c r="C49" s="281"/>
      <c r="D49" s="281"/>
      <c r="E49" s="281"/>
      <c r="F49" s="281"/>
      <c r="G49" s="281"/>
      <c r="H49" s="281"/>
      <c r="I49" s="268"/>
      <c r="J49" s="224" t="str">
        <f>VLOOKUP(A49,MATERIALES!A5:D641,2,FALSE)</f>
        <v>lt</v>
      </c>
      <c r="K49" s="409">
        <v>1.0687499999999999</v>
      </c>
      <c r="L49" s="267"/>
      <c r="M49" s="402">
        <f>VLOOKUP(A49,MATERIALES!A6:D397,4,FALSE)</f>
        <v>1805.8197941529395</v>
      </c>
      <c r="N49" s="272">
        <f>K49*M49</f>
        <v>1929.9699050009538</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2283.2699847159474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1335</v>
      </c>
      <c r="B58" s="46" t="str">
        <f>VLOOKUP(A58,TRANSPORTE!A5:D117,3,FALSE)</f>
        <v>Transporte de agregado tipo LA-4</v>
      </c>
      <c r="C58" s="317"/>
      <c r="D58" s="317"/>
      <c r="E58" s="317"/>
      <c r="F58" s="317"/>
      <c r="G58" s="317"/>
      <c r="H58" s="311" t="s">
        <v>1468</v>
      </c>
      <c r="I58" s="410">
        <v>4.7499999999999999E-3</v>
      </c>
      <c r="J58" s="286">
        <v>1</v>
      </c>
      <c r="K58" s="410">
        <f>I58*J58</f>
        <v>4.7499999999999999E-3</v>
      </c>
      <c r="L58" s="828">
        <f>VLOOKUP(A58,TRANSPORTE!A5:D117,4,FALSE)</f>
        <v>1135.5601158940194</v>
      </c>
      <c r="M58" s="829"/>
      <c r="N58" s="287">
        <f>K58*L58</f>
        <v>5.3939105504965923</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5.3939105504965923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4800</v>
      </c>
      <c r="N69" s="395">
        <f>K69/M69</f>
        <v>45.109166666666667</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4800</v>
      </c>
      <c r="N70" s="395">
        <f>K70/M70</f>
        <v>22.226300753001663</v>
      </c>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SUM(N69:N75)</f>
        <v>67.335467419668333</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N43+N53+N64+N76</f>
        <v>2748.2609720925434</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549.65219441850866</v>
      </c>
      <c r="M83" s="859"/>
      <c r="N83" s="51"/>
    </row>
    <row r="84" spans="1:14">
      <c r="B84" s="89" t="s">
        <v>973</v>
      </c>
      <c r="C84" s="90"/>
      <c r="D84" s="90"/>
      <c r="E84" s="90"/>
      <c r="F84" s="90"/>
      <c r="G84" s="90"/>
      <c r="H84" s="90"/>
      <c r="I84" s="87"/>
      <c r="J84" s="88"/>
      <c r="K84" s="304">
        <v>0.05</v>
      </c>
      <c r="L84" s="858">
        <f>N78*K84</f>
        <v>137.41304860462716</v>
      </c>
      <c r="M84" s="859"/>
      <c r="N84" s="51"/>
    </row>
    <row r="85" spans="1:14" ht="15.75" thickBot="1">
      <c r="B85" s="91" t="s">
        <v>974</v>
      </c>
      <c r="C85" s="92"/>
      <c r="D85" s="92"/>
      <c r="E85" s="92"/>
      <c r="F85" s="92"/>
      <c r="G85" s="92"/>
      <c r="H85" s="92"/>
      <c r="I85" s="93"/>
      <c r="J85" s="94"/>
      <c r="K85" s="305">
        <v>0.05</v>
      </c>
      <c r="L85" s="860">
        <f>N78*K85</f>
        <v>137.41304860462716</v>
      </c>
      <c r="M85" s="861"/>
      <c r="N85" s="51"/>
    </row>
    <row r="86" spans="1:14" ht="15.75" thickBot="1">
      <c r="B86" s="824" t="s">
        <v>953</v>
      </c>
      <c r="C86" s="825"/>
      <c r="D86" s="825"/>
      <c r="E86" s="825"/>
      <c r="F86" s="825"/>
      <c r="G86" s="825"/>
      <c r="H86" s="825"/>
      <c r="I86" s="825"/>
      <c r="J86" s="825"/>
      <c r="K86" s="825"/>
      <c r="L86" s="825"/>
      <c r="M86" s="826"/>
      <c r="N86" s="52">
        <f>L83+L84+L85</f>
        <v>824.47829162776304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3572.7392637203066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1060</v>
      </c>
      <c r="C31" s="81" t="s">
        <v>1573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290</v>
      </c>
      <c r="B37" s="837" t="str">
        <f>VLOOKUP(A37,EQUIPOS!A7:D154,3,FALSE)</f>
        <v>Planta trituradora</v>
      </c>
      <c r="C37" s="838"/>
      <c r="D37" s="838"/>
      <c r="E37" s="838"/>
      <c r="F37" s="838"/>
      <c r="G37" s="838"/>
      <c r="H37" s="839"/>
      <c r="I37" s="267"/>
      <c r="J37" s="268"/>
      <c r="K37" s="269">
        <f>VLOOKUP(A37,EQUIPOS!A7:D164,4,FALSE)</f>
        <v>563771.33337458712</v>
      </c>
      <c r="L37" s="270"/>
      <c r="M37" s="271">
        <v>30</v>
      </c>
      <c r="N37" s="272">
        <f t="shared" ref="N37:N43" si="0">K37/M37</f>
        <v>18792.377779152903</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109484.36382534583</v>
      </c>
      <c r="L38" s="270"/>
      <c r="M38" s="271">
        <v>9</v>
      </c>
      <c r="N38" s="272">
        <f t="shared" si="0"/>
        <v>12164.929313927314</v>
      </c>
    </row>
    <row r="39" spans="1:14">
      <c r="A39" t="s">
        <v>173</v>
      </c>
      <c r="B39" s="837" t="str">
        <f>VLOOKUP(A39,EQUIPOS!A9:D154,3,FALSE)</f>
        <v>Compactador neumático de Potencia 70 HP, peso de 13 ton</v>
      </c>
      <c r="C39" s="838"/>
      <c r="D39" s="838"/>
      <c r="E39" s="838"/>
      <c r="F39" s="838"/>
      <c r="G39" s="838"/>
      <c r="H39" s="839"/>
      <c r="I39" s="267"/>
      <c r="J39" s="268"/>
      <c r="K39" s="269">
        <f>VLOOKUP(A39,EQUIPOS!A9:D166,4,FALSE)</f>
        <v>174578.66598591721</v>
      </c>
      <c r="L39" s="270"/>
      <c r="M39" s="271">
        <v>9</v>
      </c>
      <c r="N39" s="272">
        <f t="shared" si="0"/>
        <v>19397.629553990802</v>
      </c>
    </row>
    <row r="40" spans="1:14">
      <c r="A40" t="s">
        <v>286</v>
      </c>
      <c r="B40" s="837" t="str">
        <f>VLOOKUP(A40,EQUIPOS!A10:D154,3,FALSE)</f>
        <v>Planta de asfalto en frio</v>
      </c>
      <c r="C40" s="838"/>
      <c r="D40" s="838"/>
      <c r="E40" s="838"/>
      <c r="F40" s="838"/>
      <c r="G40" s="838"/>
      <c r="H40" s="839"/>
      <c r="I40" s="267"/>
      <c r="J40" s="268"/>
      <c r="K40" s="269">
        <f>VLOOKUP(A40,EQUIPOS!A10:D167,4,FALSE)</f>
        <v>254356.70703855457</v>
      </c>
      <c r="L40" s="270"/>
      <c r="M40" s="271">
        <v>9</v>
      </c>
      <c r="N40" s="272">
        <f t="shared" si="0"/>
        <v>28261.856337617173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9</v>
      </c>
      <c r="N42" s="272">
        <f t="shared" si="0"/>
        <v>29451.182126551183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N77*M46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128809.90580674911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VLOOKUP(A53,MATERIALES!A4:D640,2,FALSE)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VLOOKUP(A54,MATERIALES!A5:D641,2,FALSE)</f>
        <v>lt</v>
      </c>
      <c r="K54" s="282">
        <v>25</v>
      </c>
      <c r="L54" s="267"/>
      <c r="M54" s="402">
        <f>VLOOKUP(A54,MATERIALES!A6:D397,4,FALSE)</f>
        <v>75.874781266930228</v>
      </c>
      <c r="N54" s="272">
        <f>K54*M54</f>
        <v>1896.8695316732558</v>
      </c>
    </row>
    <row r="55" spans="1:14" ht="15.75" thickBot="1">
      <c r="B55" s="43"/>
      <c r="C55" s="281"/>
      <c r="D55" s="281"/>
      <c r="E55" s="281"/>
      <c r="F55" s="281"/>
      <c r="G55" s="281"/>
      <c r="H55" s="281"/>
      <c r="I55" s="268"/>
      <c r="J55" s="224"/>
      <c r="K55" s="282"/>
      <c r="L55" s="267"/>
      <c r="M55" s="283"/>
      <c r="N55" s="284"/>
    </row>
    <row r="56" spans="1:14" ht="15.75" thickBot="1">
      <c r="B56" s="824" t="s">
        <v>953</v>
      </c>
      <c r="C56" s="825"/>
      <c r="D56" s="825"/>
      <c r="E56" s="825"/>
      <c r="F56" s="825"/>
      <c r="G56" s="825"/>
      <c r="H56" s="825"/>
      <c r="I56" s="825"/>
      <c r="J56" s="825"/>
      <c r="K56" s="825"/>
      <c r="L56" s="825"/>
      <c r="M56" s="826"/>
      <c r="N56" s="394">
        <f>SUM(N53:N55)</f>
        <v>31988.807782137785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1347</v>
      </c>
      <c r="B61" s="46" t="str">
        <f>VLOOKUP(A61,TRANSPORTE!A5:D117,3,FALSE)</f>
        <v>Transporte de Mezcla en Frio MDF-38</v>
      </c>
      <c r="C61" s="317"/>
      <c r="D61" s="317"/>
      <c r="E61" s="317"/>
      <c r="F61" s="317"/>
      <c r="G61" s="317"/>
      <c r="H61" s="311" t="s">
        <v>1468</v>
      </c>
      <c r="I61" s="279">
        <v>1.25</v>
      </c>
      <c r="J61" s="286">
        <v>1</v>
      </c>
      <c r="K61" s="279">
        <f>I61*J61</f>
        <v>1.25</v>
      </c>
      <c r="L61" s="828">
        <f>VLOOKUP(A61,TRANSPORTE!A5:D117,4,FALSE)</f>
        <v>1234.2754057176401</v>
      </c>
      <c r="M61" s="829"/>
      <c r="N61" s="287">
        <f>K61*L61</f>
        <v>1542.84425714705</v>
      </c>
    </row>
    <row r="62" spans="1:14">
      <c r="A62" t="s">
        <v>1269</v>
      </c>
      <c r="B62" s="46" t="str">
        <f>VLOOKUP(A62,TRANSPORTE!A6:D117,3,FALSE)</f>
        <v>Transporte de Material Crudo de Rio</v>
      </c>
      <c r="C62" s="47"/>
      <c r="D62" s="47"/>
      <c r="E62" s="47"/>
      <c r="F62" s="47"/>
      <c r="G62" s="47"/>
      <c r="H62" s="311" t="s">
        <v>1468</v>
      </c>
      <c r="I62" s="279">
        <v>1.4</v>
      </c>
      <c r="J62" s="286">
        <v>1</v>
      </c>
      <c r="K62" s="279">
        <f>I62*J62</f>
        <v>1.4</v>
      </c>
      <c r="L62" s="828">
        <f>VLOOKUP(A62,TRANSPORTE!A6:D117,4,FALSE)</f>
        <v>1131.4191219078368</v>
      </c>
      <c r="M62" s="829"/>
      <c r="N62" s="287">
        <f>K62*L62</f>
        <v>1583.9867706709715</v>
      </c>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3126.8310278180215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t="s">
        <v>19</v>
      </c>
      <c r="B72" s="49" t="str">
        <f>VLOOKUP(A72,'MANO DE OBRA'!A8:D68,3,FALSE)</f>
        <v>Obrero (8)</v>
      </c>
      <c r="C72" s="47"/>
      <c r="D72" s="47"/>
      <c r="E72" s="47"/>
      <c r="F72" s="47"/>
      <c r="G72" s="47"/>
      <c r="H72" s="47"/>
      <c r="I72" s="292">
        <f>K72/J72*100</f>
        <v>234080.00000000003</v>
      </c>
      <c r="J72" s="293">
        <v>185</v>
      </c>
      <c r="K72" s="294">
        <f>VLOOKUP(A72,'MANO DE OBRA'!A8:D99,4,FALSE)</f>
        <v>433048</v>
      </c>
      <c r="L72" s="50"/>
      <c r="M72" s="295">
        <f>M38*8</f>
        <v>72</v>
      </c>
      <c r="N72" s="395">
        <f>K72/M72</f>
        <v>6014.5555555555557</v>
      </c>
      <c r="O72" s="106"/>
    </row>
    <row r="73" spans="1:15">
      <c r="A73"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299">
        <f>M72</f>
        <v>72</v>
      </c>
      <c r="N73" s="395">
        <f>K73/M73</f>
        <v>1481.7533835334443</v>
      </c>
    </row>
    <row r="74" spans="1:15">
      <c r="A74" t="s">
        <v>54</v>
      </c>
      <c r="B74" s="49" t="str">
        <f>VLOOKUP(A74,'MANO DE OBRA'!A9:D70,3,FALSE)</f>
        <v>Rastrilleros (2)</v>
      </c>
      <c r="C74" s="47"/>
      <c r="D74" s="47"/>
      <c r="E74" s="47"/>
      <c r="F74" s="47"/>
      <c r="G74" s="47"/>
      <c r="H74" s="47"/>
      <c r="I74" s="292">
        <f>K74/J74*100</f>
        <v>86502.359687357821</v>
      </c>
      <c r="J74" s="293">
        <v>185</v>
      </c>
      <c r="K74" s="294">
        <f>VLOOKUP(A74,'MANO DE OBRA'!A9:D101,4,FALSE)</f>
        <v>160029.36542161196</v>
      </c>
      <c r="L74" s="50"/>
      <c r="M74" s="300">
        <f>M73</f>
        <v>72</v>
      </c>
      <c r="N74" s="395">
        <f>K74/M74</f>
        <v>2222.630075300166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SUM(N72:N76)</f>
        <v>9718.9390143891651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N48+N56+N67+N77</f>
        <v>173644.4836310941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34728.896726218823</v>
      </c>
      <c r="M84" s="859"/>
      <c r="N84" s="51"/>
    </row>
    <row r="85" spans="1:14">
      <c r="B85" s="89" t="s">
        <v>973</v>
      </c>
      <c r="C85" s="90"/>
      <c r="D85" s="90"/>
      <c r="E85" s="90"/>
      <c r="F85" s="90"/>
      <c r="G85" s="90"/>
      <c r="H85" s="90"/>
      <c r="I85" s="87"/>
      <c r="J85" s="88"/>
      <c r="K85" s="304">
        <v>0.05</v>
      </c>
      <c r="L85" s="858">
        <f>N79*K85</f>
        <v>8682.2241815547059</v>
      </c>
      <c r="M85" s="859"/>
      <c r="N85" s="51"/>
    </row>
    <row r="86" spans="1:14" ht="15.75" thickBot="1">
      <c r="B86" s="91" t="s">
        <v>974</v>
      </c>
      <c r="C86" s="92"/>
      <c r="D86" s="92"/>
      <c r="E86" s="92"/>
      <c r="F86" s="92"/>
      <c r="G86" s="92"/>
      <c r="H86" s="92"/>
      <c r="I86" s="93"/>
      <c r="J86" s="94"/>
      <c r="K86" s="305">
        <v>0.05</v>
      </c>
      <c r="L86" s="860">
        <f>N79*K86</f>
        <v>8682.2241815547059</v>
      </c>
      <c r="M86" s="861"/>
      <c r="N86" s="51"/>
    </row>
    <row r="87" spans="1:14" ht="15.75" thickBot="1">
      <c r="B87" s="824" t="s">
        <v>953</v>
      </c>
      <c r="C87" s="825"/>
      <c r="D87" s="825"/>
      <c r="E87" s="825"/>
      <c r="F87" s="825"/>
      <c r="G87" s="825"/>
      <c r="H87" s="825"/>
      <c r="I87" s="825"/>
      <c r="J87" s="825"/>
      <c r="K87" s="825"/>
      <c r="L87" s="825"/>
      <c r="M87" s="826"/>
      <c r="N87" s="52">
        <f>L84+L85+L86</f>
        <v>52093.345089328228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225737.82872042235</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1061</v>
      </c>
      <c r="C31" s="81" t="s">
        <v>1574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109484.36382534583</v>
      </c>
      <c r="L37" s="270"/>
      <c r="M37" s="271">
        <v>9</v>
      </c>
      <c r="N37" s="272">
        <f t="shared" ref="N37:N43" si="0">K37/M37</f>
        <v>12164.929313927314</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174578.66598591721</v>
      </c>
      <c r="L38" s="270"/>
      <c r="M38" s="271">
        <v>9</v>
      </c>
      <c r="N38" s="272">
        <f t="shared" si="0"/>
        <v>19397.629553990802</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9</v>
      </c>
      <c r="N42" s="272">
        <f t="shared" si="0"/>
        <v>29451.182126551183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128809.9058067491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VLOOKUP(A54,MATERIALES!A4:D640,2,FALSE)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VLOOKUP(A55,MATERIALES!A5:D641,2,FALSE)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1369</v>
      </c>
      <c r="B65" s="46" t="str">
        <f>VLOOKUP(A65,TRANSPORTE!A6:D117,3,FALSE)</f>
        <v>Transporte de Mezcla densa En Frio MDF-25</v>
      </c>
      <c r="C65" s="47"/>
      <c r="D65" s="47"/>
      <c r="E65" s="47"/>
      <c r="F65" s="47"/>
      <c r="G65" s="47"/>
      <c r="H65" s="311" t="s">
        <v>1468</v>
      </c>
      <c r="I65" s="279">
        <v>1.25</v>
      </c>
      <c r="J65" s="286">
        <v>1</v>
      </c>
      <c r="K65" s="279">
        <f>I65*J65</f>
        <v>1.25</v>
      </c>
      <c r="L65" s="828">
        <f>VLOOKUP(A65,TRANSPORTE!A6:D117,4,FALSE)</f>
        <v>1023.9121574128376</v>
      </c>
      <c r="M65" s="829"/>
      <c r="N65" s="287">
        <f>K65*L65</f>
        <v>1279.890196766047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2863.8769674370187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173381.52957071306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34676.305914142613</v>
      </c>
      <c r="M88" s="859"/>
      <c r="N88" s="51"/>
    </row>
    <row r="89" spans="1:14">
      <c r="B89" s="89" t="s">
        <v>973</v>
      </c>
      <c r="C89" s="90"/>
      <c r="D89" s="90"/>
      <c r="E89" s="90"/>
      <c r="F89" s="90"/>
      <c r="G89" s="90"/>
      <c r="H89" s="90"/>
      <c r="I89" s="87"/>
      <c r="J89" s="88"/>
      <c r="K89" s="304">
        <v>0.05</v>
      </c>
      <c r="L89" s="858">
        <f>N83*K89</f>
        <v>8669.0764785356532</v>
      </c>
      <c r="M89" s="859"/>
      <c r="N89" s="51"/>
    </row>
    <row r="90" spans="1:14" ht="15.75" thickBot="1">
      <c r="B90" s="91" t="s">
        <v>974</v>
      </c>
      <c r="C90" s="92"/>
      <c r="D90" s="92"/>
      <c r="E90" s="92"/>
      <c r="F90" s="92"/>
      <c r="G90" s="92"/>
      <c r="H90" s="92"/>
      <c r="I90" s="93"/>
      <c r="J90" s="94"/>
      <c r="K90" s="305">
        <v>0.05</v>
      </c>
      <c r="L90" s="860">
        <f>N83*K90</f>
        <v>8669.0764785356532</v>
      </c>
      <c r="M90" s="861"/>
      <c r="N90" s="51"/>
    </row>
    <row r="91" spans="1:14" ht="15.75" thickBot="1">
      <c r="B91" s="824" t="s">
        <v>953</v>
      </c>
      <c r="C91" s="825"/>
      <c r="D91" s="825"/>
      <c r="E91" s="825"/>
      <c r="F91" s="825"/>
      <c r="G91" s="825"/>
      <c r="H91" s="825"/>
      <c r="I91" s="825"/>
      <c r="J91" s="825"/>
      <c r="K91" s="825"/>
      <c r="L91" s="825"/>
      <c r="M91" s="826"/>
      <c r="N91" s="52">
        <f>L88+L89+L90</f>
        <v>52014.458871213916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225395.98844192698</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1062</v>
      </c>
      <c r="C31" s="81" t="s">
        <v>1575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109484.36382534583</v>
      </c>
      <c r="L37" s="270"/>
      <c r="M37" s="271">
        <v>9</v>
      </c>
      <c r="N37" s="272">
        <f t="shared" ref="N37:N43" si="0">K37/M37</f>
        <v>12164.929313927314</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174578.66598591721</v>
      </c>
      <c r="L38" s="270"/>
      <c r="M38" s="271">
        <v>9</v>
      </c>
      <c r="N38" s="272">
        <f t="shared" si="0"/>
        <v>19397.629553990802</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9</v>
      </c>
      <c r="N42" s="272">
        <f t="shared" si="0"/>
        <v>29451.182126551183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971.8939014389166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128809.9058067491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411">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v>1.4</v>
      </c>
      <c r="L64" s="828">
        <f>VLOOKUP(A64,TRANSPORTE!A5:D117,4,FALSE)</f>
        <v>1131.4191219078368</v>
      </c>
      <c r="M64" s="829"/>
      <c r="N64" s="287">
        <f>K64*L64</f>
        <v>1583.9867706709715</v>
      </c>
    </row>
    <row r="65" spans="1:15">
      <c r="A65" t="s">
        <v>1349</v>
      </c>
      <c r="B65" s="46" t="str">
        <f>VLOOKUP(A65,TRANSPORTE!A6:D117,3,FALSE)</f>
        <v>Transporte de Mezcla en Frio DMF-19</v>
      </c>
      <c r="C65" s="47"/>
      <c r="D65" s="47"/>
      <c r="E65" s="47"/>
      <c r="F65" s="47"/>
      <c r="G65" s="47"/>
      <c r="H65" s="311" t="s">
        <v>1468</v>
      </c>
      <c r="I65" s="279">
        <v>1.25</v>
      </c>
      <c r="J65" s="286">
        <v>1</v>
      </c>
      <c r="K65" s="279">
        <v>1.25</v>
      </c>
      <c r="L65" s="828">
        <f>VLOOKUP(A65,TRANSPORTE!A6:D117,4,FALSE)</f>
        <v>1234.2754057176401</v>
      </c>
      <c r="M65" s="829"/>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3126.8310278180215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173644.4836310941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34728.896726218823</v>
      </c>
      <c r="M88" s="859"/>
      <c r="N88" s="51"/>
    </row>
    <row r="89" spans="1:14">
      <c r="B89" s="89" t="s">
        <v>973</v>
      </c>
      <c r="C89" s="90"/>
      <c r="D89" s="90"/>
      <c r="E89" s="90"/>
      <c r="F89" s="90"/>
      <c r="G89" s="90"/>
      <c r="H89" s="90"/>
      <c r="I89" s="87"/>
      <c r="J89" s="88"/>
      <c r="K89" s="304">
        <v>0.05</v>
      </c>
      <c r="L89" s="858">
        <f>N83*K89</f>
        <v>8682.2241815547059</v>
      </c>
      <c r="M89" s="859"/>
      <c r="N89" s="51"/>
    </row>
    <row r="90" spans="1:14" ht="15.75" thickBot="1">
      <c r="B90" s="91" t="s">
        <v>974</v>
      </c>
      <c r="C90" s="92"/>
      <c r="D90" s="92"/>
      <c r="E90" s="92"/>
      <c r="F90" s="92"/>
      <c r="G90" s="92"/>
      <c r="H90" s="92"/>
      <c r="I90" s="93"/>
      <c r="J90" s="94"/>
      <c r="K90" s="305">
        <v>0.05</v>
      </c>
      <c r="L90" s="860">
        <f>N83*K90</f>
        <v>8682.2241815547059</v>
      </c>
      <c r="M90" s="861"/>
      <c r="N90" s="51"/>
    </row>
    <row r="91" spans="1:14" ht="15.75" thickBot="1">
      <c r="B91" s="824" t="s">
        <v>953</v>
      </c>
      <c r="C91" s="825"/>
      <c r="D91" s="825"/>
      <c r="E91" s="825"/>
      <c r="F91" s="825"/>
      <c r="G91" s="825"/>
      <c r="H91" s="825"/>
      <c r="I91" s="825"/>
      <c r="J91" s="825"/>
      <c r="K91" s="825"/>
      <c r="L91" s="825"/>
      <c r="M91" s="826"/>
      <c r="N91" s="52">
        <f>L88+L89+L90</f>
        <v>52093.345089328228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52">
        <f>N83+N91</f>
        <v>225737.82872042235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1063</v>
      </c>
      <c r="C31" s="81" t="s">
        <v>1576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168</v>
      </c>
      <c r="B37" s="837" t="str">
        <f>VLOOKUP(A37,EQUIPOS!A7:D154,3,FALSE)</f>
        <v>Compactador tipo  POTENCIA: 105 HP, PESO: 6 ton</v>
      </c>
      <c r="C37" s="838"/>
      <c r="D37" s="838"/>
      <c r="E37" s="838"/>
      <c r="F37" s="838"/>
      <c r="G37" s="838"/>
      <c r="H37" s="839"/>
      <c r="I37" s="267"/>
      <c r="J37" s="268"/>
      <c r="K37" s="269">
        <f>VLOOKUP(A37,EQUIPOS!A7:D164,4,FALSE)</f>
        <v>109484.36382534583</v>
      </c>
      <c r="L37" s="270"/>
      <c r="M37" s="271">
        <v>7</v>
      </c>
      <c r="N37" s="272">
        <f t="shared" ref="N37:N43" si="0">K37/M37</f>
        <v>15640.623403620833</v>
      </c>
    </row>
    <row r="38" spans="1:14">
      <c r="A38" t="s">
        <v>173</v>
      </c>
      <c r="B38" s="837" t="str">
        <f>VLOOKUP(A38,EQUIPOS!A8:D154,3,FALSE)</f>
        <v>Compactador neumático de Potencia 70 HP, peso de 13 ton</v>
      </c>
      <c r="C38" s="838"/>
      <c r="D38" s="838"/>
      <c r="E38" s="838"/>
      <c r="F38" s="838"/>
      <c r="G38" s="838"/>
      <c r="H38" s="839"/>
      <c r="I38" s="267"/>
      <c r="J38" s="268"/>
      <c r="K38" s="269">
        <f>VLOOKUP(A38,EQUIPOS!A8:D165,4,FALSE)</f>
        <v>174578.66598591721</v>
      </c>
      <c r="L38" s="270"/>
      <c r="M38" s="271">
        <v>7</v>
      </c>
      <c r="N38" s="272">
        <f t="shared" si="0"/>
        <v>24939.809426559601</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7</v>
      </c>
      <c r="N42" s="272">
        <f t="shared" si="0"/>
        <v>37865.805591280092</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1110.7358873587618</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146381.24521966017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1343</v>
      </c>
      <c r="B65" s="46" t="str">
        <f>VLOOKUP(A65,TRANSPORTE!A5:D117,3,FALSE)</f>
        <v>Transporte de Mezcla Densa para Bacheo</v>
      </c>
      <c r="C65" s="47"/>
      <c r="D65" s="47"/>
      <c r="E65" s="47"/>
      <c r="F65" s="47"/>
      <c r="G65" s="47"/>
      <c r="H65" s="311" t="s">
        <v>1468</v>
      </c>
      <c r="I65" s="279">
        <v>1.25</v>
      </c>
      <c r="J65" s="279">
        <v>1</v>
      </c>
      <c r="K65" s="279">
        <f>I65*J65</f>
        <v>1.25</v>
      </c>
      <c r="L65" s="289"/>
      <c r="M65" s="290">
        <f>VLOOKUP(A64,TRANSPORTE!A5:D117,4,FALSE)</f>
        <v>1131.4191219078368</v>
      </c>
      <c r="N65" s="412">
        <f>K65*M65</f>
        <v>1414.273902384796</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2998.2606730557673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63</v>
      </c>
      <c r="N75" s="395">
        <f>K75/M75</f>
        <v>6873.7777777777774</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63</v>
      </c>
      <c r="N76" s="395">
        <f>K76/M76</f>
        <v>1693.4324383239361</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63</v>
      </c>
      <c r="N77" s="395">
        <f>K77/M77</f>
        <v>2540.1486574859041</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11107.358873587618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192475.67254844136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38495.134509688272</v>
      </c>
      <c r="M88" s="859"/>
      <c r="N88" s="51"/>
    </row>
    <row r="89" spans="1:14">
      <c r="B89" s="89" t="s">
        <v>973</v>
      </c>
      <c r="C89" s="90"/>
      <c r="D89" s="90"/>
      <c r="E89" s="90"/>
      <c r="F89" s="90"/>
      <c r="G89" s="90"/>
      <c r="H89" s="90"/>
      <c r="I89" s="87"/>
      <c r="J89" s="88"/>
      <c r="K89" s="304">
        <v>0.05</v>
      </c>
      <c r="L89" s="858">
        <f>N83*K89</f>
        <v>9623.7836274220681</v>
      </c>
      <c r="M89" s="859"/>
      <c r="N89" s="51"/>
    </row>
    <row r="90" spans="1:14" ht="15.75" thickBot="1">
      <c r="B90" s="91" t="s">
        <v>974</v>
      </c>
      <c r="C90" s="92"/>
      <c r="D90" s="92"/>
      <c r="E90" s="92"/>
      <c r="F90" s="92"/>
      <c r="G90" s="92"/>
      <c r="H90" s="92"/>
      <c r="I90" s="93"/>
      <c r="J90" s="94"/>
      <c r="K90" s="305">
        <v>0.05</v>
      </c>
      <c r="L90" s="860">
        <f>N83*K90</f>
        <v>9623.7836274220681</v>
      </c>
      <c r="M90" s="861"/>
      <c r="N90" s="51"/>
    </row>
    <row r="91" spans="1:14" ht="15.75" thickBot="1">
      <c r="B91" s="824" t="s">
        <v>953</v>
      </c>
      <c r="C91" s="825"/>
      <c r="D91" s="825"/>
      <c r="E91" s="825"/>
      <c r="F91" s="825"/>
      <c r="G91" s="825"/>
      <c r="H91" s="825"/>
      <c r="I91" s="825"/>
      <c r="J91" s="825"/>
      <c r="K91" s="825"/>
      <c r="L91" s="825"/>
      <c r="M91" s="826"/>
      <c r="N91" s="52">
        <f>L88+L89+L90</f>
        <v>57742.701764532409</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250218.37431297376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1064</v>
      </c>
      <c r="C31" s="81" t="s">
        <v>1577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9</v>
      </c>
      <c r="N37" s="272">
        <f t="shared" ref="N37:N43" si="0">K37/M37</f>
        <v>19397.629553990802</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109484.36382534583</v>
      </c>
      <c r="L38" s="270"/>
      <c r="M38" s="271">
        <v>9</v>
      </c>
      <c r="N38" s="272">
        <f t="shared" si="0"/>
        <v>12164.929313927314</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9</v>
      </c>
      <c r="N42" s="272">
        <f t="shared" si="0"/>
        <v>29451.182126551183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128809.9058067491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1350</v>
      </c>
      <c r="B65" s="46" t="str">
        <f>VLOOKUP(A65,TRANSPORTE!A6:D117,3,FALSE)</f>
        <v>Transporte de Mezcla en Frio  MAF-19</v>
      </c>
      <c r="C65" s="47"/>
      <c r="D65" s="47"/>
      <c r="E65" s="47"/>
      <c r="F65" s="47"/>
      <c r="G65" s="47"/>
      <c r="H65" s="311" t="s">
        <v>1468</v>
      </c>
      <c r="I65" s="279">
        <v>1.25</v>
      </c>
      <c r="J65" s="286">
        <v>1</v>
      </c>
      <c r="K65" s="279">
        <f>I65*J65</f>
        <v>1.25</v>
      </c>
      <c r="L65" s="828">
        <f>VLOOKUP(A65,TRANSPORTE!A6:D117,4,FALSE)</f>
        <v>1234.2754057176401</v>
      </c>
      <c r="M65" s="829"/>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3126.8310278180215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173644.4836310941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34728.896726218823</v>
      </c>
      <c r="M88" s="859"/>
      <c r="N88" s="51"/>
    </row>
    <row r="89" spans="1:14">
      <c r="B89" s="89" t="s">
        <v>973</v>
      </c>
      <c r="C89" s="90"/>
      <c r="D89" s="90"/>
      <c r="E89" s="90"/>
      <c r="F89" s="90"/>
      <c r="G89" s="90"/>
      <c r="H89" s="90"/>
      <c r="I89" s="87"/>
      <c r="J89" s="88"/>
      <c r="K89" s="304">
        <v>0.05</v>
      </c>
      <c r="L89" s="858">
        <f>N83*K89</f>
        <v>8682.2241815547059</v>
      </c>
      <c r="M89" s="859"/>
      <c r="N89" s="51"/>
    </row>
    <row r="90" spans="1:14" ht="15.75" thickBot="1">
      <c r="B90" s="91" t="s">
        <v>974</v>
      </c>
      <c r="C90" s="92"/>
      <c r="D90" s="92"/>
      <c r="E90" s="92"/>
      <c r="F90" s="92"/>
      <c r="G90" s="92"/>
      <c r="H90" s="92"/>
      <c r="I90" s="93"/>
      <c r="J90" s="94"/>
      <c r="K90" s="305">
        <v>0.05</v>
      </c>
      <c r="L90" s="860">
        <f>N83*K90</f>
        <v>8682.2241815547059</v>
      </c>
      <c r="M90" s="861"/>
      <c r="N90" s="51"/>
    </row>
    <row r="91" spans="1:14" ht="15.75" thickBot="1">
      <c r="B91" s="824" t="s">
        <v>953</v>
      </c>
      <c r="C91" s="825"/>
      <c r="D91" s="825"/>
      <c r="E91" s="825"/>
      <c r="F91" s="825"/>
      <c r="G91" s="825"/>
      <c r="H91" s="825"/>
      <c r="I91" s="825"/>
      <c r="J91" s="825"/>
      <c r="K91" s="825"/>
      <c r="L91" s="825"/>
      <c r="M91" s="826"/>
      <c r="N91" s="52">
        <f>L88+L89+L90</f>
        <v>52093.345089328228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225737.82872042235</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1065</v>
      </c>
      <c r="C31" s="81" t="s">
        <v>1578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9</v>
      </c>
      <c r="N37" s="272">
        <f t="shared" ref="N37:N43" si="0">K37/M37</f>
        <v>19397.629553990802</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109484.36382534583</v>
      </c>
      <c r="L38" s="270"/>
      <c r="M38" s="271">
        <v>9</v>
      </c>
      <c r="N38" s="272">
        <f t="shared" si="0"/>
        <v>12164.929313927314</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9</v>
      </c>
      <c r="N42" s="272">
        <f t="shared" si="0"/>
        <v>29451.182126551183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128809.9058067491</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1357</v>
      </c>
      <c r="B64" s="46" t="str">
        <f>VLOOKUP(A64,TRANSPORTE!A6:D117,3,FALSE)</f>
        <v>Transporte de Mezcla Abierta en Frio MAF-25</v>
      </c>
      <c r="C64" s="47"/>
      <c r="D64" s="47"/>
      <c r="E64" s="47"/>
      <c r="F64" s="47"/>
      <c r="G64" s="47"/>
      <c r="H64" s="311" t="s">
        <v>1468</v>
      </c>
      <c r="I64" s="279">
        <v>1.25</v>
      </c>
      <c r="J64" s="286">
        <v>1</v>
      </c>
      <c r="K64" s="279">
        <f>I64*J64</f>
        <v>1.25</v>
      </c>
      <c r="L64" s="828">
        <f>VLOOKUP(A64,TRANSPORTE!A6:D117,4,FALSE)</f>
        <v>1023.9121574128376</v>
      </c>
      <c r="M64" s="829"/>
      <c r="N64" s="287">
        <f>K64*L64</f>
        <v>1279.890196766047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2863.8769674370187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299">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173381.52957071306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34676.305914142613</v>
      </c>
      <c r="M87" s="859"/>
      <c r="N87" s="51"/>
    </row>
    <row r="88" spans="1:14">
      <c r="B88" s="89" t="s">
        <v>973</v>
      </c>
      <c r="C88" s="90"/>
      <c r="D88" s="90"/>
      <c r="E88" s="90"/>
      <c r="F88" s="90"/>
      <c r="G88" s="90"/>
      <c r="H88" s="90"/>
      <c r="I88" s="87"/>
      <c r="J88" s="88"/>
      <c r="K88" s="304">
        <v>0.05</v>
      </c>
      <c r="L88" s="858">
        <f>N82*K88</f>
        <v>8669.0764785356532</v>
      </c>
      <c r="M88" s="859"/>
      <c r="N88" s="51"/>
    </row>
    <row r="89" spans="1:14" ht="15.75" thickBot="1">
      <c r="B89" s="91" t="s">
        <v>974</v>
      </c>
      <c r="C89" s="92"/>
      <c r="D89" s="92"/>
      <c r="E89" s="92"/>
      <c r="F89" s="92"/>
      <c r="G89" s="92"/>
      <c r="H89" s="92"/>
      <c r="I89" s="93"/>
      <c r="J89" s="94"/>
      <c r="K89" s="305">
        <v>0.05</v>
      </c>
      <c r="L89" s="860">
        <f>N82*K89</f>
        <v>8669.0764785356532</v>
      </c>
      <c r="M89" s="861"/>
      <c r="N89" s="51"/>
    </row>
    <row r="90" spans="1:14" ht="15.75" thickBot="1">
      <c r="B90" s="824" t="s">
        <v>953</v>
      </c>
      <c r="C90" s="825"/>
      <c r="D90" s="825"/>
      <c r="E90" s="825"/>
      <c r="F90" s="825"/>
      <c r="G90" s="825"/>
      <c r="H90" s="825"/>
      <c r="I90" s="825"/>
      <c r="J90" s="825"/>
      <c r="K90" s="825"/>
      <c r="L90" s="825"/>
      <c r="M90" s="826"/>
      <c r="N90" s="52">
        <f>L87+L88+L89</f>
        <v>52014.458871213916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225395.98844192698</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1066</v>
      </c>
      <c r="C31" s="81" t="s">
        <v>1579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9</v>
      </c>
      <c r="N37" s="272">
        <f t="shared" ref="N37:N43" si="0">K37/M37</f>
        <v>19397.629553990802</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109484.36382534583</v>
      </c>
      <c r="L38" s="270"/>
      <c r="M38" s="271">
        <v>9</v>
      </c>
      <c r="N38" s="272">
        <f t="shared" si="0"/>
        <v>12164.929313927314</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9</v>
      </c>
      <c r="N42" s="272">
        <f t="shared" si="0"/>
        <v>29451.182126551183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38"/>
      <c r="F46" s="838"/>
      <c r="G46" s="838"/>
      <c r="H46" s="839"/>
      <c r="I46" s="36"/>
      <c r="J46" s="37"/>
      <c r="K46" s="274"/>
      <c r="L46" s="276"/>
      <c r="M46" s="277"/>
      <c r="N46" s="278"/>
    </row>
    <row r="47" spans="1:14">
      <c r="B47" s="844" t="s">
        <v>952</v>
      </c>
      <c r="C47" s="957"/>
      <c r="D47" s="957"/>
      <c r="E47" s="38"/>
      <c r="F47" s="39"/>
      <c r="G47" s="39"/>
      <c r="H47" s="40"/>
      <c r="I47" s="36"/>
      <c r="J47" s="37"/>
      <c r="K47" s="279"/>
      <c r="L47" s="276"/>
      <c r="M47" s="401">
        <v>0.1</v>
      </c>
      <c r="N47" s="344">
        <f>N81*M47</f>
        <v>971.8939014389166</v>
      </c>
    </row>
    <row r="48" spans="1:14" ht="15.75" thickBot="1">
      <c r="B48" s="958"/>
      <c r="C48" s="959"/>
      <c r="D48" s="959"/>
      <c r="E48" s="959"/>
      <c r="F48" s="959"/>
      <c r="G48" s="959"/>
      <c r="H48" s="960"/>
      <c r="I48" s="846"/>
      <c r="J48" s="847"/>
      <c r="K48" s="41"/>
      <c r="L48" s="848"/>
      <c r="M48" s="961"/>
      <c r="N48" s="105"/>
    </row>
    <row r="49" spans="1:14" ht="15.75" thickBot="1">
      <c r="B49" s="824" t="s">
        <v>953</v>
      </c>
      <c r="C49" s="825"/>
      <c r="D49" s="825"/>
      <c r="E49" s="825"/>
      <c r="F49" s="825"/>
      <c r="G49" s="825"/>
      <c r="H49" s="825"/>
      <c r="I49" s="825"/>
      <c r="J49" s="825"/>
      <c r="K49" s="825"/>
      <c r="L49" s="825"/>
      <c r="M49" s="826"/>
      <c r="N49" s="394">
        <f>SUM(N36:N48)</f>
        <v>128809.9058067491</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1352</v>
      </c>
      <c r="B65" s="46" t="str">
        <f>VLOOKUP(A65,TRANSPORTE!A6:D117,3,FALSE)</f>
        <v xml:space="preserve">Transporte de Mezcla Abierta en Frio MAF-38 </v>
      </c>
      <c r="C65" s="47"/>
      <c r="D65" s="47"/>
      <c r="E65" s="47"/>
      <c r="F65" s="47"/>
      <c r="G65" s="47"/>
      <c r="H65" s="311" t="s">
        <v>1468</v>
      </c>
      <c r="I65" s="279">
        <v>1.25</v>
      </c>
      <c r="J65" s="286">
        <v>1</v>
      </c>
      <c r="K65" s="279">
        <f>I65*J65</f>
        <v>1.25</v>
      </c>
      <c r="L65" s="828">
        <f>VLOOKUP(A65,TRANSPORTE!A6:D117,4,FALSE)</f>
        <v>1135.5601158940194</v>
      </c>
      <c r="M65" s="829"/>
      <c r="N65" s="287">
        <f>K65*L65</f>
        <v>1419.4501448675242</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3003.4369155384957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72</v>
      </c>
      <c r="N75" s="395">
        <f>K75/M75</f>
        <v>6014.5555555555557</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72</v>
      </c>
      <c r="N76" s="395">
        <f>K76/M76</f>
        <v>1481.7533835334443</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72</v>
      </c>
      <c r="N77" s="395">
        <f>K77/M77</f>
        <v>2222.630075300166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9718.9390143891651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173521.08951881458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34704.217903762918</v>
      </c>
      <c r="M88" s="859"/>
      <c r="N88" s="51"/>
    </row>
    <row r="89" spans="1:14">
      <c r="B89" s="89" t="s">
        <v>973</v>
      </c>
      <c r="C89" s="90"/>
      <c r="D89" s="90"/>
      <c r="E89" s="90"/>
      <c r="F89" s="90"/>
      <c r="G89" s="90"/>
      <c r="H89" s="90"/>
      <c r="I89" s="87"/>
      <c r="J89" s="88"/>
      <c r="K89" s="304">
        <v>0.05</v>
      </c>
      <c r="L89" s="858">
        <f>N83*K89</f>
        <v>8676.0544759407294</v>
      </c>
      <c r="M89" s="859"/>
      <c r="N89" s="51"/>
    </row>
    <row r="90" spans="1:14" ht="15.75" thickBot="1">
      <c r="B90" s="91" t="s">
        <v>974</v>
      </c>
      <c r="C90" s="92"/>
      <c r="D90" s="92"/>
      <c r="E90" s="92"/>
      <c r="F90" s="92"/>
      <c r="G90" s="92"/>
      <c r="H90" s="92"/>
      <c r="I90" s="93"/>
      <c r="J90" s="94"/>
      <c r="K90" s="305">
        <v>0.05</v>
      </c>
      <c r="L90" s="860">
        <f>N83*K90</f>
        <v>8676.0544759407294</v>
      </c>
      <c r="M90" s="861"/>
      <c r="N90" s="51"/>
    </row>
    <row r="91" spans="1:14" ht="15.75" thickBot="1">
      <c r="B91" s="824" t="s">
        <v>953</v>
      </c>
      <c r="C91" s="825"/>
      <c r="D91" s="825"/>
      <c r="E91" s="825"/>
      <c r="F91" s="825"/>
      <c r="G91" s="825"/>
      <c r="H91" s="825"/>
      <c r="I91" s="825"/>
      <c r="J91" s="825"/>
      <c r="K91" s="825"/>
      <c r="L91" s="825"/>
      <c r="M91" s="826"/>
      <c r="N91" s="52">
        <f>L88+L89+L90</f>
        <v>52056.326855644373</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225577.41637445896</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1067</v>
      </c>
      <c r="C31" s="962" t="s">
        <v>1580</v>
      </c>
      <c r="D31" s="962"/>
      <c r="E31" s="962"/>
      <c r="F31" s="963"/>
      <c r="G31" s="963"/>
      <c r="H31" s="963"/>
      <c r="I31" s="963"/>
      <c r="J31" s="96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7</v>
      </c>
      <c r="N37" s="272">
        <f t="shared" ref="N37:N43" si="0">K37/M37</f>
        <v>24939.809426559601</v>
      </c>
    </row>
    <row r="38" spans="1:14">
      <c r="A38" t="s">
        <v>168</v>
      </c>
      <c r="B38" s="837" t="str">
        <f>VLOOKUP(A38,EQUIPOS!A8:D154,3,FALSE)</f>
        <v>Compactador tipo  POTENCIA: 105 HP, PESO: 6 ton</v>
      </c>
      <c r="C38" s="838"/>
      <c r="D38" s="838"/>
      <c r="E38" s="838"/>
      <c r="F38" s="838"/>
      <c r="G38" s="838"/>
      <c r="H38" s="839"/>
      <c r="I38" s="267"/>
      <c r="J38" s="268"/>
      <c r="K38" s="269">
        <f>VLOOKUP(A38,EQUIPOS!A8:D165,4,FALSE)</f>
        <v>109484.36382534583</v>
      </c>
      <c r="L38" s="270"/>
      <c r="M38" s="271">
        <v>7</v>
      </c>
      <c r="N38" s="272">
        <f t="shared" si="0"/>
        <v>15640.623403620833</v>
      </c>
    </row>
    <row r="39" spans="1:14">
      <c r="A39" t="s">
        <v>286</v>
      </c>
      <c r="B39" s="837" t="str">
        <f>VLOOKUP(A39,EQUIPOS!A9:D154,3,FALSE)</f>
        <v>Planta de asfalto en frio</v>
      </c>
      <c r="C39" s="838"/>
      <c r="D39" s="838"/>
      <c r="E39" s="838"/>
      <c r="F39" s="838"/>
      <c r="G39" s="838"/>
      <c r="H39" s="839"/>
      <c r="I39" s="267"/>
      <c r="J39" s="268"/>
      <c r="K39" s="269">
        <f>VLOOKUP(A39,EQUIPOS!A9:D166,4,FALSE)</f>
        <v>254356.70703855457</v>
      </c>
      <c r="L39" s="270"/>
      <c r="M39" s="271">
        <v>9</v>
      </c>
      <c r="N39" s="272">
        <f t="shared" si="0"/>
        <v>28261.856337617173</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7</v>
      </c>
      <c r="N42" s="272">
        <f t="shared" si="0"/>
        <v>37865.805591280092</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9</v>
      </c>
      <c r="N43" s="272">
        <f t="shared" si="0"/>
        <v>9158.3466276562194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1110.7358873587618</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146381.24521966017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1352</v>
      </c>
      <c r="B64" s="46" t="str">
        <f>VLOOKUP(A64,TRANSPORTE!A6:D117,3,FALSE)</f>
        <v xml:space="preserve">Transporte de Mezcla Abierta en Frio MAF-38 </v>
      </c>
      <c r="C64" s="47"/>
      <c r="D64" s="47"/>
      <c r="E64" s="47"/>
      <c r="F64" s="47"/>
      <c r="G64" s="47"/>
      <c r="H64" s="311" t="s">
        <v>1468</v>
      </c>
      <c r="I64" s="279">
        <v>1.25</v>
      </c>
      <c r="J64" s="286">
        <v>1</v>
      </c>
      <c r="K64" s="279">
        <f>I64*J64</f>
        <v>1.25</v>
      </c>
      <c r="L64" s="828">
        <f>VLOOKUP(A64,TRANSPORTE!A6:D117,4,FALSE)</f>
        <v>1135.5601158940194</v>
      </c>
      <c r="M64" s="829"/>
      <c r="N64" s="287">
        <f>K64*L64</f>
        <v>1419.4501448675242</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310"/>
      <c r="E68" s="310"/>
      <c r="F68" s="310"/>
      <c r="G68" s="310"/>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3003.4369155384957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63</v>
      </c>
      <c r="N74" s="395">
        <f>K74/M74</f>
        <v>6873.7777777777774</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63</v>
      </c>
      <c r="N75" s="395">
        <f>K75/M75</f>
        <v>1693.4324383239361</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63</v>
      </c>
      <c r="N76" s="395">
        <f>K76/M76</f>
        <v>2540.1486574859041</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11107.358873587618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192480.84879092409</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38496.16975818482</v>
      </c>
      <c r="M87" s="859"/>
      <c r="N87" s="51"/>
    </row>
    <row r="88" spans="1:14">
      <c r="B88" s="89" t="s">
        <v>973</v>
      </c>
      <c r="C88" s="90"/>
      <c r="D88" s="90"/>
      <c r="E88" s="90"/>
      <c r="F88" s="90"/>
      <c r="G88" s="90"/>
      <c r="H88" s="90"/>
      <c r="I88" s="87"/>
      <c r="J88" s="88"/>
      <c r="K88" s="304">
        <v>0.05</v>
      </c>
      <c r="L88" s="858">
        <f>N82*K88</f>
        <v>9624.0424395462051</v>
      </c>
      <c r="M88" s="859"/>
      <c r="N88" s="51"/>
    </row>
    <row r="89" spans="1:14" ht="15.75" thickBot="1">
      <c r="B89" s="91" t="s">
        <v>974</v>
      </c>
      <c r="C89" s="92"/>
      <c r="D89" s="92"/>
      <c r="E89" s="92"/>
      <c r="F89" s="92"/>
      <c r="G89" s="92"/>
      <c r="H89" s="92"/>
      <c r="I89" s="93"/>
      <c r="J89" s="94"/>
      <c r="K89" s="305">
        <v>0.05</v>
      </c>
      <c r="L89" s="860">
        <f>N82*K89</f>
        <v>9624.0424395462051</v>
      </c>
      <c r="M89" s="861"/>
      <c r="N89" s="51"/>
    </row>
    <row r="90" spans="1:14" ht="15.75" thickBot="1">
      <c r="B90" s="824" t="s">
        <v>953</v>
      </c>
      <c r="C90" s="825"/>
      <c r="D90" s="825"/>
      <c r="E90" s="825"/>
      <c r="F90" s="825"/>
      <c r="G90" s="825"/>
      <c r="H90" s="825"/>
      <c r="I90" s="825"/>
      <c r="J90" s="825"/>
      <c r="K90" s="825"/>
      <c r="L90" s="825"/>
      <c r="M90" s="826"/>
      <c r="N90" s="52">
        <f>L87+L88+L89</f>
        <v>57744.254637277227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250225.10342820131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1068</v>
      </c>
      <c r="C31" s="81" t="s">
        <v>2067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320"/>
      <c r="C45" s="321"/>
      <c r="D45" s="321"/>
      <c r="E45" s="321"/>
      <c r="F45" s="321"/>
      <c r="G45" s="321"/>
      <c r="H45" s="322"/>
      <c r="I45" s="267"/>
      <c r="J45" s="268"/>
      <c r="K45" s="269"/>
      <c r="L45" s="270"/>
      <c r="M45" s="271"/>
      <c r="N45" s="272"/>
    </row>
    <row r="46" spans="1:14">
      <c r="B46" s="320"/>
      <c r="C46" s="321"/>
      <c r="D46" s="321"/>
      <c r="E46" s="321"/>
      <c r="F46" s="321"/>
      <c r="G46" s="321"/>
      <c r="H46" s="322"/>
      <c r="I46" s="267"/>
      <c r="J46" s="268"/>
      <c r="K46" s="269"/>
      <c r="L46" s="270"/>
      <c r="M46" s="271"/>
      <c r="N46" s="272"/>
    </row>
    <row r="47" spans="1:14">
      <c r="B47" s="837"/>
      <c r="C47" s="838"/>
      <c r="D47" s="838"/>
      <c r="E47" s="838"/>
      <c r="F47" s="838"/>
      <c r="G47" s="838"/>
      <c r="H47" s="839"/>
      <c r="I47" s="840"/>
      <c r="J47" s="821"/>
      <c r="K47" s="269"/>
      <c r="L47" s="841"/>
      <c r="M47" s="842"/>
      <c r="N47" s="272"/>
    </row>
    <row r="48" spans="1:14">
      <c r="B48" s="837"/>
      <c r="C48" s="838"/>
      <c r="D48" s="838"/>
      <c r="E48" s="843"/>
      <c r="F48" s="838"/>
      <c r="G48" s="838"/>
      <c r="H48" s="839"/>
      <c r="I48" s="36"/>
      <c r="J48" s="37"/>
      <c r="K48" s="274"/>
      <c r="L48" s="276"/>
      <c r="M48" s="277"/>
      <c r="N48" s="278"/>
    </row>
    <row r="49" spans="1:14">
      <c r="B49" s="844" t="s">
        <v>952</v>
      </c>
      <c r="C49" s="845"/>
      <c r="D49" s="845"/>
      <c r="E49" s="38"/>
      <c r="F49" s="39"/>
      <c r="G49" s="39"/>
      <c r="H49" s="40"/>
      <c r="I49" s="36"/>
      <c r="J49" s="37"/>
      <c r="K49" s="279"/>
      <c r="L49" s="276"/>
      <c r="M49" s="401">
        <v>0.1</v>
      </c>
      <c r="N49" s="344">
        <f>N83*M49</f>
        <v>874.7045112950251</v>
      </c>
    </row>
    <row r="50" spans="1:14" ht="15.75" thickBot="1">
      <c r="B50" s="837"/>
      <c r="C50" s="838"/>
      <c r="D50" s="838"/>
      <c r="E50" s="838"/>
      <c r="F50" s="838"/>
      <c r="G50" s="838"/>
      <c r="H50" s="839"/>
      <c r="I50" s="846"/>
      <c r="J50" s="847"/>
      <c r="K50" s="41"/>
      <c r="L50" s="848"/>
      <c r="M50" s="849"/>
      <c r="N50" s="105"/>
    </row>
    <row r="51" spans="1:14" ht="15.75" thickBot="1">
      <c r="B51" s="824" t="s">
        <v>953</v>
      </c>
      <c r="C51" s="825"/>
      <c r="D51" s="825"/>
      <c r="E51" s="825"/>
      <c r="F51" s="825"/>
      <c r="G51" s="825"/>
      <c r="H51" s="825"/>
      <c r="I51" s="825"/>
      <c r="J51" s="825"/>
      <c r="K51" s="825"/>
      <c r="L51" s="825"/>
      <c r="M51" s="826"/>
      <c r="N51" s="394">
        <f>SUM(N36:N50)</f>
        <v>177724.17190435817</v>
      </c>
    </row>
    <row r="52" spans="1:14">
      <c r="B52" s="280"/>
      <c r="C52" s="34"/>
      <c r="D52" s="34"/>
      <c r="E52" s="34"/>
      <c r="F52" s="34"/>
      <c r="G52" s="34"/>
      <c r="H52" s="34"/>
      <c r="I52" s="34"/>
      <c r="J52" s="34"/>
      <c r="K52" s="34"/>
      <c r="L52" s="34"/>
      <c r="M52" s="34"/>
      <c r="N52" s="35"/>
    </row>
    <row r="53" spans="1:14">
      <c r="B53" s="64" t="s">
        <v>954</v>
      </c>
      <c r="C53" s="65"/>
      <c r="D53" s="65"/>
      <c r="E53" s="65"/>
      <c r="F53" s="65"/>
      <c r="G53" s="65"/>
      <c r="H53" s="65"/>
      <c r="I53" s="65"/>
      <c r="J53" s="65"/>
      <c r="K53" s="65"/>
      <c r="L53" s="65"/>
      <c r="M53" s="65"/>
      <c r="N53" s="66"/>
    </row>
    <row r="54" spans="1:14" ht="15.75" thickBot="1">
      <c r="B54" s="67"/>
      <c r="C54" s="62"/>
      <c r="D54" s="62"/>
      <c r="E54" s="62"/>
      <c r="F54" s="62"/>
      <c r="G54" s="62"/>
      <c r="H54" s="62"/>
      <c r="I54" s="62"/>
      <c r="J54" s="61"/>
      <c r="K54" s="61"/>
      <c r="L54" s="61"/>
      <c r="M54" s="61"/>
      <c r="N54" s="63"/>
    </row>
    <row r="55" spans="1:14">
      <c r="B55" s="815" t="s">
        <v>944</v>
      </c>
      <c r="C55" s="816"/>
      <c r="D55" s="816"/>
      <c r="E55" s="816"/>
      <c r="F55" s="816"/>
      <c r="G55" s="816"/>
      <c r="H55" s="816"/>
      <c r="I55" s="817"/>
      <c r="J55" s="315" t="s">
        <v>945</v>
      </c>
      <c r="K55" s="85" t="s">
        <v>946</v>
      </c>
      <c r="L55" s="818" t="s">
        <v>955</v>
      </c>
      <c r="M55" s="817"/>
      <c r="N55" s="86" t="s">
        <v>951</v>
      </c>
    </row>
    <row r="56" spans="1:14">
      <c r="A56" t="s">
        <v>772</v>
      </c>
      <c r="B56" s="43" t="str">
        <f>VLOOKUP(A56,MATERIALES!A5:D373,3,FALSE)</f>
        <v>Agregado Petreo para Triturar (Crudo)</v>
      </c>
      <c r="C56" s="281"/>
      <c r="D56" s="281"/>
      <c r="E56" s="281"/>
      <c r="F56" s="281"/>
      <c r="G56" s="281"/>
      <c r="H56" s="281"/>
      <c r="I56" s="268"/>
      <c r="J56" s="224" t="str">
        <f>VLOOKUP(A56,MATERIALES!A10:D648,2,FALSE)</f>
        <v>m3</v>
      </c>
      <c r="K56" s="282">
        <v>1.4</v>
      </c>
      <c r="L56" s="267"/>
      <c r="M56" s="402">
        <f>VLOOKUP(A56,MATERIALES!A5:D396,4,FALSE)</f>
        <v>21494.241607474665</v>
      </c>
      <c r="N56" s="272">
        <f>K56*M56</f>
        <v>30091.938250464529</v>
      </c>
    </row>
    <row r="57" spans="1:14">
      <c r="A57" s="108" t="s">
        <v>774</v>
      </c>
      <c r="B57" s="43" t="str">
        <f>VLOOKUP(A57,MATERIALES!A6:D373,3,FALSE)</f>
        <v>Agua</v>
      </c>
      <c r="C57" s="281"/>
      <c r="D57" s="281"/>
      <c r="E57" s="281"/>
      <c r="F57" s="281"/>
      <c r="G57" s="281"/>
      <c r="H57" s="281"/>
      <c r="I57" s="268"/>
      <c r="J57" s="224" t="str">
        <f>VLOOKUP(A57,MATERIALES!A11:D649,2,FALSE)</f>
        <v>lt</v>
      </c>
      <c r="K57" s="282">
        <v>25</v>
      </c>
      <c r="L57" s="267"/>
      <c r="M57" s="402">
        <f>VLOOKUP(A57,MATERIALES!A6:D397,4,FALSE)</f>
        <v>75.874781266930228</v>
      </c>
      <c r="N57" s="272">
        <f>K57*M57</f>
        <v>1896.8695316732558</v>
      </c>
    </row>
    <row r="58" spans="1:14">
      <c r="B58" s="43"/>
      <c r="C58" s="281"/>
      <c r="D58" s="281"/>
      <c r="E58" s="281"/>
      <c r="F58" s="281"/>
      <c r="G58" s="281"/>
      <c r="H58" s="281"/>
      <c r="I58" s="268"/>
      <c r="J58" s="224"/>
      <c r="K58" s="282"/>
      <c r="L58" s="267"/>
      <c r="M58" s="283"/>
      <c r="N58" s="284"/>
    </row>
    <row r="59" spans="1:14">
      <c r="B59" s="43"/>
      <c r="C59" s="281"/>
      <c r="D59" s="281"/>
      <c r="E59" s="281"/>
      <c r="F59" s="281"/>
      <c r="G59" s="281"/>
      <c r="H59" s="281"/>
      <c r="I59" s="268"/>
      <c r="J59" s="224"/>
      <c r="K59" s="282"/>
      <c r="L59" s="267"/>
      <c r="M59" s="283"/>
      <c r="N59" s="284"/>
    </row>
    <row r="60" spans="1:14" ht="15.75" thickBot="1">
      <c r="B60" s="819"/>
      <c r="C60" s="820"/>
      <c r="D60" s="820"/>
      <c r="E60" s="820"/>
      <c r="F60" s="820"/>
      <c r="G60" s="820"/>
      <c r="H60" s="820"/>
      <c r="I60" s="821"/>
      <c r="J60" s="42"/>
      <c r="K60" s="44"/>
      <c r="L60" s="822"/>
      <c r="M60" s="823"/>
      <c r="N60" s="45"/>
    </row>
    <row r="61" spans="1:14" ht="15.75" thickBot="1">
      <c r="B61" s="824" t="s">
        <v>953</v>
      </c>
      <c r="C61" s="825"/>
      <c r="D61" s="825"/>
      <c r="E61" s="825"/>
      <c r="F61" s="825"/>
      <c r="G61" s="825"/>
      <c r="H61" s="825"/>
      <c r="I61" s="825"/>
      <c r="J61" s="825"/>
      <c r="K61" s="825"/>
      <c r="L61" s="825"/>
      <c r="M61" s="826"/>
      <c r="N61" s="394">
        <f>SUM(N56:N60)</f>
        <v>31988.807782137785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1269</v>
      </c>
      <c r="B66" s="46" t="str">
        <f>VLOOKUP(A66,TRANSPORTE!A5:D117,3,FALSE)</f>
        <v>Transporte de Material Crudo de Rio</v>
      </c>
      <c r="C66" s="317"/>
      <c r="D66" s="317"/>
      <c r="E66" s="317"/>
      <c r="F66" s="317"/>
      <c r="G66" s="317"/>
      <c r="H66" s="311" t="s">
        <v>1468</v>
      </c>
      <c r="I66" s="279">
        <v>1.4</v>
      </c>
      <c r="J66" s="286">
        <v>1</v>
      </c>
      <c r="K66" s="279">
        <f>I66*J66</f>
        <v>1.4</v>
      </c>
      <c r="L66" s="828">
        <f>VLOOKUP(A66,TRANSPORTE!A5:D117,4,FALSE)</f>
        <v>1131.4191219078368</v>
      </c>
      <c r="M66" s="829"/>
      <c r="N66" s="287">
        <f>K66*L66</f>
        <v>1583.9867706709715</v>
      </c>
    </row>
    <row r="67" spans="1:15">
      <c r="A67" t="s">
        <v>1364</v>
      </c>
      <c r="B67" s="46" t="str">
        <f>VLOOKUP(A67,TRANSPORTE!A6:D117,3,FALSE)</f>
        <v>Transporte de Mezcla densa en Caliente MDC-25</v>
      </c>
      <c r="C67" s="47"/>
      <c r="D67" s="47"/>
      <c r="E67" s="47"/>
      <c r="F67" s="47"/>
      <c r="G67" s="47"/>
      <c r="H67" s="311" t="s">
        <v>1468</v>
      </c>
      <c r="I67" s="279">
        <v>1.25</v>
      </c>
      <c r="J67" s="286">
        <v>1</v>
      </c>
      <c r="K67" s="279">
        <f>I67*J67</f>
        <v>1.25</v>
      </c>
      <c r="L67" s="828">
        <f>VLOOKUP(A67,TRANSPORTE!A6:D117,4,FALSE)</f>
        <v>1157.1331928602876</v>
      </c>
      <c r="M67" s="829"/>
      <c r="N67" s="287">
        <f>K67*L67</f>
        <v>1446.4164910753595</v>
      </c>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3030.4032617463308</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t="s">
        <v>19</v>
      </c>
      <c r="B77" s="49" t="str">
        <f>VLOOKUP(A77,'MANO DE OBRA'!A8:D68,3,FALSE)</f>
        <v>Obrero (8)</v>
      </c>
      <c r="C77" s="47"/>
      <c r="D77" s="47"/>
      <c r="E77" s="47"/>
      <c r="F77" s="47"/>
      <c r="G77" s="47"/>
      <c r="H77" s="47"/>
      <c r="I77" s="292">
        <f>K77/J77*100</f>
        <v>234080.00000000003</v>
      </c>
      <c r="J77" s="293">
        <v>185</v>
      </c>
      <c r="K77" s="294">
        <f>VLOOKUP(A77,'MANO DE OBRA'!A8:D99,4,FALSE)</f>
        <v>433048</v>
      </c>
      <c r="L77" s="50"/>
      <c r="M77" s="295">
        <v>80</v>
      </c>
      <c r="N77" s="395">
        <f>K77/M77</f>
        <v>5413.1</v>
      </c>
      <c r="O77" s="106"/>
    </row>
    <row r="78" spans="1:15">
      <c r="A78"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80</v>
      </c>
      <c r="N78" s="395">
        <f>K78/M78</f>
        <v>1333.5780451800997</v>
      </c>
    </row>
    <row r="79" spans="1:15">
      <c r="A79" t="s">
        <v>54</v>
      </c>
      <c r="B79" s="49" t="str">
        <f>VLOOKUP(A79,'MANO DE OBRA'!A9:D70,3,FALSE)</f>
        <v>Rastrilleros (2)</v>
      </c>
      <c r="C79" s="47"/>
      <c r="D79" s="47"/>
      <c r="E79" s="47"/>
      <c r="F79" s="47"/>
      <c r="G79" s="47"/>
      <c r="H79" s="47"/>
      <c r="I79" s="292">
        <f>K79/J79*100</f>
        <v>86502.359687357821</v>
      </c>
      <c r="J79" s="293">
        <v>185</v>
      </c>
      <c r="K79" s="294">
        <f>VLOOKUP(A79,'MANO DE OBRA'!A9:D101,4,FALSE)</f>
        <v>160029.36542161196</v>
      </c>
      <c r="L79" s="50"/>
      <c r="M79" s="300">
        <v>80</v>
      </c>
      <c r="N79" s="395">
        <f>K79/M79</f>
        <v>2000.3670677701496</v>
      </c>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8747.0451129502508</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N51+N61+N72+N83</f>
        <v>221490.42806119256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44298.085612238516</v>
      </c>
      <c r="M90" s="859"/>
      <c r="N90" s="51"/>
    </row>
    <row r="91" spans="1:14">
      <c r="B91" s="89" t="s">
        <v>973</v>
      </c>
      <c r="C91" s="90"/>
      <c r="D91" s="90"/>
      <c r="E91" s="90"/>
      <c r="F91" s="90"/>
      <c r="G91" s="90"/>
      <c r="H91" s="90"/>
      <c r="I91" s="87"/>
      <c r="J91" s="88"/>
      <c r="K91" s="304">
        <v>0.05</v>
      </c>
      <c r="L91" s="858">
        <f>N85*K91</f>
        <v>11074.521403059629</v>
      </c>
      <c r="M91" s="859"/>
      <c r="N91" s="51"/>
    </row>
    <row r="92" spans="1:14" ht="15.75" thickBot="1">
      <c r="B92" s="91" t="s">
        <v>974</v>
      </c>
      <c r="C92" s="92"/>
      <c r="D92" s="92"/>
      <c r="E92" s="92"/>
      <c r="F92" s="92"/>
      <c r="G92" s="92"/>
      <c r="H92" s="92"/>
      <c r="I92" s="93"/>
      <c r="J92" s="94"/>
      <c r="K92" s="305">
        <v>0.05</v>
      </c>
      <c r="L92" s="860">
        <f>N85*K92</f>
        <v>11074.521403059629</v>
      </c>
      <c r="M92" s="861"/>
      <c r="N92" s="51"/>
    </row>
    <row r="93" spans="1:14" ht="15.75" thickBot="1">
      <c r="B93" s="824" t="s">
        <v>953</v>
      </c>
      <c r="C93" s="825"/>
      <c r="D93" s="825"/>
      <c r="E93" s="825"/>
      <c r="F93" s="825"/>
      <c r="G93" s="825"/>
      <c r="H93" s="825"/>
      <c r="I93" s="825"/>
      <c r="J93" s="825"/>
      <c r="K93" s="825"/>
      <c r="L93" s="825"/>
      <c r="M93" s="826"/>
      <c r="N93" s="52">
        <f>L90+L91+L92</f>
        <v>66447.128418357766</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287937.55647955032</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c r="B125" s="56" t="s">
        <v>2220</v>
      </c>
      <c r="C125" s="55"/>
      <c r="D125" s="55"/>
      <c r="E125" s="12"/>
      <c r="F125" s="12"/>
      <c r="G125" s="12"/>
      <c r="H125" s="12"/>
      <c r="I125" s="12"/>
      <c r="J125" s="801"/>
      <c r="K125" s="801"/>
      <c r="L125" s="801"/>
      <c r="M125" s="801"/>
      <c r="N125" s="802"/>
    </row>
    <row r="126" spans="2:14" ht="15.75" thickBot="1">
      <c r="B126" s="261" t="s">
        <v>2221</v>
      </c>
      <c r="C126" s="393"/>
      <c r="D126" s="393"/>
      <c r="E126" s="57"/>
      <c r="F126" s="57"/>
      <c r="G126" s="57"/>
      <c r="H126" s="57"/>
      <c r="I126" s="57"/>
      <c r="J126" s="803"/>
      <c r="K126" s="803"/>
      <c r="L126" s="803"/>
      <c r="M126" s="803"/>
      <c r="N126"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1069</v>
      </c>
      <c r="C31" s="81" t="s">
        <v>2068</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1362</v>
      </c>
      <c r="B65" s="46" t="str">
        <f>VLOOKUP(A65,TRANSPORTE!A6:D117,3,FALSE)</f>
        <v>Transporte de Mezcla Densa en Caliente MDC-19</v>
      </c>
      <c r="C65" s="47"/>
      <c r="D65" s="47"/>
      <c r="E65" s="47"/>
      <c r="F65" s="47"/>
      <c r="G65" s="47"/>
      <c r="H65" s="311" t="s">
        <v>1468</v>
      </c>
      <c r="I65" s="279">
        <v>1.25</v>
      </c>
      <c r="J65" s="286">
        <v>1</v>
      </c>
      <c r="K65" s="279">
        <f>I65*J65</f>
        <v>1.25</v>
      </c>
      <c r="L65" s="828">
        <f>VLOOKUP(A65,TRANSPORTE!A6:D117,4,FALSE)</f>
        <v>1023.9121574128376</v>
      </c>
      <c r="M65" s="829"/>
      <c r="N65" s="287">
        <f>K65*L65</f>
        <v>1279.890196766047</v>
      </c>
    </row>
    <row r="66" spans="1:15">
      <c r="B66" s="46"/>
      <c r="C66" s="47"/>
      <c r="D66" s="47"/>
      <c r="E66" s="47"/>
      <c r="F66" s="47"/>
      <c r="G66" s="47"/>
      <c r="H66" s="288"/>
      <c r="I66" s="279"/>
      <c r="J66" s="279"/>
      <c r="K66" s="279"/>
      <c r="L66" s="828"/>
      <c r="M66" s="829"/>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2863.8769674370187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221323.90176688324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44264.780353376649</v>
      </c>
      <c r="M88" s="859"/>
      <c r="N88" s="51"/>
    </row>
    <row r="89" spans="1:14">
      <c r="B89" s="89" t="s">
        <v>973</v>
      </c>
      <c r="C89" s="90"/>
      <c r="D89" s="90"/>
      <c r="E89" s="90"/>
      <c r="F89" s="90"/>
      <c r="G89" s="90"/>
      <c r="H89" s="90"/>
      <c r="I89" s="87"/>
      <c r="J89" s="88"/>
      <c r="K89" s="304">
        <v>0.05</v>
      </c>
      <c r="L89" s="858">
        <f>N83*K89</f>
        <v>11066.195088344162</v>
      </c>
      <c r="M89" s="859"/>
      <c r="N89" s="51"/>
    </row>
    <row r="90" spans="1:14" ht="15.75" thickBot="1">
      <c r="B90" s="91" t="s">
        <v>974</v>
      </c>
      <c r="C90" s="92"/>
      <c r="D90" s="92"/>
      <c r="E90" s="92"/>
      <c r="F90" s="92"/>
      <c r="G90" s="92"/>
      <c r="H90" s="92"/>
      <c r="I90" s="93"/>
      <c r="J90" s="94"/>
      <c r="K90" s="305">
        <v>0.05</v>
      </c>
      <c r="L90" s="860">
        <f>N83*K90</f>
        <v>11066.195088344162</v>
      </c>
      <c r="M90" s="861"/>
      <c r="N90" s="51"/>
    </row>
    <row r="91" spans="1:14" ht="15.75" thickBot="1">
      <c r="B91" s="824" t="s">
        <v>953</v>
      </c>
      <c r="C91" s="825"/>
      <c r="D91" s="825"/>
      <c r="E91" s="825"/>
      <c r="F91" s="825"/>
      <c r="G91" s="825"/>
      <c r="H91" s="825"/>
      <c r="I91" s="825"/>
      <c r="J91" s="825"/>
      <c r="K91" s="825"/>
      <c r="L91" s="825"/>
      <c r="M91" s="826"/>
      <c r="N91" s="52">
        <f>L88+L89+L90</f>
        <v>66397.170530064977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287721.07229694823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1070</v>
      </c>
      <c r="C31" s="81" t="s">
        <v>2069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1376</v>
      </c>
      <c r="B65" s="46" t="str">
        <f>VLOOKUP(A65,TRANSPORTE!A6:D117,3,FALSE)</f>
        <v>Transporte de Mezcla Densa en Caliente MDC-10</v>
      </c>
      <c r="C65" s="47"/>
      <c r="D65" s="47"/>
      <c r="E65" s="47"/>
      <c r="F65" s="47"/>
      <c r="G65" s="47"/>
      <c r="H65" s="311" t="s">
        <v>1468</v>
      </c>
      <c r="I65" s="279">
        <v>1.25</v>
      </c>
      <c r="J65" s="286">
        <v>1</v>
      </c>
      <c r="K65" s="279">
        <f>I65*J65</f>
        <v>1.25</v>
      </c>
      <c r="L65" s="828">
        <f>VLOOKUP(A65,TRANSPORTE!A6:D117,4,FALSE)</f>
        <v>1023.9121574128376</v>
      </c>
      <c r="M65" s="829"/>
      <c r="N65" s="287">
        <f>K65*L65</f>
        <v>1279.890196766047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2863.8769674370187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299">
        <v>80</v>
      </c>
      <c r="N77" s="395">
        <f>K77/M77</f>
        <v>2000.3670677701496</v>
      </c>
    </row>
    <row r="78" spans="1:15">
      <c r="B78" s="49"/>
      <c r="C78" s="47"/>
      <c r="D78" s="47"/>
      <c r="E78" s="47"/>
      <c r="F78" s="47"/>
      <c r="G78" s="47"/>
      <c r="H78" s="47"/>
      <c r="I78" s="279"/>
      <c r="J78" s="297"/>
      <c r="K78" s="298"/>
      <c r="L78" s="318"/>
      <c r="M78" s="300"/>
      <c r="N78" s="395"/>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221323.90176688324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44264.780353376649</v>
      </c>
      <c r="M88" s="859"/>
      <c r="N88" s="51"/>
    </row>
    <row r="89" spans="1:14">
      <c r="B89" s="89" t="s">
        <v>973</v>
      </c>
      <c r="C89" s="90"/>
      <c r="D89" s="90"/>
      <c r="E89" s="90"/>
      <c r="F89" s="90"/>
      <c r="G89" s="90"/>
      <c r="H89" s="90"/>
      <c r="I89" s="87"/>
      <c r="J89" s="88"/>
      <c r="K89" s="304">
        <v>0.05</v>
      </c>
      <c r="L89" s="858">
        <f>N83*K89</f>
        <v>11066.195088344162</v>
      </c>
      <c r="M89" s="859"/>
      <c r="N89" s="51"/>
    </row>
    <row r="90" spans="1:14" ht="15.75" thickBot="1">
      <c r="B90" s="91" t="s">
        <v>974</v>
      </c>
      <c r="C90" s="92"/>
      <c r="D90" s="92"/>
      <c r="E90" s="92"/>
      <c r="F90" s="92"/>
      <c r="G90" s="92"/>
      <c r="H90" s="92"/>
      <c r="I90" s="93"/>
      <c r="J90" s="94"/>
      <c r="K90" s="305">
        <v>0.05</v>
      </c>
      <c r="L90" s="860">
        <f>N83*K90</f>
        <v>11066.195088344162</v>
      </c>
      <c r="M90" s="861"/>
      <c r="N90" s="51"/>
    </row>
    <row r="91" spans="1:14" ht="15.75" thickBot="1">
      <c r="B91" s="824" t="s">
        <v>953</v>
      </c>
      <c r="C91" s="825"/>
      <c r="D91" s="825"/>
      <c r="E91" s="825"/>
      <c r="F91" s="825"/>
      <c r="G91" s="825"/>
      <c r="H91" s="825"/>
      <c r="I91" s="825"/>
      <c r="J91" s="825"/>
      <c r="K91" s="825"/>
      <c r="L91" s="825"/>
      <c r="M91" s="826"/>
      <c r="N91" s="52">
        <f>L88+L89+L90</f>
        <v>66397.170530064977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287721.07229694823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1071</v>
      </c>
      <c r="C31" s="81" t="s">
        <v>2070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ht="15" customHeight="1">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177724.17190435817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1157.1331928602876</v>
      </c>
      <c r="M64" s="829"/>
      <c r="N64" s="287">
        <f>K64*L64</f>
        <v>1446.4164910753595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3030.4032617463308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221490.42806119256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44298.085612238516</v>
      </c>
      <c r="M87" s="859"/>
      <c r="N87" s="51"/>
    </row>
    <row r="88" spans="1:14">
      <c r="B88" s="89" t="s">
        <v>973</v>
      </c>
      <c r="C88" s="90"/>
      <c r="D88" s="90"/>
      <c r="E88" s="90"/>
      <c r="F88" s="90"/>
      <c r="G88" s="90"/>
      <c r="H88" s="90"/>
      <c r="I88" s="87"/>
      <c r="J88" s="88"/>
      <c r="K88" s="304">
        <v>0.05</v>
      </c>
      <c r="L88" s="858">
        <f>N82*K88</f>
        <v>11074.521403059629</v>
      </c>
      <c r="M88" s="859"/>
      <c r="N88" s="51"/>
    </row>
    <row r="89" spans="1:14" ht="15.75" thickBot="1">
      <c r="B89" s="91" t="s">
        <v>974</v>
      </c>
      <c r="C89" s="92"/>
      <c r="D89" s="92"/>
      <c r="E89" s="92"/>
      <c r="F89" s="92"/>
      <c r="G89" s="92"/>
      <c r="H89" s="92"/>
      <c r="I89" s="93"/>
      <c r="J89" s="94"/>
      <c r="K89" s="305">
        <v>0.05</v>
      </c>
      <c r="L89" s="860">
        <f>N82*K89</f>
        <v>11074.521403059629</v>
      </c>
      <c r="M89" s="861"/>
      <c r="N89" s="51"/>
    </row>
    <row r="90" spans="1:14" ht="15.75" thickBot="1">
      <c r="B90" s="824" t="s">
        <v>953</v>
      </c>
      <c r="C90" s="825"/>
      <c r="D90" s="825"/>
      <c r="E90" s="825"/>
      <c r="F90" s="825"/>
      <c r="G90" s="825"/>
      <c r="H90" s="825"/>
      <c r="I90" s="825"/>
      <c r="J90" s="825"/>
      <c r="K90" s="825"/>
      <c r="L90" s="825"/>
      <c r="M90" s="826"/>
      <c r="N90" s="52">
        <f>L87+L88+L89</f>
        <v>66447.128418357766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287937.55647955032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1072</v>
      </c>
      <c r="C31" s="81" t="s">
        <v>2071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177724.17190435817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1339</v>
      </c>
      <c r="B64" s="46" t="str">
        <f>VLOOKUP(A64,TRANSPORTE!A6:D117,3,FALSE)</f>
        <v>Transporte de Mezcla Semi- Densa en Caliente MSC-19</v>
      </c>
      <c r="C64" s="47"/>
      <c r="D64" s="47"/>
      <c r="E64" s="47"/>
      <c r="F64" s="47"/>
      <c r="G64" s="47"/>
      <c r="H64" s="311" t="s">
        <v>1468</v>
      </c>
      <c r="I64" s="279">
        <v>1.25</v>
      </c>
      <c r="J64" s="286">
        <v>1</v>
      </c>
      <c r="K64" s="279">
        <f>I64*J64</f>
        <v>1.25</v>
      </c>
      <c r="L64" s="828">
        <f>VLOOKUP(A64,TRANSPORTE!A6:D117,4,FALSE)</f>
        <v>1234.2754057176401</v>
      </c>
      <c r="M64" s="829"/>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3126.8310278180215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221586.85582726425</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44317.371165452852</v>
      </c>
      <c r="M87" s="859"/>
      <c r="N87" s="51"/>
    </row>
    <row r="88" spans="1:14">
      <c r="B88" s="89" t="s">
        <v>973</v>
      </c>
      <c r="C88" s="90"/>
      <c r="D88" s="90"/>
      <c r="E88" s="90"/>
      <c r="F88" s="90"/>
      <c r="G88" s="90"/>
      <c r="H88" s="90"/>
      <c r="I88" s="87"/>
      <c r="J88" s="88"/>
      <c r="K88" s="304">
        <v>0.05</v>
      </c>
      <c r="L88" s="858">
        <f>N82*K88</f>
        <v>11079.342791363213</v>
      </c>
      <c r="M88" s="859"/>
      <c r="N88" s="51"/>
    </row>
    <row r="89" spans="1:14" ht="15.75" thickBot="1">
      <c r="B89" s="91" t="s">
        <v>974</v>
      </c>
      <c r="C89" s="92"/>
      <c r="D89" s="92"/>
      <c r="E89" s="92"/>
      <c r="F89" s="92"/>
      <c r="G89" s="92"/>
      <c r="H89" s="92"/>
      <c r="I89" s="93"/>
      <c r="J89" s="94"/>
      <c r="K89" s="305">
        <v>0.05</v>
      </c>
      <c r="L89" s="860">
        <f>N82*K89</f>
        <v>11079.342791363213</v>
      </c>
      <c r="M89" s="861"/>
      <c r="N89" s="51"/>
    </row>
    <row r="90" spans="1:14" ht="15.75" thickBot="1">
      <c r="B90" s="824" t="s">
        <v>953</v>
      </c>
      <c r="C90" s="825"/>
      <c r="D90" s="825"/>
      <c r="E90" s="825"/>
      <c r="F90" s="825"/>
      <c r="G90" s="825"/>
      <c r="H90" s="825"/>
      <c r="I90" s="825"/>
      <c r="J90" s="825"/>
      <c r="K90" s="825"/>
      <c r="L90" s="825"/>
      <c r="M90" s="826"/>
      <c r="N90" s="52">
        <f>L87+L88+L89</f>
        <v>66476.056748179282</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288062.91257544351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5.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1073</v>
      </c>
      <c r="C31" s="81" t="s">
        <v>1581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1234.2754057176401</v>
      </c>
      <c r="M65" s="829"/>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3126.8310278180215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221586.85582726425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44317.371165452852</v>
      </c>
      <c r="M88" s="859"/>
      <c r="N88" s="51"/>
    </row>
    <row r="89" spans="1:14">
      <c r="B89" s="89" t="s">
        <v>973</v>
      </c>
      <c r="C89" s="90"/>
      <c r="D89" s="90"/>
      <c r="E89" s="90"/>
      <c r="F89" s="90"/>
      <c r="G89" s="90"/>
      <c r="H89" s="90"/>
      <c r="I89" s="87"/>
      <c r="J89" s="88"/>
      <c r="K89" s="304">
        <v>0.05</v>
      </c>
      <c r="L89" s="858">
        <f>N83*K89</f>
        <v>11079.342791363213</v>
      </c>
      <c r="M89" s="859"/>
      <c r="N89" s="51"/>
    </row>
    <row r="90" spans="1:14" ht="15.75" thickBot="1">
      <c r="B90" s="91" t="s">
        <v>974</v>
      </c>
      <c r="C90" s="92"/>
      <c r="D90" s="92"/>
      <c r="E90" s="92"/>
      <c r="F90" s="92"/>
      <c r="G90" s="92"/>
      <c r="H90" s="92"/>
      <c r="I90" s="93"/>
      <c r="J90" s="94"/>
      <c r="K90" s="305">
        <v>0.05</v>
      </c>
      <c r="L90" s="860">
        <f>N83*K90</f>
        <v>11079.342791363213</v>
      </c>
      <c r="M90" s="861"/>
      <c r="N90" s="51"/>
    </row>
    <row r="91" spans="1:14" ht="15.75" thickBot="1">
      <c r="B91" s="824" t="s">
        <v>953</v>
      </c>
      <c r="C91" s="825"/>
      <c r="D91" s="825"/>
      <c r="E91" s="825"/>
      <c r="F91" s="825"/>
      <c r="G91" s="825"/>
      <c r="H91" s="825"/>
      <c r="I91" s="825"/>
      <c r="J91" s="825"/>
      <c r="K91" s="825"/>
      <c r="L91" s="825"/>
      <c r="M91" s="826"/>
      <c r="N91" s="52">
        <f>L88+L89+L90</f>
        <v>66476.056748179282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288062.91257544351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1074</v>
      </c>
      <c r="C31" s="81" t="s">
        <v>1582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1375</v>
      </c>
      <c r="B65" s="46" t="str">
        <f>VLOOKUP(A65,TRANSPORTE!A6:D117,3,FALSE)</f>
        <v>Transporte de mezcla gruesa en Caliente MGC</v>
      </c>
      <c r="C65" s="47"/>
      <c r="D65" s="47"/>
      <c r="E65" s="47"/>
      <c r="F65" s="47"/>
      <c r="G65" s="47"/>
      <c r="H65" s="311" t="s">
        <v>1468</v>
      </c>
      <c r="I65" s="279">
        <v>1.25</v>
      </c>
      <c r="J65" s="286">
        <v>1</v>
      </c>
      <c r="K65" s="279">
        <f>I65*J65</f>
        <v>1.25</v>
      </c>
      <c r="L65" s="828">
        <f>VLOOKUP(A65,TRANSPORTE!A6:D117,4,FALSE)</f>
        <v>1234.2754057176401</v>
      </c>
      <c r="M65" s="829"/>
      <c r="N65" s="287">
        <f>K65*L65</f>
        <v>1542.84425714705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3126.8310278180215</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221586.85582726425</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44317.371165452852</v>
      </c>
      <c r="M88" s="859"/>
      <c r="N88" s="51"/>
    </row>
    <row r="89" spans="1:14">
      <c r="B89" s="89" t="s">
        <v>973</v>
      </c>
      <c r="C89" s="90"/>
      <c r="D89" s="90"/>
      <c r="E89" s="90"/>
      <c r="F89" s="90"/>
      <c r="G89" s="90"/>
      <c r="H89" s="90"/>
      <c r="I89" s="87"/>
      <c r="J89" s="88"/>
      <c r="K89" s="304">
        <v>0.05</v>
      </c>
      <c r="L89" s="858">
        <f>N83*K89</f>
        <v>11079.342791363213</v>
      </c>
      <c r="M89" s="859"/>
      <c r="N89" s="51"/>
    </row>
    <row r="90" spans="1:14" ht="15.75" thickBot="1">
      <c r="B90" s="91" t="s">
        <v>974</v>
      </c>
      <c r="C90" s="92"/>
      <c r="D90" s="92"/>
      <c r="E90" s="92"/>
      <c r="F90" s="92"/>
      <c r="G90" s="92"/>
      <c r="H90" s="92"/>
      <c r="I90" s="93"/>
      <c r="J90" s="94"/>
      <c r="K90" s="305">
        <v>0.05</v>
      </c>
      <c r="L90" s="860">
        <f>N83*K90</f>
        <v>11079.342791363213</v>
      </c>
      <c r="M90" s="861"/>
      <c r="N90" s="51"/>
    </row>
    <row r="91" spans="1:14" ht="15.75" thickBot="1">
      <c r="B91" s="824" t="s">
        <v>953</v>
      </c>
      <c r="C91" s="825"/>
      <c r="D91" s="825"/>
      <c r="E91" s="825"/>
      <c r="F91" s="825"/>
      <c r="G91" s="825"/>
      <c r="H91" s="825"/>
      <c r="I91" s="825"/>
      <c r="J91" s="825"/>
      <c r="K91" s="825"/>
      <c r="L91" s="825"/>
      <c r="M91" s="826"/>
      <c r="N91" s="52">
        <f>L88+L89+L90</f>
        <v>66476.056748179282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288062.91257544351</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1075</v>
      </c>
      <c r="C31" s="81" t="s">
        <v>1583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1293</v>
      </c>
      <c r="B65" s="46" t="str">
        <f>VLOOKUP(A65,TRANSPORTE!A6:D117,3,FALSE)</f>
        <v>Transporte de mezcla</v>
      </c>
      <c r="C65" s="47"/>
      <c r="D65" s="47"/>
      <c r="E65" s="47"/>
      <c r="F65" s="47"/>
      <c r="G65" s="47"/>
      <c r="H65" s="311" t="s">
        <v>1468</v>
      </c>
      <c r="I65" s="279">
        <v>1.25</v>
      </c>
      <c r="J65" s="286">
        <v>1</v>
      </c>
      <c r="K65" s="279">
        <f>I65*J65</f>
        <v>1.25</v>
      </c>
      <c r="L65" s="828">
        <f>VLOOKUP(A65,TRANSPORTE!A6:D117,4,FALSE)</f>
        <v>1023.9121574128376</v>
      </c>
      <c r="M65" s="829"/>
      <c r="N65" s="287">
        <f>K65*L65</f>
        <v>1279.890196766047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2863.8769674370187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221323.90176688324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44264.780353376649</v>
      </c>
      <c r="M88" s="859"/>
      <c r="N88" s="51"/>
    </row>
    <row r="89" spans="1:14">
      <c r="B89" s="89" t="s">
        <v>973</v>
      </c>
      <c r="C89" s="90"/>
      <c r="D89" s="90"/>
      <c r="E89" s="90"/>
      <c r="F89" s="90"/>
      <c r="G89" s="90"/>
      <c r="H89" s="90"/>
      <c r="I89" s="87"/>
      <c r="J89" s="88"/>
      <c r="K89" s="304">
        <v>0.05</v>
      </c>
      <c r="L89" s="858">
        <f>N83*K89</f>
        <v>11066.195088344162</v>
      </c>
      <c r="M89" s="859"/>
      <c r="N89" s="51"/>
    </row>
    <row r="90" spans="1:14" ht="15.75" thickBot="1">
      <c r="B90" s="91" t="s">
        <v>974</v>
      </c>
      <c r="C90" s="92"/>
      <c r="D90" s="92"/>
      <c r="E90" s="92"/>
      <c r="F90" s="92"/>
      <c r="G90" s="92"/>
      <c r="H90" s="92"/>
      <c r="I90" s="93"/>
      <c r="J90" s="94"/>
      <c r="K90" s="305">
        <v>0.05</v>
      </c>
      <c r="L90" s="860">
        <f>N83*K90</f>
        <v>11066.195088344162</v>
      </c>
      <c r="M90" s="861"/>
      <c r="N90" s="51"/>
    </row>
    <row r="91" spans="1:14" ht="15.75" thickBot="1">
      <c r="B91" s="824" t="s">
        <v>953</v>
      </c>
      <c r="C91" s="825"/>
      <c r="D91" s="825"/>
      <c r="E91" s="825"/>
      <c r="F91" s="825"/>
      <c r="G91" s="825"/>
      <c r="H91" s="825"/>
      <c r="I91" s="825"/>
      <c r="J91" s="825"/>
      <c r="K91" s="825"/>
      <c r="L91" s="825"/>
      <c r="M91" s="826"/>
      <c r="N91" s="52">
        <f>L88+L89+L90</f>
        <v>66397.170530064977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287721.07229694823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1584</v>
      </c>
      <c r="C31" s="81" t="s">
        <v>1585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8</v>
      </c>
      <c r="N37" s="272">
        <f t="shared" ref="N37:N43" si="0">K37/M37</f>
        <v>21822.333248239651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8</v>
      </c>
      <c r="N38" s="272">
        <f t="shared" si="0"/>
        <v>15960.371803256567</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8</v>
      </c>
      <c r="N39" s="272">
        <f t="shared" si="0"/>
        <v>103088.32440939</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8</v>
      </c>
      <c r="N42" s="272">
        <f t="shared" si="0"/>
        <v>33132.579892370079</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8</v>
      </c>
      <c r="N43" s="272">
        <f t="shared" si="0"/>
        <v>10303.139956113248</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214682.711156376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1364</v>
      </c>
      <c r="B64" s="46" t="str">
        <f>VLOOKUP(A64,TRANSPORTE!A6:D117,3,FALSE)</f>
        <v>Transporte de Mezcla densa en Caliente MDC-25</v>
      </c>
      <c r="C64" s="47"/>
      <c r="D64" s="47"/>
      <c r="E64" s="47"/>
      <c r="F64" s="47"/>
      <c r="G64" s="47"/>
      <c r="H64" s="311" t="s">
        <v>1468</v>
      </c>
      <c r="I64" s="279">
        <v>1.25</v>
      </c>
      <c r="J64" s="286">
        <v>1</v>
      </c>
      <c r="K64" s="279">
        <f>I64*J64</f>
        <v>1.25</v>
      </c>
      <c r="L64" s="828">
        <f>VLOOKUP(A64,TRANSPORTE!A6:D117,4,FALSE)</f>
        <v>1157.1331928602876</v>
      </c>
      <c r="M64" s="829"/>
      <c r="N64" s="287">
        <f>K64*L64</f>
        <v>1446.4164910753595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3030.4032617463308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259420.86121464928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51884.172242929861</v>
      </c>
      <c r="M87" s="859"/>
      <c r="N87" s="51"/>
    </row>
    <row r="88" spans="1:14">
      <c r="B88" s="89" t="s">
        <v>973</v>
      </c>
      <c r="C88" s="90"/>
      <c r="D88" s="90"/>
      <c r="E88" s="90"/>
      <c r="F88" s="90"/>
      <c r="G88" s="90"/>
      <c r="H88" s="90"/>
      <c r="I88" s="87"/>
      <c r="J88" s="88"/>
      <c r="K88" s="304">
        <v>0.05</v>
      </c>
      <c r="L88" s="858">
        <f>N82*K88</f>
        <v>12971.043060732465</v>
      </c>
      <c r="M88" s="859"/>
      <c r="N88" s="51"/>
    </row>
    <row r="89" spans="1:14" ht="15.75" thickBot="1">
      <c r="B89" s="91" t="s">
        <v>974</v>
      </c>
      <c r="C89" s="92"/>
      <c r="D89" s="92"/>
      <c r="E89" s="92"/>
      <c r="F89" s="92"/>
      <c r="G89" s="92"/>
      <c r="H89" s="92"/>
      <c r="I89" s="93"/>
      <c r="J89" s="94"/>
      <c r="K89" s="305">
        <v>0.05</v>
      </c>
      <c r="L89" s="860">
        <f>N82*K89</f>
        <v>12971.043060732465</v>
      </c>
      <c r="M89" s="861"/>
      <c r="N89" s="51"/>
    </row>
    <row r="90" spans="1:14" ht="15.75" thickBot="1">
      <c r="B90" s="824" t="s">
        <v>953</v>
      </c>
      <c r="C90" s="825"/>
      <c r="D90" s="825"/>
      <c r="E90" s="825"/>
      <c r="F90" s="825"/>
      <c r="G90" s="825"/>
      <c r="H90" s="825"/>
      <c r="I90" s="825"/>
      <c r="J90" s="825"/>
      <c r="K90" s="825"/>
      <c r="L90" s="825"/>
      <c r="M90" s="826"/>
      <c r="N90" s="52">
        <f>L87+L88+L89</f>
        <v>77826.258364394787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337247.11957904405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1586</v>
      </c>
      <c r="C31" s="81" t="s">
        <v>1587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8</v>
      </c>
      <c r="N37" s="272">
        <f t="shared" ref="N37:N43" si="0">K37/M37</f>
        <v>21822.333248239651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8</v>
      </c>
      <c r="N38" s="272">
        <f t="shared" si="0"/>
        <v>15960.371803256567</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8</v>
      </c>
      <c r="N39" s="272">
        <f t="shared" si="0"/>
        <v>103088.32440939</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8</v>
      </c>
      <c r="N42" s="272">
        <f t="shared" si="0"/>
        <v>33132.579892370079</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8</v>
      </c>
      <c r="N43" s="272">
        <f t="shared" si="0"/>
        <v>10303.139956113248</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214682.711156376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1234.2754057176401</v>
      </c>
      <c r="M64" s="829"/>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309"/>
      <c r="C68" s="310"/>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3126.8310278180215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259517.28898072097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51903.457796144197</v>
      </c>
      <c r="M87" s="859"/>
      <c r="N87" s="51"/>
    </row>
    <row r="88" spans="1:14">
      <c r="B88" s="89" t="s">
        <v>973</v>
      </c>
      <c r="C88" s="90"/>
      <c r="D88" s="90"/>
      <c r="E88" s="90"/>
      <c r="F88" s="90"/>
      <c r="G88" s="90"/>
      <c r="H88" s="90"/>
      <c r="I88" s="87"/>
      <c r="J88" s="88"/>
      <c r="K88" s="304">
        <v>0.05</v>
      </c>
      <c r="L88" s="858">
        <f>N82*K88</f>
        <v>12975.864449036049</v>
      </c>
      <c r="M88" s="859"/>
      <c r="N88" s="51"/>
    </row>
    <row r="89" spans="1:14" ht="15.75" thickBot="1">
      <c r="B89" s="91" t="s">
        <v>974</v>
      </c>
      <c r="C89" s="92"/>
      <c r="D89" s="92"/>
      <c r="E89" s="92"/>
      <c r="F89" s="92"/>
      <c r="G89" s="92"/>
      <c r="H89" s="92"/>
      <c r="I89" s="93"/>
      <c r="J89" s="94"/>
      <c r="K89" s="305">
        <v>0.05</v>
      </c>
      <c r="L89" s="860">
        <f>N82*K89</f>
        <v>12975.864449036049</v>
      </c>
      <c r="M89" s="861"/>
      <c r="N89" s="51"/>
    </row>
    <row r="90" spans="1:14" ht="15.75" thickBot="1">
      <c r="B90" s="824" t="s">
        <v>953</v>
      </c>
      <c r="C90" s="825"/>
      <c r="D90" s="825"/>
      <c r="E90" s="825"/>
      <c r="F90" s="825"/>
      <c r="G90" s="825"/>
      <c r="H90" s="825"/>
      <c r="I90" s="825"/>
      <c r="J90" s="825"/>
      <c r="K90" s="825"/>
      <c r="L90" s="825"/>
      <c r="M90" s="826"/>
      <c r="N90" s="52">
        <f>L87+L88+L89</f>
        <v>77855.186694216289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337372.47567493725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1588</v>
      </c>
      <c r="C31" s="81" t="s">
        <v>1589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8</v>
      </c>
      <c r="N37" s="272">
        <f t="shared" ref="N37:N43" si="0">K37/M37</f>
        <v>21822.333248239651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8</v>
      </c>
      <c r="N38" s="272">
        <f t="shared" si="0"/>
        <v>15960.371803256567</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8</v>
      </c>
      <c r="N39" s="272">
        <f t="shared" si="0"/>
        <v>103088.32440939</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8</v>
      </c>
      <c r="N42" s="272">
        <f t="shared" si="0"/>
        <v>33132.579892370079</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8</v>
      </c>
      <c r="N43" s="272">
        <f t="shared" si="0"/>
        <v>10303.139956113248</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214682.711156376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1375</v>
      </c>
      <c r="B64" s="46" t="str">
        <f>VLOOKUP(A64,TRANSPORTE!A6:D117,3,FALSE)</f>
        <v>Transporte de mezcla gruesa en Caliente MGC</v>
      </c>
      <c r="C64" s="47"/>
      <c r="D64" s="47"/>
      <c r="E64" s="47"/>
      <c r="F64" s="47"/>
      <c r="G64" s="47"/>
      <c r="H64" s="311" t="s">
        <v>1468</v>
      </c>
      <c r="I64" s="279">
        <v>1.25</v>
      </c>
      <c r="J64" s="286">
        <v>1</v>
      </c>
      <c r="K64" s="279">
        <f>I64*J64</f>
        <v>1.25</v>
      </c>
      <c r="L64" s="828">
        <f>VLOOKUP(A64,TRANSPORTE!A6:D117,4,FALSE)</f>
        <v>1234.2754057176401</v>
      </c>
      <c r="M64" s="829"/>
      <c r="N64" s="287">
        <f>K64*L64</f>
        <v>1542.84425714705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3126.8310278180215</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259517.28898072097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51903.457796144197</v>
      </c>
      <c r="M87" s="859"/>
      <c r="N87" s="51"/>
    </row>
    <row r="88" spans="1:14">
      <c r="B88" s="89" t="s">
        <v>973</v>
      </c>
      <c r="C88" s="90"/>
      <c r="D88" s="90"/>
      <c r="E88" s="90"/>
      <c r="F88" s="90"/>
      <c r="G88" s="90"/>
      <c r="H88" s="90"/>
      <c r="I88" s="87"/>
      <c r="J88" s="88"/>
      <c r="K88" s="304">
        <v>0.05</v>
      </c>
      <c r="L88" s="858">
        <f>N82*K88</f>
        <v>12975.864449036049</v>
      </c>
      <c r="M88" s="859"/>
      <c r="N88" s="51"/>
    </row>
    <row r="89" spans="1:14" ht="15.75" thickBot="1">
      <c r="B89" s="91" t="s">
        <v>974</v>
      </c>
      <c r="C89" s="92"/>
      <c r="D89" s="92"/>
      <c r="E89" s="92"/>
      <c r="F89" s="92"/>
      <c r="G89" s="92"/>
      <c r="H89" s="92"/>
      <c r="I89" s="93"/>
      <c r="J89" s="94"/>
      <c r="K89" s="305">
        <v>0.05</v>
      </c>
      <c r="L89" s="860">
        <f>N82*K89</f>
        <v>12975.864449036049</v>
      </c>
      <c r="M89" s="861"/>
      <c r="N89" s="51"/>
    </row>
    <row r="90" spans="1:14" ht="15.75" thickBot="1">
      <c r="B90" s="824" t="s">
        <v>953</v>
      </c>
      <c r="C90" s="825"/>
      <c r="D90" s="825"/>
      <c r="E90" s="825"/>
      <c r="F90" s="825"/>
      <c r="G90" s="825"/>
      <c r="H90" s="825"/>
      <c r="I90" s="825"/>
      <c r="J90" s="825"/>
      <c r="K90" s="825"/>
      <c r="L90" s="825"/>
      <c r="M90" s="826"/>
      <c r="N90" s="52">
        <f>L87+L88+L89</f>
        <v>77855.186694216289</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337372.47567493725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1076</v>
      </c>
      <c r="C31" s="81" t="s">
        <v>2032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177724.17190435817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1378</v>
      </c>
      <c r="B64" s="46" t="str">
        <f>VLOOKUP(A64,TRANSPORTE!A6:D117,3,FALSE)</f>
        <v>Transporte de mezcla abierta en caliente MAC-75</v>
      </c>
      <c r="C64" s="47"/>
      <c r="D64" s="47"/>
      <c r="E64" s="47"/>
      <c r="F64" s="47"/>
      <c r="G64" s="47"/>
      <c r="H64" s="311" t="s">
        <v>1468</v>
      </c>
      <c r="I64" s="279">
        <v>1.25</v>
      </c>
      <c r="J64" s="286">
        <v>1</v>
      </c>
      <c r="K64" s="279">
        <f>I64*J64</f>
        <v>1.25</v>
      </c>
      <c r="L64" s="828">
        <f>VLOOKUP(A64,TRANSPORTE!A6:D117,4,FALSE)</f>
        <v>1023.9121574128376</v>
      </c>
      <c r="M64" s="829"/>
      <c r="N64" s="287">
        <f>K64*L64</f>
        <v>1279.890196766047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2863.8769674370187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221323.90176688324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44264.780353376649</v>
      </c>
      <c r="M87" s="859"/>
      <c r="N87" s="51"/>
    </row>
    <row r="88" spans="1:14">
      <c r="B88" s="89" t="s">
        <v>973</v>
      </c>
      <c r="C88" s="90"/>
      <c r="D88" s="90"/>
      <c r="E88" s="90"/>
      <c r="F88" s="90"/>
      <c r="G88" s="90"/>
      <c r="H88" s="90"/>
      <c r="I88" s="87"/>
      <c r="J88" s="88"/>
      <c r="K88" s="304">
        <v>0.05</v>
      </c>
      <c r="L88" s="858">
        <f>N82*K88</f>
        <v>11066.195088344162</v>
      </c>
      <c r="M88" s="859"/>
      <c r="N88" s="51"/>
    </row>
    <row r="89" spans="1:14" ht="15.75" thickBot="1">
      <c r="B89" s="91" t="s">
        <v>974</v>
      </c>
      <c r="C89" s="92"/>
      <c r="D89" s="92"/>
      <c r="E89" s="92"/>
      <c r="F89" s="92"/>
      <c r="G89" s="92"/>
      <c r="H89" s="92"/>
      <c r="I89" s="93"/>
      <c r="J89" s="94"/>
      <c r="K89" s="305">
        <v>0.05</v>
      </c>
      <c r="L89" s="860">
        <f>N82*K89</f>
        <v>11066.195088344162</v>
      </c>
      <c r="M89" s="861"/>
      <c r="N89" s="51"/>
    </row>
    <row r="90" spans="1:14" ht="15.75" thickBot="1">
      <c r="B90" s="824" t="s">
        <v>953</v>
      </c>
      <c r="C90" s="825"/>
      <c r="D90" s="825"/>
      <c r="E90" s="825"/>
      <c r="F90" s="825"/>
      <c r="G90" s="825"/>
      <c r="H90" s="825"/>
      <c r="I90" s="825"/>
      <c r="J90" s="825"/>
      <c r="K90" s="825"/>
      <c r="L90" s="825"/>
      <c r="M90" s="826"/>
      <c r="N90" s="52">
        <f>L87+L88+L89</f>
        <v>66397.170530064977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287721.07229694823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1077</v>
      </c>
      <c r="C31" s="81" t="s">
        <v>1590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1379</v>
      </c>
      <c r="B65" s="46" t="str">
        <f>VLOOKUP(A65,TRANSPORTE!A6:D117,3,FALSE)</f>
        <v>Transporte de mezcla abierta en caliente MAC-63</v>
      </c>
      <c r="C65" s="47"/>
      <c r="D65" s="47"/>
      <c r="E65" s="47"/>
      <c r="F65" s="47"/>
      <c r="G65" s="47"/>
      <c r="H65" s="311" t="s">
        <v>1468</v>
      </c>
      <c r="I65" s="279">
        <v>1.25</v>
      </c>
      <c r="J65" s="286">
        <v>1</v>
      </c>
      <c r="K65" s="279">
        <f>I65*J65</f>
        <v>1.25</v>
      </c>
      <c r="L65" s="828">
        <f>VLOOKUP(A65,TRANSPORTE!A6:D117,4,FALSE)</f>
        <v>1023.9121574128376</v>
      </c>
      <c r="M65" s="829"/>
      <c r="N65" s="287">
        <f>K65*L65</f>
        <v>1279.890196766047</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2863.8769674370187</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127"/>
    </row>
    <row r="81" spans="1:14" ht="15.75" thickBot="1">
      <c r="B81" s="830" t="s">
        <v>953</v>
      </c>
      <c r="C81" s="831"/>
      <c r="D81" s="831"/>
      <c r="E81" s="831"/>
      <c r="F81" s="831"/>
      <c r="G81" s="831"/>
      <c r="H81" s="831"/>
      <c r="I81" s="831"/>
      <c r="J81" s="831"/>
      <c r="K81" s="831"/>
      <c r="L81" s="831"/>
      <c r="M81" s="832"/>
      <c r="N81" s="460">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221323.90176688324</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44264.780353376649</v>
      </c>
      <c r="M88" s="859"/>
      <c r="N88" s="51"/>
    </row>
    <row r="89" spans="1:14">
      <c r="B89" s="89" t="s">
        <v>973</v>
      </c>
      <c r="C89" s="90"/>
      <c r="D89" s="90"/>
      <c r="E89" s="90"/>
      <c r="F89" s="90"/>
      <c r="G89" s="90"/>
      <c r="H89" s="90"/>
      <c r="I89" s="87"/>
      <c r="J89" s="88"/>
      <c r="K89" s="304">
        <v>0.05</v>
      </c>
      <c r="L89" s="858">
        <f>N83*K89</f>
        <v>11066.195088344162</v>
      </c>
      <c r="M89" s="859"/>
      <c r="N89" s="51"/>
    </row>
    <row r="90" spans="1:14" ht="15.75" thickBot="1">
      <c r="B90" s="91" t="s">
        <v>974</v>
      </c>
      <c r="C90" s="92"/>
      <c r="D90" s="92"/>
      <c r="E90" s="92"/>
      <c r="F90" s="92"/>
      <c r="G90" s="92"/>
      <c r="H90" s="92"/>
      <c r="I90" s="93"/>
      <c r="J90" s="94"/>
      <c r="K90" s="305">
        <v>0.05</v>
      </c>
      <c r="L90" s="860">
        <f>N83*K90</f>
        <v>11066.195088344162</v>
      </c>
      <c r="M90" s="861"/>
      <c r="N90" s="51"/>
    </row>
    <row r="91" spans="1:14" ht="15.75" thickBot="1">
      <c r="B91" s="824" t="s">
        <v>953</v>
      </c>
      <c r="C91" s="825"/>
      <c r="D91" s="825"/>
      <c r="E91" s="825"/>
      <c r="F91" s="825"/>
      <c r="G91" s="825"/>
      <c r="H91" s="825"/>
      <c r="I91" s="825"/>
      <c r="J91" s="825"/>
      <c r="K91" s="825"/>
      <c r="L91" s="825"/>
      <c r="M91" s="826"/>
      <c r="N91" s="52">
        <f>L88+L89+L90</f>
        <v>66397.170530064977</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287721.07229694823</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1078</v>
      </c>
      <c r="C31" s="81" t="s">
        <v>1591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177724.17190435817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1023.9121574128376</v>
      </c>
      <c r="M64" s="829"/>
      <c r="N64" s="287">
        <f>K64*L64</f>
        <v>1279.890196766047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2863.8769674370187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221323.90176688324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44264.780353376649</v>
      </c>
      <c r="M87" s="859"/>
      <c r="N87" s="51"/>
    </row>
    <row r="88" spans="1:14">
      <c r="B88" s="89" t="s">
        <v>973</v>
      </c>
      <c r="C88" s="90"/>
      <c r="D88" s="90"/>
      <c r="E88" s="90"/>
      <c r="F88" s="90"/>
      <c r="G88" s="90"/>
      <c r="H88" s="90"/>
      <c r="I88" s="87"/>
      <c r="J88" s="88"/>
      <c r="K88" s="304">
        <v>0.05</v>
      </c>
      <c r="L88" s="858">
        <f>N82*K88</f>
        <v>11066.195088344162</v>
      </c>
      <c r="M88" s="859"/>
      <c r="N88" s="51"/>
    </row>
    <row r="89" spans="1:14" ht="15.75" thickBot="1">
      <c r="B89" s="91" t="s">
        <v>974</v>
      </c>
      <c r="C89" s="92"/>
      <c r="D89" s="92"/>
      <c r="E89" s="92"/>
      <c r="F89" s="92"/>
      <c r="G89" s="92"/>
      <c r="H89" s="92"/>
      <c r="I89" s="93"/>
      <c r="J89" s="94"/>
      <c r="K89" s="305">
        <v>0.05</v>
      </c>
      <c r="L89" s="860">
        <f>N82*K89</f>
        <v>11066.195088344162</v>
      </c>
      <c r="M89" s="861"/>
      <c r="N89" s="51"/>
    </row>
    <row r="90" spans="1:14" ht="15.75" thickBot="1">
      <c r="B90" s="824" t="s">
        <v>953</v>
      </c>
      <c r="C90" s="825"/>
      <c r="D90" s="825"/>
      <c r="E90" s="825"/>
      <c r="F90" s="825"/>
      <c r="G90" s="825"/>
      <c r="H90" s="825"/>
      <c r="I90" s="825"/>
      <c r="J90" s="825"/>
      <c r="K90" s="825"/>
      <c r="L90" s="825"/>
      <c r="M90" s="826"/>
      <c r="N90" s="52">
        <f>L87+L88+L89</f>
        <v>66397.170530064977</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287721.07229694823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1079</v>
      </c>
      <c r="C31" s="81" t="s">
        <v>1592</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8</v>
      </c>
      <c r="N37" s="272">
        <f t="shared" ref="N37:N43" si="0">K37/M37</f>
        <v>21822.333248239651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8</v>
      </c>
      <c r="N38" s="272">
        <f t="shared" si="0"/>
        <v>15960.371803256567</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8</v>
      </c>
      <c r="N39" s="272">
        <f t="shared" si="0"/>
        <v>103088.32440939</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8</v>
      </c>
      <c r="N42" s="272">
        <f t="shared" si="0"/>
        <v>33132.579892370079</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8</v>
      </c>
      <c r="N43" s="272">
        <f t="shared" si="0"/>
        <v>10303.139956113248</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971.8939014389166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214682.711156376</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1380</v>
      </c>
      <c r="B64" s="46" t="str">
        <f>VLOOKUP(A64,TRANSPORTE!A6:D117,3,FALSE)</f>
        <v>Transporte de mezcla abierta en caliente MAC-50</v>
      </c>
      <c r="C64" s="47"/>
      <c r="D64" s="47"/>
      <c r="E64" s="47"/>
      <c r="F64" s="47"/>
      <c r="G64" s="47"/>
      <c r="H64" s="311" t="s">
        <v>1468</v>
      </c>
      <c r="I64" s="279">
        <v>1.25</v>
      </c>
      <c r="J64" s="286">
        <v>1</v>
      </c>
      <c r="K64" s="279">
        <f>I64*J64</f>
        <v>1.25</v>
      </c>
      <c r="L64" s="828">
        <f>VLOOKUP(A64,TRANSPORTE!A6:D117,4,FALSE)</f>
        <v>1023.9121574128376</v>
      </c>
      <c r="M64" s="829"/>
      <c r="N64" s="287">
        <f>K64*L64</f>
        <v>1279.890196766047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2863.8769674370187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72</v>
      </c>
      <c r="N74" s="395">
        <f>K74/M74</f>
        <v>6014.5555555555557</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72</v>
      </c>
      <c r="N75" s="395">
        <f>K75/M75</f>
        <v>1481.7533835334443</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72</v>
      </c>
      <c r="N76" s="395">
        <f>K76/M76</f>
        <v>2222.630075300166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9718.9390143891651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259254.33492033998</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51850.866984068001</v>
      </c>
      <c r="M87" s="859"/>
      <c r="N87" s="51"/>
    </row>
    <row r="88" spans="1:14">
      <c r="B88" s="89" t="s">
        <v>973</v>
      </c>
      <c r="C88" s="90"/>
      <c r="D88" s="90"/>
      <c r="E88" s="90"/>
      <c r="F88" s="90"/>
      <c r="G88" s="90"/>
      <c r="H88" s="90"/>
      <c r="I88" s="87"/>
      <c r="J88" s="88"/>
      <c r="K88" s="304">
        <v>0.05</v>
      </c>
      <c r="L88" s="858">
        <f>N82*K88</f>
        <v>12962.716746017</v>
      </c>
      <c r="M88" s="859"/>
      <c r="N88" s="51"/>
    </row>
    <row r="89" spans="1:14" ht="15.75" thickBot="1">
      <c r="B89" s="91" t="s">
        <v>974</v>
      </c>
      <c r="C89" s="92"/>
      <c r="D89" s="92"/>
      <c r="E89" s="92"/>
      <c r="F89" s="92"/>
      <c r="G89" s="92"/>
      <c r="H89" s="92"/>
      <c r="I89" s="93"/>
      <c r="J89" s="94"/>
      <c r="K89" s="305">
        <v>0.05</v>
      </c>
      <c r="L89" s="860">
        <f>N82*K89</f>
        <v>12962.716746017</v>
      </c>
      <c r="M89" s="861"/>
      <c r="N89" s="51"/>
    </row>
    <row r="90" spans="1:14" ht="15.75" thickBot="1">
      <c r="B90" s="824" t="s">
        <v>953</v>
      </c>
      <c r="C90" s="825"/>
      <c r="D90" s="825"/>
      <c r="E90" s="825"/>
      <c r="F90" s="825"/>
      <c r="G90" s="825"/>
      <c r="H90" s="825"/>
      <c r="I90" s="825"/>
      <c r="J90" s="825"/>
      <c r="K90" s="825"/>
      <c r="L90" s="825"/>
      <c r="M90" s="826"/>
      <c r="N90" s="52">
        <f>L87+L88+L89</f>
        <v>77776.300476101998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337030.63539644197</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1080</v>
      </c>
      <c r="C31" s="81" t="s">
        <v>1593</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1381</v>
      </c>
      <c r="B65" s="46" t="str">
        <f>VLOOKUP(A65,TRANSPORTE!A6:D117,3,FALSE)</f>
        <v>Transporte de mezcla discontinua en caliente tipo M-13</v>
      </c>
      <c r="C65" s="47"/>
      <c r="D65" s="47"/>
      <c r="E65" s="47"/>
      <c r="F65" s="47"/>
      <c r="G65" s="47"/>
      <c r="H65" s="311" t="s">
        <v>1468</v>
      </c>
      <c r="I65" s="279">
        <v>1.25</v>
      </c>
      <c r="J65" s="286">
        <v>1</v>
      </c>
      <c r="K65" s="279">
        <f>I65*J65</f>
        <v>1.25</v>
      </c>
      <c r="L65" s="828">
        <f>VLOOKUP(A65,TRANSPORTE!A6:D117,4,FALSE)</f>
        <v>1157.1331928602876</v>
      </c>
      <c r="M65" s="829"/>
      <c r="N65" s="287">
        <f>K65*L65</f>
        <v>1446.4164910753595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3030.4032617463308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221490.42806119256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44298.085612238516</v>
      </c>
      <c r="M88" s="859"/>
      <c r="N88" s="51"/>
    </row>
    <row r="89" spans="1:14">
      <c r="B89" s="89" t="s">
        <v>973</v>
      </c>
      <c r="C89" s="90"/>
      <c r="D89" s="90"/>
      <c r="E89" s="90"/>
      <c r="F89" s="90"/>
      <c r="G89" s="90"/>
      <c r="H89" s="90"/>
      <c r="I89" s="87"/>
      <c r="J89" s="88"/>
      <c r="K89" s="304">
        <v>0.05</v>
      </c>
      <c r="L89" s="858">
        <f>N83*K89</f>
        <v>11074.521403059629</v>
      </c>
      <c r="M89" s="859"/>
      <c r="N89" s="51"/>
    </row>
    <row r="90" spans="1:14" ht="15.75" thickBot="1">
      <c r="B90" s="91" t="s">
        <v>974</v>
      </c>
      <c r="C90" s="92"/>
      <c r="D90" s="92"/>
      <c r="E90" s="92"/>
      <c r="F90" s="92"/>
      <c r="G90" s="92"/>
      <c r="H90" s="92"/>
      <c r="I90" s="93"/>
      <c r="J90" s="94"/>
      <c r="K90" s="305">
        <v>0.05</v>
      </c>
      <c r="L90" s="860">
        <f>N83*K90</f>
        <v>11074.521403059629</v>
      </c>
      <c r="M90" s="861"/>
      <c r="N90" s="51"/>
    </row>
    <row r="91" spans="1:14" ht="15.75" thickBot="1">
      <c r="B91" s="824" t="s">
        <v>953</v>
      </c>
      <c r="C91" s="825"/>
      <c r="D91" s="825"/>
      <c r="E91" s="825"/>
      <c r="F91" s="825"/>
      <c r="G91" s="825"/>
      <c r="H91" s="825"/>
      <c r="I91" s="825"/>
      <c r="J91" s="825"/>
      <c r="K91" s="825"/>
      <c r="L91" s="825"/>
      <c r="M91" s="826"/>
      <c r="N91" s="52">
        <f>L88+L89+L90</f>
        <v>66447.128418357766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287937.55647955032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1081</v>
      </c>
      <c r="C31" s="81" t="s">
        <v>1594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1382</v>
      </c>
      <c r="B65" s="46" t="str">
        <f>VLOOKUP(A65,TRANSPORTE!A6:D117,3,FALSE)</f>
        <v>Transporte de mezcla discontinua en caliente tipo M-10</v>
      </c>
      <c r="C65" s="47"/>
      <c r="D65" s="47"/>
      <c r="E65" s="47"/>
      <c r="F65" s="47"/>
      <c r="G65" s="47"/>
      <c r="H65" s="311" t="s">
        <v>1468</v>
      </c>
      <c r="I65" s="279">
        <v>1.25</v>
      </c>
      <c r="J65" s="286">
        <v>1</v>
      </c>
      <c r="K65" s="279">
        <f>I65*J65</f>
        <v>1.25</v>
      </c>
      <c r="L65" s="828">
        <f>VLOOKUP(A65,TRANSPORTE!A6:D117,4,FALSE)</f>
        <v>1157.1331928602876</v>
      </c>
      <c r="M65" s="829"/>
      <c r="N65" s="287">
        <f>K65*L65</f>
        <v>1446.4164910753595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309"/>
      <c r="C69" s="310"/>
      <c r="D69" s="310"/>
      <c r="E69" s="310"/>
      <c r="F69" s="310"/>
      <c r="G69" s="310"/>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3030.4032617463308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221490.42806119256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44298.085612238516</v>
      </c>
      <c r="M88" s="859"/>
      <c r="N88" s="51"/>
    </row>
    <row r="89" spans="1:14">
      <c r="B89" s="89" t="s">
        <v>973</v>
      </c>
      <c r="C89" s="90"/>
      <c r="D89" s="90"/>
      <c r="E89" s="90"/>
      <c r="F89" s="90"/>
      <c r="G89" s="90"/>
      <c r="H89" s="90"/>
      <c r="I89" s="87"/>
      <c r="J89" s="88"/>
      <c r="K89" s="304">
        <v>0.05</v>
      </c>
      <c r="L89" s="858">
        <f>N83*K89</f>
        <v>11074.521403059629</v>
      </c>
      <c r="M89" s="859"/>
      <c r="N89" s="51"/>
    </row>
    <row r="90" spans="1:14" ht="15.75" thickBot="1">
      <c r="B90" s="91" t="s">
        <v>974</v>
      </c>
      <c r="C90" s="92"/>
      <c r="D90" s="92"/>
      <c r="E90" s="92"/>
      <c r="F90" s="92"/>
      <c r="G90" s="92"/>
      <c r="H90" s="92"/>
      <c r="I90" s="93"/>
      <c r="J90" s="94"/>
      <c r="K90" s="305">
        <v>0.05</v>
      </c>
      <c r="L90" s="860">
        <f>N83*K90</f>
        <v>11074.521403059629</v>
      </c>
      <c r="M90" s="861"/>
      <c r="N90" s="51"/>
    </row>
    <row r="91" spans="1:14" ht="15.75" thickBot="1">
      <c r="B91" s="824" t="s">
        <v>953</v>
      </c>
      <c r="C91" s="825"/>
      <c r="D91" s="825"/>
      <c r="E91" s="825"/>
      <c r="F91" s="825"/>
      <c r="G91" s="825"/>
      <c r="H91" s="825"/>
      <c r="I91" s="825"/>
      <c r="J91" s="825"/>
      <c r="K91" s="825"/>
      <c r="L91" s="825"/>
      <c r="M91" s="826"/>
      <c r="N91" s="52">
        <f>L88+L89+L90</f>
        <v>66447.128418357766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287937.55647955032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217" t="s">
        <v>1082</v>
      </c>
      <c r="C31" s="81" t="s">
        <v>1595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874.7045112950251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177724.17190435817</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t="s">
        <v>774</v>
      </c>
      <c r="B54" s="43" t="str">
        <f>VLOOKUP(A54,MATERIALES!A6:D373,3,FALSE)</f>
        <v>Agua</v>
      </c>
      <c r="C54" s="281"/>
      <c r="D54" s="281"/>
      <c r="E54" s="281"/>
      <c r="F54" s="281"/>
      <c r="G54" s="281"/>
      <c r="H54" s="281"/>
      <c r="I54" s="268"/>
      <c r="J54" s="224" t="str">
        <f>VLOOKUP(A54,MATERIALES!A8:D646,2,FALSE)</f>
        <v>lt</v>
      </c>
      <c r="K54" s="282">
        <v>25</v>
      </c>
      <c r="L54" s="267"/>
      <c r="M54" s="402">
        <f>VLOOKUP(A54,MATERIALES!A6:D397,4,FALSE)</f>
        <v>75.874781266930228</v>
      </c>
      <c r="N54" s="272">
        <f>K54*M54</f>
        <v>1896.8695316732558</v>
      </c>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31988.807782137785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1383</v>
      </c>
      <c r="B64" s="46" t="str">
        <f>VLOOKUP(A64,TRANSPORTE!A6:D117,3,FALSE)</f>
        <v>Transporte de mezcla discontinua en caliente tipo F-13</v>
      </c>
      <c r="C64" s="47"/>
      <c r="D64" s="47"/>
      <c r="E64" s="47"/>
      <c r="F64" s="47"/>
      <c r="G64" s="47"/>
      <c r="H64" s="311" t="s">
        <v>1468</v>
      </c>
      <c r="I64" s="279">
        <v>1.25</v>
      </c>
      <c r="J64" s="286">
        <v>1</v>
      </c>
      <c r="K64" s="279">
        <f>I64*J64</f>
        <v>1.25</v>
      </c>
      <c r="L64" s="828">
        <f>VLOOKUP(A64,TRANSPORTE!A6:D117,4,FALSE)</f>
        <v>1157.1331928602876</v>
      </c>
      <c r="M64" s="829"/>
      <c r="N64" s="287">
        <f>K64*L64</f>
        <v>1446.4164910753595</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3030.4032617463308</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A76" t="s">
        <v>54</v>
      </c>
      <c r="B76" s="49" t="str">
        <f>VLOOKUP(A76,'MANO DE OBRA'!A9:D70,3,FALSE)</f>
        <v>Rastrilleros (2)</v>
      </c>
      <c r="C76" s="47"/>
      <c r="D76" s="47"/>
      <c r="E76" s="47"/>
      <c r="F76" s="47"/>
      <c r="G76" s="47"/>
      <c r="H76" s="47"/>
      <c r="I76" s="292">
        <f>K76/J76*100</f>
        <v>86502.359687357821</v>
      </c>
      <c r="J76" s="293">
        <v>185</v>
      </c>
      <c r="K76" s="294">
        <f>VLOOKUP(A76,'MANO DE OBRA'!A9:D101,4,FALSE)</f>
        <v>160029.36542161196</v>
      </c>
      <c r="L76" s="50"/>
      <c r="M76" s="300">
        <v>80</v>
      </c>
      <c r="N76" s="395">
        <f>K76/M76</f>
        <v>2000.3670677701496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8747.0451129502508</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221490.42806119256</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44298.085612238516</v>
      </c>
      <c r="M87" s="859"/>
      <c r="N87" s="51"/>
    </row>
    <row r="88" spans="1:14">
      <c r="B88" s="89" t="s">
        <v>973</v>
      </c>
      <c r="C88" s="90"/>
      <c r="D88" s="90"/>
      <c r="E88" s="90"/>
      <c r="F88" s="90"/>
      <c r="G88" s="90"/>
      <c r="H88" s="90"/>
      <c r="I88" s="87"/>
      <c r="J88" s="88"/>
      <c r="K88" s="304">
        <v>0.05</v>
      </c>
      <c r="L88" s="858">
        <f>N82*K88</f>
        <v>11074.521403059629</v>
      </c>
      <c r="M88" s="859"/>
      <c r="N88" s="51"/>
    </row>
    <row r="89" spans="1:14" ht="15.75" thickBot="1">
      <c r="B89" s="91" t="s">
        <v>974</v>
      </c>
      <c r="C89" s="92"/>
      <c r="D89" s="92"/>
      <c r="E89" s="92"/>
      <c r="F89" s="92"/>
      <c r="G89" s="92"/>
      <c r="H89" s="92"/>
      <c r="I89" s="93"/>
      <c r="J89" s="94"/>
      <c r="K89" s="305">
        <v>0.05</v>
      </c>
      <c r="L89" s="860">
        <f>N82*K89</f>
        <v>11074.521403059629</v>
      </c>
      <c r="M89" s="861"/>
      <c r="N89" s="51"/>
    </row>
    <row r="90" spans="1:14" ht="15.75" thickBot="1">
      <c r="B90" s="824" t="s">
        <v>953</v>
      </c>
      <c r="C90" s="825"/>
      <c r="D90" s="825"/>
      <c r="E90" s="825"/>
      <c r="F90" s="825"/>
      <c r="G90" s="825"/>
      <c r="H90" s="825"/>
      <c r="I90" s="825"/>
      <c r="J90" s="825"/>
      <c r="K90" s="825"/>
      <c r="L90" s="825"/>
      <c r="M90" s="826"/>
      <c r="N90" s="52">
        <f>L87+L88+L89</f>
        <v>66447.128418357766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287937.55647955032</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1083</v>
      </c>
      <c r="C31" s="81" t="s">
        <v>1596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150</v>
      </c>
      <c r="B36" s="837" t="str">
        <f>VLOOKUP(A36,EQUIPOS!A6:D154,3,FALSE)</f>
        <v>Cargador : Potencia en el volante 125 hp, Clasificación de RPM del motor 2300.</v>
      </c>
      <c r="C36" s="838"/>
      <c r="D36" s="838"/>
      <c r="E36" s="838"/>
      <c r="F36" s="838"/>
      <c r="G36" s="838"/>
      <c r="H36" s="839"/>
      <c r="I36" s="267"/>
      <c r="J36" s="268"/>
      <c r="K36" s="269">
        <f>VLOOKUP(A36,EQUIPOS!A6:D163,4,FALSE)</f>
        <v>185456.51921003844</v>
      </c>
      <c r="L36" s="270"/>
      <c r="M36" s="271">
        <v>30</v>
      </c>
      <c r="N36" s="272">
        <f>K36/M36</f>
        <v>6181.8839736679483</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166</v>
      </c>
      <c r="B38" s="837" t="str">
        <f>VLOOKUP(A38,EQUIPOS!A8:D154,3,FALSE)</f>
        <v>Compactador de Rodillo POTENCIA: 99HP, PESO: 8 ton</v>
      </c>
      <c r="C38" s="838"/>
      <c r="D38" s="838"/>
      <c r="E38" s="838"/>
      <c r="F38" s="838"/>
      <c r="G38" s="838"/>
      <c r="H38" s="839"/>
      <c r="I38" s="267"/>
      <c r="J38" s="268"/>
      <c r="K38" s="269">
        <f>VLOOKUP(A38,EQUIPOS!A8:D165,4,FALSE)</f>
        <v>127682.97442605253</v>
      </c>
      <c r="L38" s="270"/>
      <c r="M38" s="271">
        <v>10</v>
      </c>
      <c r="N38" s="272">
        <f t="shared" si="0"/>
        <v>12768.297442605253</v>
      </c>
    </row>
    <row r="39" spans="1:14">
      <c r="A39" t="s">
        <v>284</v>
      </c>
      <c r="B39" s="837" t="str">
        <f>VLOOKUP(A39,EQUIPOS!A9:D154,3,FALSE)</f>
        <v>Planta de asfalto en caliente</v>
      </c>
      <c r="C39" s="838"/>
      <c r="D39" s="838"/>
      <c r="E39" s="838"/>
      <c r="F39" s="838"/>
      <c r="G39" s="838"/>
      <c r="H39" s="839"/>
      <c r="I39" s="267"/>
      <c r="J39" s="268"/>
      <c r="K39" s="269">
        <f>VLOOKUP(A39,EQUIPOS!A9:D166,4,FALSE)</f>
        <v>824706.59527511999</v>
      </c>
      <c r="L39" s="270"/>
      <c r="M39" s="271">
        <v>10</v>
      </c>
      <c r="N39" s="272">
        <f t="shared" si="0"/>
        <v>82470.659527512005</v>
      </c>
    </row>
    <row r="40" spans="1:14">
      <c r="A40" t="s">
        <v>290</v>
      </c>
      <c r="B40" s="837" t="str">
        <f>VLOOKUP(A40,EQUIPOS!A10:D154,3,FALSE)</f>
        <v>Planta trituradora</v>
      </c>
      <c r="C40" s="838"/>
      <c r="D40" s="838"/>
      <c r="E40" s="838"/>
      <c r="F40" s="838"/>
      <c r="G40" s="838"/>
      <c r="H40" s="839"/>
      <c r="I40" s="267"/>
      <c r="J40" s="268"/>
      <c r="K40" s="269">
        <f>VLOOKUP(A40,EQUIPOS!A10:D167,4,FALSE)</f>
        <v>563771.33337458712</v>
      </c>
      <c r="L40" s="270"/>
      <c r="M40" s="271">
        <v>30</v>
      </c>
      <c r="N40" s="272">
        <f t="shared" si="0"/>
        <v>18792.377779152903</v>
      </c>
    </row>
    <row r="41" spans="1:14">
      <c r="A41" t="s">
        <v>314</v>
      </c>
      <c r="B41" s="837" t="str">
        <f>VLOOKUP(A41,EQUIPOS!A11:D155,3,FALSE)</f>
        <v xml:space="preserve">Retroexcavadora E-200 sobre orugas
</v>
      </c>
      <c r="C41" s="838"/>
      <c r="D41" s="838"/>
      <c r="E41" s="838"/>
      <c r="F41" s="838"/>
      <c r="G41" s="838"/>
      <c r="H41" s="839"/>
      <c r="I41" s="267"/>
      <c r="J41" s="268"/>
      <c r="K41" s="269">
        <f>VLOOKUP(A41,EQUIPOS!A11:D168,4,FALSE)</f>
        <v>132894.18578239923</v>
      </c>
      <c r="L41" s="270"/>
      <c r="M41" s="271">
        <v>30</v>
      </c>
      <c r="N41" s="272">
        <f t="shared" si="0"/>
        <v>4429.8061927466415</v>
      </c>
    </row>
    <row r="42" spans="1:14">
      <c r="A42" t="s">
        <v>358</v>
      </c>
      <c r="B42" s="837" t="str">
        <f>VLOOKUP(A42,EQUIPOS!A12:D156,3,FALSE)</f>
        <v xml:space="preserve">Terminadora de asfalto (Finisher), potencia en el volante 174 HP, R=20M3/H, velocidad de desplazamiento 114 m/min
</v>
      </c>
      <c r="C42" s="838"/>
      <c r="D42" s="838"/>
      <c r="E42" s="838"/>
      <c r="F42" s="838"/>
      <c r="G42" s="838"/>
      <c r="H42" s="839"/>
      <c r="I42" s="267"/>
      <c r="J42" s="268"/>
      <c r="K42" s="269">
        <f>VLOOKUP(A42,EQUIPOS!A12:D169,4,FALSE)</f>
        <v>265060.63913896063</v>
      </c>
      <c r="L42" s="270"/>
      <c r="M42" s="271">
        <v>10</v>
      </c>
      <c r="N42" s="272">
        <f t="shared" si="0"/>
        <v>26506.063913896061</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320"/>
      <c r="C44" s="321"/>
      <c r="D44" s="321"/>
      <c r="E44" s="321"/>
      <c r="F44" s="321"/>
      <c r="G44" s="321"/>
      <c r="H44" s="322"/>
      <c r="I44" s="267"/>
      <c r="J44" s="268"/>
      <c r="K44" s="269"/>
      <c r="L44" s="270"/>
      <c r="M44" s="271"/>
      <c r="N44" s="272"/>
    </row>
    <row r="45" spans="1:14">
      <c r="B45" s="837"/>
      <c r="C45" s="838"/>
      <c r="D45" s="838"/>
      <c r="E45" s="838"/>
      <c r="F45" s="838"/>
      <c r="G45" s="838"/>
      <c r="H45" s="839"/>
      <c r="I45" s="840"/>
      <c r="J45" s="821"/>
      <c r="K45" s="269"/>
      <c r="L45" s="841"/>
      <c r="M45" s="842"/>
      <c r="N45" s="272"/>
    </row>
    <row r="46" spans="1:14">
      <c r="B46" s="837"/>
      <c r="C46" s="838"/>
      <c r="D46" s="838"/>
      <c r="E46" s="843"/>
      <c r="F46" s="838"/>
      <c r="G46" s="838"/>
      <c r="H46" s="839"/>
      <c r="I46" s="36"/>
      <c r="J46" s="37"/>
      <c r="K46" s="274"/>
      <c r="L46" s="276"/>
      <c r="M46" s="277"/>
      <c r="N46" s="278"/>
    </row>
    <row r="47" spans="1:14">
      <c r="B47" s="844" t="s">
        <v>952</v>
      </c>
      <c r="C47" s="845"/>
      <c r="D47" s="845"/>
      <c r="E47" s="38"/>
      <c r="F47" s="39"/>
      <c r="G47" s="39"/>
      <c r="H47" s="40"/>
      <c r="I47" s="36"/>
      <c r="J47" s="37"/>
      <c r="K47" s="279"/>
      <c r="L47" s="276"/>
      <c r="M47" s="401">
        <v>0.1</v>
      </c>
      <c r="N47" s="344">
        <f>N81*M47</f>
        <v>874.7045112950251</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177724.17190435817</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t="s">
        <v>772</v>
      </c>
      <c r="B54" s="43" t="str">
        <f>VLOOKUP(A54,MATERIALES!A5:D373,3,FALSE)</f>
        <v>Agregado Petreo para Triturar (Crudo)</v>
      </c>
      <c r="C54" s="281"/>
      <c r="D54" s="281"/>
      <c r="E54" s="281"/>
      <c r="F54" s="281"/>
      <c r="G54" s="281"/>
      <c r="H54" s="281"/>
      <c r="I54" s="268"/>
      <c r="J54" s="224" t="str">
        <f>VLOOKUP(A54,MATERIALES!A8:D646,2,FALSE)</f>
        <v>m3</v>
      </c>
      <c r="K54" s="282">
        <v>1.4</v>
      </c>
      <c r="L54" s="267"/>
      <c r="M54" s="402">
        <f>VLOOKUP(A54,MATERIALES!A5:D396,4,FALSE)</f>
        <v>21494.241607474665</v>
      </c>
      <c r="N54" s="272">
        <f>K54*M54</f>
        <v>30091.938250464529</v>
      </c>
    </row>
    <row r="55" spans="1:14">
      <c r="A55" s="108" t="s">
        <v>774</v>
      </c>
      <c r="B55" s="43" t="str">
        <f>VLOOKUP(A55,MATERIALES!A6:D373,3,FALSE)</f>
        <v>Agua</v>
      </c>
      <c r="C55" s="281"/>
      <c r="D55" s="281"/>
      <c r="E55" s="281"/>
      <c r="F55" s="281"/>
      <c r="G55" s="281"/>
      <c r="H55" s="281"/>
      <c r="I55" s="268"/>
      <c r="J55" s="224" t="str">
        <f>VLOOKUP(A55,MATERIALES!A9:D647,2,FALSE)</f>
        <v>lt</v>
      </c>
      <c r="K55" s="282">
        <v>25</v>
      </c>
      <c r="L55" s="267"/>
      <c r="M55" s="402">
        <f>VLOOKUP(A55,MATERIALES!A6:D397,4,FALSE)</f>
        <v>75.874781266930228</v>
      </c>
      <c r="N55" s="272">
        <f>K55*M55</f>
        <v>1896.8695316732558</v>
      </c>
    </row>
    <row r="56" spans="1:14">
      <c r="B56" s="43"/>
      <c r="C56" s="281"/>
      <c r="D56" s="281"/>
      <c r="E56" s="281"/>
      <c r="F56" s="281"/>
      <c r="G56" s="281"/>
      <c r="H56" s="281"/>
      <c r="I56" s="268"/>
      <c r="J56" s="224"/>
      <c r="K56" s="282"/>
      <c r="L56" s="267"/>
      <c r="M56" s="283"/>
      <c r="N56" s="284"/>
    </row>
    <row r="57" spans="1:14">
      <c r="B57" s="43"/>
      <c r="C57" s="281"/>
      <c r="D57" s="281"/>
      <c r="E57" s="281"/>
      <c r="F57" s="281"/>
      <c r="G57" s="281"/>
      <c r="H57" s="281"/>
      <c r="I57" s="268"/>
      <c r="J57" s="224"/>
      <c r="K57" s="282"/>
      <c r="L57" s="267"/>
      <c r="M57" s="283"/>
      <c r="N57" s="284"/>
    </row>
    <row r="58" spans="1:14" ht="15.75" thickBot="1">
      <c r="B58" s="819"/>
      <c r="C58" s="820"/>
      <c r="D58" s="820"/>
      <c r="E58" s="820"/>
      <c r="F58" s="820"/>
      <c r="G58" s="820"/>
      <c r="H58" s="820"/>
      <c r="I58" s="821"/>
      <c r="J58" s="42"/>
      <c r="K58" s="44"/>
      <c r="L58" s="822"/>
      <c r="M58" s="823"/>
      <c r="N58" s="45"/>
    </row>
    <row r="59" spans="1:14" ht="15.75" thickBot="1">
      <c r="B59" s="824" t="s">
        <v>953</v>
      </c>
      <c r="C59" s="825"/>
      <c r="D59" s="825"/>
      <c r="E59" s="825"/>
      <c r="F59" s="825"/>
      <c r="G59" s="825"/>
      <c r="H59" s="825"/>
      <c r="I59" s="825"/>
      <c r="J59" s="825"/>
      <c r="K59" s="825"/>
      <c r="L59" s="825"/>
      <c r="M59" s="826"/>
      <c r="N59" s="394">
        <f>SUM(N54:N58)</f>
        <v>31988.807782137785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1269</v>
      </c>
      <c r="B64" s="46" t="str">
        <f>VLOOKUP(A64,TRANSPORTE!A5:D117,3,FALSE)</f>
        <v>Transporte de Material Crudo de Rio</v>
      </c>
      <c r="C64" s="317"/>
      <c r="D64" s="317"/>
      <c r="E64" s="317"/>
      <c r="F64" s="317"/>
      <c r="G64" s="317"/>
      <c r="H64" s="311" t="s">
        <v>1468</v>
      </c>
      <c r="I64" s="279">
        <v>1.4</v>
      </c>
      <c r="J64" s="286">
        <v>1</v>
      </c>
      <c r="K64" s="279">
        <f>I64*J64</f>
        <v>1.4</v>
      </c>
      <c r="L64" s="828">
        <f>VLOOKUP(A64,TRANSPORTE!A5:D117,4,FALSE)</f>
        <v>1131.4191219078368</v>
      </c>
      <c r="M64" s="829"/>
      <c r="N64" s="287">
        <f>K64*L64</f>
        <v>1583.9867706709715</v>
      </c>
    </row>
    <row r="65" spans="1:15">
      <c r="A65" t="s">
        <v>1384</v>
      </c>
      <c r="B65" s="46" t="str">
        <f>VLOOKUP(A65,TRANSPORTE!A6:D117,3,FALSE)</f>
        <v>Transporte de mezcla discontinua en caliente tipo F-10</v>
      </c>
      <c r="C65" s="47"/>
      <c r="D65" s="47"/>
      <c r="E65" s="47"/>
      <c r="F65" s="47"/>
      <c r="G65" s="47"/>
      <c r="H65" s="311" t="s">
        <v>1468</v>
      </c>
      <c r="I65" s="279">
        <v>1.25</v>
      </c>
      <c r="J65" s="286">
        <v>1</v>
      </c>
      <c r="K65" s="279">
        <f>I65*J65</f>
        <v>1.25</v>
      </c>
      <c r="L65" s="828">
        <f>VLOOKUP(A65,TRANSPORTE!A6:D117,4,FALSE)</f>
        <v>1157.1331928602876</v>
      </c>
      <c r="M65" s="829"/>
      <c r="N65" s="287">
        <f>K65*L65</f>
        <v>1446.4164910753595</v>
      </c>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3030.4032617463308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295">
        <v>80</v>
      </c>
      <c r="N75" s="395">
        <f>K75/M75</f>
        <v>5413.1</v>
      </c>
      <c r="O75" s="106"/>
    </row>
    <row r="76" spans="1:15">
      <c r="A76"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299">
        <v>80</v>
      </c>
      <c r="N76" s="395">
        <f>K76/M76</f>
        <v>1333.5780451800997</v>
      </c>
    </row>
    <row r="77" spans="1:15">
      <c r="A77" t="s">
        <v>54</v>
      </c>
      <c r="B77" s="49" t="str">
        <f>VLOOKUP(A77,'MANO DE OBRA'!A9:D70,3,FALSE)</f>
        <v>Rastrilleros (2)</v>
      </c>
      <c r="C77" s="47"/>
      <c r="D77" s="47"/>
      <c r="E77" s="47"/>
      <c r="F77" s="47"/>
      <c r="G77" s="47"/>
      <c r="H77" s="47"/>
      <c r="I77" s="292">
        <f>K77/J77*100</f>
        <v>86502.359687357821</v>
      </c>
      <c r="J77" s="293">
        <v>185</v>
      </c>
      <c r="K77" s="294">
        <f>VLOOKUP(A77,'MANO DE OBRA'!A9:D101,4,FALSE)</f>
        <v>160029.36542161196</v>
      </c>
      <c r="L77" s="50"/>
      <c r="M77" s="300">
        <v>80</v>
      </c>
      <c r="N77" s="395">
        <f>K77/M77</f>
        <v>2000.3670677701496</v>
      </c>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8747.0451129502508</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N49+N59+N70+N81</f>
        <v>221490.42806119256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44298.085612238516</v>
      </c>
      <c r="M88" s="859"/>
      <c r="N88" s="51"/>
    </row>
    <row r="89" spans="1:14">
      <c r="B89" s="89" t="s">
        <v>973</v>
      </c>
      <c r="C89" s="90"/>
      <c r="D89" s="90"/>
      <c r="E89" s="90"/>
      <c r="F89" s="90"/>
      <c r="G89" s="90"/>
      <c r="H89" s="90"/>
      <c r="I89" s="87"/>
      <c r="J89" s="88"/>
      <c r="K89" s="304">
        <v>0.05</v>
      </c>
      <c r="L89" s="858">
        <f>N83*K89</f>
        <v>11074.521403059629</v>
      </c>
      <c r="M89" s="859"/>
      <c r="N89" s="51"/>
    </row>
    <row r="90" spans="1:14" ht="15.75" thickBot="1">
      <c r="B90" s="91" t="s">
        <v>974</v>
      </c>
      <c r="C90" s="92"/>
      <c r="D90" s="92"/>
      <c r="E90" s="92"/>
      <c r="F90" s="92"/>
      <c r="G90" s="92"/>
      <c r="H90" s="92"/>
      <c r="I90" s="93"/>
      <c r="J90" s="94"/>
      <c r="K90" s="305">
        <v>0.05</v>
      </c>
      <c r="L90" s="860">
        <f>N83*K90</f>
        <v>11074.521403059629</v>
      </c>
      <c r="M90" s="861"/>
      <c r="N90" s="51"/>
    </row>
    <row r="91" spans="1:14" ht="15.75" thickBot="1">
      <c r="B91" s="824" t="s">
        <v>953</v>
      </c>
      <c r="C91" s="825"/>
      <c r="D91" s="825"/>
      <c r="E91" s="825"/>
      <c r="F91" s="825"/>
      <c r="G91" s="825"/>
      <c r="H91" s="825"/>
      <c r="I91" s="825"/>
      <c r="J91" s="825"/>
      <c r="K91" s="825"/>
      <c r="L91" s="825"/>
      <c r="M91" s="826"/>
      <c r="N91" s="52">
        <f>L88+L89+L90</f>
        <v>66447.128418357766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287937.55647955032</v>
      </c>
    </row>
    <row r="94" spans="1:14">
      <c r="B94" s="13"/>
      <c r="C94" s="14"/>
      <c r="D94" s="14"/>
      <c r="E94" s="14"/>
      <c r="F94" s="14"/>
      <c r="G94" s="14"/>
      <c r="H94" s="14"/>
      <c r="I94" s="14"/>
      <c r="J94" s="14"/>
      <c r="K94" s="14"/>
      <c r="L94" s="14"/>
      <c r="M94" s="14"/>
      <c r="N94" s="15"/>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12"/>
      <c r="F97" s="12"/>
      <c r="G97" s="12"/>
      <c r="H97" s="12"/>
      <c r="I97" s="12"/>
      <c r="J97" s="12"/>
      <c r="K97" s="12"/>
      <c r="L97" s="12"/>
      <c r="M97" s="12"/>
      <c r="N97" s="17"/>
    </row>
    <row r="98" spans="2:14">
      <c r="B98" s="16"/>
      <c r="C98" s="12"/>
      <c r="D98" s="12"/>
      <c r="E98" s="53" t="s">
        <v>976</v>
      </c>
      <c r="F98" s="53"/>
      <c r="G98" s="53"/>
      <c r="H98" s="53"/>
      <c r="I98" s="53"/>
      <c r="J98" s="53"/>
      <c r="K98" s="12"/>
      <c r="L98" s="12"/>
      <c r="M98" s="12"/>
      <c r="N98" s="17"/>
    </row>
    <row r="99" spans="2:14">
      <c r="B99" s="16"/>
      <c r="C99" s="12"/>
      <c r="D99" s="12"/>
      <c r="E99" s="12" t="s">
        <v>977</v>
      </c>
      <c r="F99" s="12"/>
      <c r="G99" s="12"/>
      <c r="H99" s="12"/>
      <c r="I99" s="12"/>
      <c r="J99" s="12"/>
      <c r="K99" s="12"/>
      <c r="L99" s="12"/>
      <c r="M99" s="12"/>
      <c r="N99" s="17"/>
    </row>
    <row r="100" spans="2:14">
      <c r="B100" s="16"/>
      <c r="C100" s="12"/>
      <c r="D100" s="12"/>
      <c r="E100" s="12" t="s">
        <v>978</v>
      </c>
      <c r="F100" s="12"/>
      <c r="G100" s="12"/>
      <c r="H100" s="12"/>
      <c r="I100" s="12"/>
      <c r="J100" s="12"/>
      <c r="K100" s="12"/>
      <c r="L100" s="12"/>
      <c r="M100" s="12"/>
      <c r="N100" s="17"/>
    </row>
    <row r="101" spans="2:14">
      <c r="B101" s="16"/>
      <c r="C101" s="12"/>
      <c r="D101" s="12"/>
      <c r="E101" s="12" t="s">
        <v>979</v>
      </c>
      <c r="F101" s="12"/>
      <c r="G101" s="12"/>
      <c r="H101" s="12"/>
      <c r="I101" s="12"/>
      <c r="J101" s="12"/>
      <c r="K101" s="12"/>
      <c r="L101" s="12"/>
      <c r="M101" s="12"/>
      <c r="N101" s="17"/>
    </row>
    <row r="102" spans="2:14" ht="15.75" thickBot="1">
      <c r="B102" s="16"/>
      <c r="C102" s="12"/>
      <c r="D102" s="12"/>
      <c r="E102" s="12"/>
      <c r="F102" s="12" t="s">
        <v>980</v>
      </c>
      <c r="G102" s="12"/>
      <c r="H102" s="12"/>
      <c r="I102" s="12"/>
      <c r="J102" s="12"/>
      <c r="K102" s="12"/>
      <c r="L102" s="12"/>
      <c r="M102" s="12"/>
      <c r="N102" s="17"/>
    </row>
    <row r="103" spans="2:14">
      <c r="B103" s="227" t="s">
        <v>2216</v>
      </c>
      <c r="C103" s="228"/>
      <c r="D103" s="228"/>
      <c r="E103" s="228"/>
      <c r="F103" s="228"/>
      <c r="G103" s="228"/>
      <c r="H103" s="228"/>
      <c r="I103" s="228"/>
      <c r="J103" s="228"/>
      <c r="K103" s="228"/>
      <c r="L103" s="228"/>
      <c r="M103" s="228"/>
      <c r="N103" s="229"/>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c r="B106" s="230"/>
      <c r="C106" s="231"/>
      <c r="D106" s="231"/>
      <c r="E106" s="231"/>
      <c r="F106" s="231"/>
      <c r="G106" s="231"/>
      <c r="H106" s="231"/>
      <c r="I106" s="231"/>
      <c r="J106" s="231"/>
      <c r="K106" s="231"/>
      <c r="L106" s="231"/>
      <c r="M106" s="231"/>
      <c r="N106" s="232"/>
    </row>
    <row r="107" spans="2:14" ht="15.75" thickBot="1">
      <c r="B107" s="233"/>
      <c r="C107" s="234"/>
      <c r="D107" s="234"/>
      <c r="E107" s="234"/>
      <c r="F107" s="234"/>
      <c r="G107" s="234"/>
      <c r="H107" s="234"/>
      <c r="I107" s="234"/>
      <c r="J107" s="234"/>
      <c r="K107" s="234"/>
      <c r="L107" s="234"/>
      <c r="M107" s="234"/>
      <c r="N107" s="235"/>
    </row>
    <row r="108" spans="2:14">
      <c r="B108" s="236"/>
      <c r="C108" s="237"/>
      <c r="D108" s="237"/>
      <c r="E108" s="237"/>
      <c r="F108" s="237"/>
      <c r="G108" s="237"/>
      <c r="H108" s="237"/>
      <c r="I108" s="237"/>
      <c r="J108" s="237"/>
      <c r="K108" s="237"/>
      <c r="L108" s="237"/>
      <c r="M108" s="237"/>
      <c r="N108" s="238"/>
    </row>
    <row r="109" spans="2:14">
      <c r="B109" s="222" t="s">
        <v>2217</v>
      </c>
      <c r="C109" s="31"/>
      <c r="D109" s="31"/>
      <c r="E109" s="31"/>
      <c r="F109" s="31"/>
      <c r="G109" s="31"/>
      <c r="H109" s="31"/>
      <c r="I109" s="31"/>
      <c r="J109" s="31"/>
      <c r="K109" s="31"/>
      <c r="L109" s="31"/>
      <c r="M109" s="31"/>
      <c r="N109" s="32"/>
    </row>
    <row r="110" spans="2:14" ht="15" customHeight="1">
      <c r="B110" s="862" t="s">
        <v>2218</v>
      </c>
      <c r="C110" s="863"/>
      <c r="D110" s="863"/>
      <c r="E110" s="863"/>
      <c r="F110" s="863"/>
      <c r="G110" s="863"/>
      <c r="H110" s="863"/>
      <c r="I110" s="863"/>
      <c r="J110" s="863"/>
      <c r="K110" s="863"/>
      <c r="L110" s="863"/>
      <c r="M110" s="863"/>
      <c r="N110" s="864"/>
    </row>
    <row r="111" spans="2:14" ht="15" customHeight="1">
      <c r="B111" s="862"/>
      <c r="C111" s="863"/>
      <c r="D111" s="863"/>
      <c r="E111" s="863"/>
      <c r="F111" s="863"/>
      <c r="G111" s="863"/>
      <c r="H111" s="863"/>
      <c r="I111" s="863"/>
      <c r="J111" s="863"/>
      <c r="K111" s="863"/>
      <c r="L111" s="863"/>
      <c r="M111" s="863"/>
      <c r="N111" s="864"/>
    </row>
    <row r="112" spans="2:14" ht="30" customHeight="1">
      <c r="B112" s="865" t="s">
        <v>2219</v>
      </c>
      <c r="C112" s="866"/>
      <c r="D112" s="866"/>
      <c r="E112" s="866"/>
      <c r="F112" s="866"/>
      <c r="G112" s="866"/>
      <c r="H112" s="866"/>
      <c r="I112" s="866"/>
      <c r="J112" s="866"/>
      <c r="K112" s="866"/>
      <c r="L112" s="866"/>
      <c r="M112" s="866"/>
      <c r="N112" s="867"/>
    </row>
    <row r="113" spans="2:14">
      <c r="B113" s="865"/>
      <c r="C113" s="866"/>
      <c r="D113" s="866"/>
      <c r="E113" s="866"/>
      <c r="F113" s="866"/>
      <c r="G113" s="866"/>
      <c r="H113" s="866"/>
      <c r="I113" s="866"/>
      <c r="J113" s="866"/>
      <c r="K113" s="866"/>
      <c r="L113" s="866"/>
      <c r="M113" s="866"/>
      <c r="N113" s="867"/>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331"/>
      <c r="C116" s="332"/>
      <c r="D116" s="332"/>
      <c r="E116" s="332"/>
      <c r="F116" s="332"/>
      <c r="G116" s="332"/>
      <c r="H116" s="332"/>
      <c r="I116" s="332"/>
      <c r="J116" s="332"/>
      <c r="K116" s="332"/>
      <c r="L116" s="332"/>
      <c r="M116" s="332"/>
      <c r="N116" s="333"/>
    </row>
    <row r="117" spans="2:14">
      <c r="B117" s="222"/>
      <c r="C117" s="31"/>
      <c r="D117" s="31"/>
      <c r="E117" s="31"/>
      <c r="F117" s="31"/>
      <c r="G117" s="31"/>
      <c r="H117" s="31"/>
      <c r="I117" s="31"/>
      <c r="J117" s="31"/>
      <c r="K117" s="31"/>
      <c r="L117" s="31"/>
      <c r="M117" s="31"/>
      <c r="N117" s="32"/>
    </row>
    <row r="118" spans="2:14">
      <c r="B118" s="16"/>
      <c r="C118" s="12"/>
      <c r="D118" s="12"/>
      <c r="E118" s="12" t="s">
        <v>976</v>
      </c>
      <c r="F118" s="53"/>
      <c r="G118" s="53"/>
      <c r="H118" s="12"/>
      <c r="I118" s="12"/>
      <c r="J118" s="12"/>
      <c r="K118" s="12"/>
      <c r="L118" s="12"/>
      <c r="M118" s="12"/>
      <c r="N118" s="17"/>
    </row>
    <row r="119" spans="2:14">
      <c r="B119" s="16"/>
      <c r="C119" s="12"/>
      <c r="D119" s="12"/>
      <c r="E119" s="54" t="s">
        <v>977</v>
      </c>
      <c r="F119" s="12"/>
      <c r="G119" s="12"/>
      <c r="H119" s="54"/>
      <c r="I119" s="54"/>
      <c r="J119" s="54"/>
      <c r="K119" s="12"/>
      <c r="L119" s="12"/>
      <c r="M119" s="12"/>
      <c r="N119" s="17"/>
    </row>
    <row r="120" spans="2:14">
      <c r="B120" s="16"/>
      <c r="C120" s="12"/>
      <c r="D120" s="12"/>
      <c r="E120" s="55" t="s">
        <v>981</v>
      </c>
      <c r="F120" s="12"/>
      <c r="G120" s="12"/>
      <c r="H120" s="55"/>
      <c r="I120" s="55"/>
      <c r="J120" s="55"/>
      <c r="K120" s="12"/>
      <c r="L120" s="12"/>
      <c r="M120" s="12"/>
      <c r="N120" s="17"/>
    </row>
    <row r="121" spans="2:14">
      <c r="B121" s="56"/>
      <c r="C121" s="31"/>
      <c r="D121" s="31"/>
      <c r="E121" s="12" t="s">
        <v>979</v>
      </c>
      <c r="F121" s="12"/>
      <c r="G121" s="12"/>
      <c r="H121" s="12"/>
      <c r="I121" s="12"/>
      <c r="J121" s="12"/>
      <c r="K121" s="31"/>
      <c r="L121" s="31"/>
      <c r="M121" s="31"/>
      <c r="N121" s="32"/>
    </row>
    <row r="122" spans="2:14">
      <c r="B122" s="56"/>
      <c r="C122" s="31"/>
      <c r="D122" s="31"/>
      <c r="E122" s="31"/>
      <c r="F122" s="12"/>
      <c r="G122" s="12"/>
      <c r="H122" s="12"/>
      <c r="I122" s="12"/>
      <c r="J122" s="12"/>
      <c r="K122" s="31"/>
      <c r="L122" s="31"/>
      <c r="M122" s="31"/>
      <c r="N122" s="32"/>
    </row>
    <row r="123" spans="2:14">
      <c r="B123" s="56" t="s">
        <v>2220</v>
      </c>
      <c r="C123" s="55"/>
      <c r="D123" s="55"/>
      <c r="E123" s="12"/>
      <c r="F123" s="12"/>
      <c r="G123" s="12"/>
      <c r="H123" s="12"/>
      <c r="I123" s="12"/>
      <c r="J123" s="801"/>
      <c r="K123" s="801"/>
      <c r="L123" s="801"/>
      <c r="M123" s="801"/>
      <c r="N123" s="802"/>
    </row>
    <row r="124" spans="2:14" ht="15.75" thickBot="1">
      <c r="B124" s="261" t="s">
        <v>2221</v>
      </c>
      <c r="C124" s="393"/>
      <c r="D124" s="393"/>
      <c r="E124" s="57"/>
      <c r="F124" s="57"/>
      <c r="G124" s="57"/>
      <c r="H124" s="57"/>
      <c r="I124" s="57"/>
      <c r="J124" s="803"/>
      <c r="K124" s="803"/>
      <c r="L124" s="803"/>
      <c r="M124" s="803"/>
      <c r="N124" s="804"/>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1084</v>
      </c>
      <c r="C31" s="81" t="s">
        <v>1597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148</v>
      </c>
      <c r="B36" s="837" t="str">
        <f>VLOOKUP(A36,EQUIPOS!A6:D154,3,FALSE)</f>
        <v>Cargador : Potencia en el volante 110 hp, Clasificación de RPM del motor 2300.</v>
      </c>
      <c r="C36" s="838"/>
      <c r="D36" s="838"/>
      <c r="E36" s="838"/>
      <c r="F36" s="838"/>
      <c r="G36" s="838"/>
      <c r="H36" s="839"/>
      <c r="I36" s="267"/>
      <c r="J36" s="268"/>
      <c r="K36" s="269">
        <f>VLOOKUP(A36,EQUIPOS!A6:D163,4,FALSE)</f>
        <v>148088.05747741726</v>
      </c>
      <c r="L36" s="270"/>
      <c r="M36" s="271">
        <v>30</v>
      </c>
      <c r="N36" s="272">
        <f>K36/M36</f>
        <v>4936.2685825805756</v>
      </c>
    </row>
    <row r="37" spans="1:14">
      <c r="A37" s="113" t="s">
        <v>173</v>
      </c>
      <c r="B37" s="837" t="str">
        <f>VLOOKUP(A37,EQUIPOS!A7:D154,3,FALSE)</f>
        <v>Compactador neumático de Potencia 70 HP, peso de 13 ton</v>
      </c>
      <c r="C37" s="838"/>
      <c r="D37" s="838"/>
      <c r="E37" s="838"/>
      <c r="F37" s="838"/>
      <c r="G37" s="838"/>
      <c r="H37" s="839"/>
      <c r="I37" s="267"/>
      <c r="J37" s="268"/>
      <c r="K37" s="269">
        <f>VLOOKUP(A37,EQUIPOS!A7:D164,4,FALSE)</f>
        <v>174578.66598591721</v>
      </c>
      <c r="L37" s="270"/>
      <c r="M37" s="271">
        <v>10</v>
      </c>
      <c r="N37" s="272">
        <f t="shared" ref="N37:N43" si="0">K37/M37</f>
        <v>17457.866598591721</v>
      </c>
    </row>
    <row r="38" spans="1:14">
      <c r="A38" t="s">
        <v>284</v>
      </c>
      <c r="B38" s="837" t="str">
        <f>VLOOKUP(A38,EQUIPOS!A8:D154,3,FALSE)</f>
        <v>Planta de asfalto en caliente</v>
      </c>
      <c r="C38" s="838"/>
      <c r="D38" s="838"/>
      <c r="E38" s="838"/>
      <c r="F38" s="838"/>
      <c r="G38" s="838"/>
      <c r="H38" s="839"/>
      <c r="I38" s="267"/>
      <c r="J38" s="268"/>
      <c r="K38" s="269">
        <f>VLOOKUP(A38,EQUIPOS!A8:D165,4,FALSE)</f>
        <v>824706.59527511999</v>
      </c>
      <c r="L38" s="270"/>
      <c r="M38" s="271">
        <v>10</v>
      </c>
      <c r="N38" s="272">
        <f t="shared" si="0"/>
        <v>82470.659527512005</v>
      </c>
    </row>
    <row r="39" spans="1:14">
      <c r="A39" t="s">
        <v>290</v>
      </c>
      <c r="B39" s="837" t="str">
        <f>VLOOKUP(A39,EQUIPOS!A9:D154,3,FALSE)</f>
        <v>Planta trituradora</v>
      </c>
      <c r="C39" s="838"/>
      <c r="D39" s="838"/>
      <c r="E39" s="838"/>
      <c r="F39" s="838"/>
      <c r="G39" s="838"/>
      <c r="H39" s="839"/>
      <c r="I39" s="267"/>
      <c r="J39" s="268"/>
      <c r="K39" s="269">
        <f>VLOOKUP(A39,EQUIPOS!A9:D166,4,FALSE)</f>
        <v>563771.33337458712</v>
      </c>
      <c r="L39" s="270"/>
      <c r="M39" s="271">
        <v>30</v>
      </c>
      <c r="N39" s="272">
        <f t="shared" si="0"/>
        <v>18792.377779152903</v>
      </c>
    </row>
    <row r="40" spans="1:14">
      <c r="A40" t="s">
        <v>316</v>
      </c>
      <c r="B40" s="837" t="str">
        <f>VLOOKUP(A40,EQUIPOS!A10:D154,3,FALSE)</f>
        <v>Retroexcavadora Tipo E-200 o  Equivalente</v>
      </c>
      <c r="C40" s="838"/>
      <c r="D40" s="838"/>
      <c r="E40" s="838"/>
      <c r="F40" s="838"/>
      <c r="G40" s="838"/>
      <c r="H40" s="839"/>
      <c r="I40" s="267"/>
      <c r="J40" s="268"/>
      <c r="K40" s="269">
        <f>VLOOKUP(A40,EQUIPOS!A10:D167,4,FALSE)</f>
        <v>132894.18578239923</v>
      </c>
      <c r="L40" s="270"/>
      <c r="M40" s="271">
        <v>30</v>
      </c>
      <c r="N40" s="272">
        <f t="shared" si="0"/>
        <v>4429.8061927466415</v>
      </c>
    </row>
    <row r="41" spans="1:14">
      <c r="A41" t="s">
        <v>358</v>
      </c>
      <c r="B41" s="837" t="str">
        <f>VLOOKUP(A41,EQUIPOS!A11:D155,3,FALSE)</f>
        <v xml:space="preserve">Terminadora de asfalto (Finisher), potencia en el volante 174 HP, R=20M3/H, velocidad de desplazamiento 114 m/min
</v>
      </c>
      <c r="C41" s="838"/>
      <c r="D41" s="838"/>
      <c r="E41" s="838"/>
      <c r="F41" s="838"/>
      <c r="G41" s="838"/>
      <c r="H41" s="839"/>
      <c r="I41" s="267"/>
      <c r="J41" s="268"/>
      <c r="K41" s="269">
        <f>VLOOKUP(A41,EQUIPOS!A11:D168,4,FALSE)</f>
        <v>265060.63913896063</v>
      </c>
      <c r="L41" s="270"/>
      <c r="M41" s="271">
        <v>10</v>
      </c>
      <c r="N41" s="272">
        <f t="shared" si="0"/>
        <v>26506.063913896061</v>
      </c>
    </row>
    <row r="42" spans="1:14">
      <c r="A42" t="s">
        <v>166</v>
      </c>
      <c r="B42" s="837" t="str">
        <f>VLOOKUP(A42,EQUIPOS!A12:D156,3,FALSE)</f>
        <v>Compactador de Rodillo POTENCIA: 99HP, PESO: 8 ton</v>
      </c>
      <c r="C42" s="838"/>
      <c r="D42" s="838"/>
      <c r="E42" s="838"/>
      <c r="F42" s="838"/>
      <c r="G42" s="838"/>
      <c r="H42" s="839"/>
      <c r="I42" s="267"/>
      <c r="J42" s="268"/>
      <c r="K42" s="269">
        <f>VLOOKUP(A42,EQUIPOS!A12:D169,4,FALSE)</f>
        <v>127682.97442605253</v>
      </c>
      <c r="L42" s="270"/>
      <c r="M42" s="271">
        <v>10</v>
      </c>
      <c r="N42" s="272">
        <f t="shared" si="0"/>
        <v>12768.297442605253</v>
      </c>
    </row>
    <row r="43" spans="1:14">
      <c r="A43" t="s">
        <v>373</v>
      </c>
      <c r="B43" s="837" t="str">
        <f>VLOOKUP(A43,EQUIPOS!A13:D157,3,FALSE)</f>
        <v>Volqueta 6 m3</v>
      </c>
      <c r="C43" s="838"/>
      <c r="D43" s="838"/>
      <c r="E43" s="838"/>
      <c r="F43" s="838"/>
      <c r="G43" s="838"/>
      <c r="H43" s="839"/>
      <c r="I43" s="267"/>
      <c r="J43" s="268"/>
      <c r="K43" s="269">
        <f>VLOOKUP(A43,EQUIPOS!A13:D170,4,FALSE)</f>
        <v>82425.11964890598</v>
      </c>
      <c r="L43" s="270"/>
      <c r="M43" s="271">
        <v>10</v>
      </c>
      <c r="N43" s="272">
        <f t="shared" si="0"/>
        <v>8242.5119648905984</v>
      </c>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1141.4201203310449</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176745.27212230684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772</v>
      </c>
      <c r="B53" s="43" t="str">
        <f>VLOOKUP(A53,MATERIALES!A5:D373,3,FALSE)</f>
        <v>Agregado Petreo para Triturar (Crudo)</v>
      </c>
      <c r="C53" s="281"/>
      <c r="D53" s="281"/>
      <c r="E53" s="281"/>
      <c r="F53" s="281"/>
      <c r="G53" s="281"/>
      <c r="H53" s="281"/>
      <c r="I53" s="268"/>
      <c r="J53" s="224" t="str">
        <f>VLOOKUP(A53,MATERIALES!A7:D645,2,FALSE)</f>
        <v>m3</v>
      </c>
      <c r="K53" s="282">
        <v>1.4</v>
      </c>
      <c r="L53" s="267"/>
      <c r="M53" s="402">
        <f>VLOOKUP(A53,MATERIALES!A5:D396,4,FALSE)</f>
        <v>21494.241607474665</v>
      </c>
      <c r="N53" s="272">
        <f>K53*M53</f>
        <v>30091.938250464529</v>
      </c>
    </row>
    <row r="54" spans="1:14">
      <c r="A54" s="108"/>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30091.938250464529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1269</v>
      </c>
      <c r="B63" s="46" t="str">
        <f>VLOOKUP(A63,TRANSPORTE!A5:D117,3,FALSE)</f>
        <v>Transporte de Material Crudo de Rio</v>
      </c>
      <c r="C63" s="317"/>
      <c r="D63" s="317"/>
      <c r="E63" s="317"/>
      <c r="F63" s="317"/>
      <c r="G63" s="317"/>
      <c r="H63" s="311" t="s">
        <v>1468</v>
      </c>
      <c r="I63" s="279">
        <v>1.4</v>
      </c>
      <c r="J63" s="286">
        <v>1</v>
      </c>
      <c r="K63" s="279">
        <f>I63*J63</f>
        <v>1.4</v>
      </c>
      <c r="L63" s="828">
        <f>VLOOKUP(A63,TRANSPORTE!A5:D117,4,FALSE)</f>
        <v>1131.4191219078368</v>
      </c>
      <c r="M63" s="829"/>
      <c r="N63" s="287">
        <f>K63*L63</f>
        <v>1583.9867706709715</v>
      </c>
    </row>
    <row r="64" spans="1:14">
      <c r="A64" t="s">
        <v>1293</v>
      </c>
      <c r="B64" s="46" t="str">
        <f>VLOOKUP(A64,TRANSPORTE!A6:D117,3,FALSE)</f>
        <v>Transporte de mezcla</v>
      </c>
      <c r="C64" s="47"/>
      <c r="D64" s="47"/>
      <c r="E64" s="47"/>
      <c r="F64" s="47"/>
      <c r="G64" s="47"/>
      <c r="H64" s="311" t="s">
        <v>1468</v>
      </c>
      <c r="I64" s="279">
        <v>1.25</v>
      </c>
      <c r="J64" s="286">
        <v>1</v>
      </c>
      <c r="K64" s="279">
        <f>I64*J64</f>
        <v>1.25</v>
      </c>
      <c r="L64" s="828">
        <f>VLOOKUP(A64,TRANSPORTE!A6:D117,4,FALSE)</f>
        <v>1023.9121574128376</v>
      </c>
      <c r="M64" s="829"/>
      <c r="N64" s="287">
        <f>K64*L64</f>
        <v>1279.890196766047</v>
      </c>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2863.8769674370187</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19</v>
      </c>
      <c r="B74" s="49" t="str">
        <f>VLOOKUP(A74,'MANO DE OBRA'!A8:D68,3,FALSE)</f>
        <v>Obrero (8)</v>
      </c>
      <c r="C74" s="47"/>
      <c r="D74" s="47"/>
      <c r="E74" s="47"/>
      <c r="F74" s="47"/>
      <c r="G74" s="47"/>
      <c r="H74" s="47"/>
      <c r="I74" s="292">
        <f>K74/J74*100</f>
        <v>234080.00000000003</v>
      </c>
      <c r="J74" s="293">
        <v>185</v>
      </c>
      <c r="K74" s="294">
        <f>VLOOKUP(A74,'MANO DE OBRA'!A8:D99,4,FALSE)</f>
        <v>433048</v>
      </c>
      <c r="L74" s="50"/>
      <c r="M74" s="295">
        <v>80</v>
      </c>
      <c r="N74" s="395">
        <f>K74/M74</f>
        <v>5413.1</v>
      </c>
      <c r="O74" s="106"/>
    </row>
    <row r="75" spans="1:15">
      <c r="A75" t="s">
        <v>54</v>
      </c>
      <c r="B75" s="49" t="str">
        <f>VLOOKUP(A75,'MANO DE OBRA'!A8:D69,3,FALSE)</f>
        <v>Rastrilleros (2)</v>
      </c>
      <c r="C75" s="47"/>
      <c r="D75" s="47"/>
      <c r="E75" s="47"/>
      <c r="F75" s="47"/>
      <c r="G75" s="47"/>
      <c r="H75" s="47"/>
      <c r="I75" s="292">
        <f>K75/J75*100</f>
        <v>86502.359687357821</v>
      </c>
      <c r="J75" s="293">
        <v>185</v>
      </c>
      <c r="K75" s="294">
        <f>VLOOKUP(A75,'MANO DE OBRA'!A8:D100,4,FALSE)</f>
        <v>160029.36542161196</v>
      </c>
      <c r="L75" s="50"/>
      <c r="M75" s="299">
        <v>80</v>
      </c>
      <c r="N75" s="395">
        <f>K75/M75</f>
        <v>2000.3670677701496</v>
      </c>
    </row>
    <row r="76" spans="1:15">
      <c r="A76" t="s">
        <v>34</v>
      </c>
      <c r="B76" s="49" t="str">
        <f>VLOOKUP(A76,'MANO DE OBRA'!A9:D70,3,FALSE)</f>
        <v>Oficial (3)</v>
      </c>
      <c r="C76" s="47"/>
      <c r="D76" s="47"/>
      <c r="E76" s="47"/>
      <c r="F76" s="47"/>
      <c r="G76" s="47"/>
      <c r="H76" s="47"/>
      <c r="I76" s="292">
        <f>K76/J76*100</f>
        <v>173004.71937471567</v>
      </c>
      <c r="J76" s="293">
        <v>185</v>
      </c>
      <c r="K76" s="294">
        <f>VLOOKUP(A76,'MANO DE OBRA'!A9:D101,4,FALSE)</f>
        <v>320058.73084322398</v>
      </c>
      <c r="L76" s="50"/>
      <c r="M76" s="300">
        <v>80</v>
      </c>
      <c r="N76" s="395">
        <f>K76/M76</f>
        <v>4000.7341355402996</v>
      </c>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11414.201203310449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221115.28854351884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44223.057708703767</v>
      </c>
      <c r="M87" s="859"/>
      <c r="N87" s="51"/>
    </row>
    <row r="88" spans="1:14">
      <c r="B88" s="89" t="s">
        <v>973</v>
      </c>
      <c r="C88" s="90"/>
      <c r="D88" s="90"/>
      <c r="E88" s="90"/>
      <c r="F88" s="90"/>
      <c r="G88" s="90"/>
      <c r="H88" s="90"/>
      <c r="I88" s="87"/>
      <c r="J88" s="88"/>
      <c r="K88" s="304">
        <v>0.05</v>
      </c>
      <c r="L88" s="858">
        <f>N82*K88</f>
        <v>11055.764427175942</v>
      </c>
      <c r="M88" s="859"/>
      <c r="N88" s="51"/>
    </row>
    <row r="89" spans="1:14" ht="15.75" thickBot="1">
      <c r="B89" s="91" t="s">
        <v>974</v>
      </c>
      <c r="C89" s="92"/>
      <c r="D89" s="92"/>
      <c r="E89" s="92"/>
      <c r="F89" s="92"/>
      <c r="G89" s="92"/>
      <c r="H89" s="92"/>
      <c r="I89" s="93"/>
      <c r="J89" s="94"/>
      <c r="K89" s="305">
        <v>0.05</v>
      </c>
      <c r="L89" s="860">
        <f>N82*K89</f>
        <v>11055.764427175942</v>
      </c>
      <c r="M89" s="861"/>
      <c r="N89" s="51"/>
    </row>
    <row r="90" spans="1:14" ht="15.75" thickBot="1">
      <c r="B90" s="824" t="s">
        <v>953</v>
      </c>
      <c r="C90" s="825"/>
      <c r="D90" s="825"/>
      <c r="E90" s="825"/>
      <c r="F90" s="825"/>
      <c r="G90" s="825"/>
      <c r="H90" s="825"/>
      <c r="I90" s="825"/>
      <c r="J90" s="825"/>
      <c r="K90" s="825"/>
      <c r="L90" s="825"/>
      <c r="M90" s="826"/>
      <c r="N90" s="52">
        <f>L87+L88+L89</f>
        <v>66334.586563055651</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287449.8751065745</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1085</v>
      </c>
      <c r="C31" s="81" t="s">
        <v>2072</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78917.930807845027</v>
      </c>
      <c r="L36" s="270"/>
      <c r="M36" s="271">
        <v>150</v>
      </c>
      <c r="N36" s="272">
        <f>K36/M36</f>
        <v>526.11953871896685</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148088.05747741726</v>
      </c>
      <c r="L37" s="270"/>
      <c r="M37" s="271">
        <v>150</v>
      </c>
      <c r="N37" s="272">
        <f>K37/M37</f>
        <v>987.25371651611499</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284818.97063279897</v>
      </c>
      <c r="L38" s="270"/>
      <c r="M38" s="271">
        <v>150</v>
      </c>
      <c r="N38" s="272">
        <f>K38/M38</f>
        <v>1898.7931375519931</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1.8043666666666667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3413.9707594537417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279">
        <v>0.13</v>
      </c>
      <c r="J58" s="286">
        <v>1</v>
      </c>
      <c r="K58" s="279">
        <f>I58*J58</f>
        <v>0.13</v>
      </c>
      <c r="L58" s="828">
        <f>VLOOKUP(A58,TRANSPORTE!A5:D117,4,FALSE)</f>
        <v>819.12972593026996</v>
      </c>
      <c r="M58" s="829"/>
      <c r="N58" s="287">
        <f>K58*L58</f>
        <v>106.48686437093509</v>
      </c>
    </row>
    <row r="59" spans="1:14">
      <c r="B59" s="46"/>
      <c r="C59" s="47"/>
      <c r="D59" s="47"/>
      <c r="E59" s="47"/>
      <c r="F59" s="47"/>
      <c r="G59" s="47"/>
      <c r="H59" s="311"/>
      <c r="I59" s="279"/>
      <c r="J59" s="286"/>
      <c r="K59" s="279"/>
      <c r="L59" s="828"/>
      <c r="M59" s="829"/>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106.48686437093509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1200</v>
      </c>
      <c r="N69" s="395">
        <f>K69/M69</f>
        <v>180.43666666666667</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180.43666666666667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3700.8942904913433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740.17885809826873</v>
      </c>
      <c r="M82" s="859"/>
      <c r="N82" s="51"/>
    </row>
    <row r="83" spans="1:14">
      <c r="B83" s="89" t="s">
        <v>973</v>
      </c>
      <c r="C83" s="90"/>
      <c r="D83" s="90"/>
      <c r="E83" s="90"/>
      <c r="F83" s="90"/>
      <c r="G83" s="90"/>
      <c r="H83" s="90"/>
      <c r="I83" s="87"/>
      <c r="J83" s="88"/>
      <c r="K83" s="304">
        <v>0.05</v>
      </c>
      <c r="L83" s="858">
        <f>N77*K83</f>
        <v>185.04471452456718</v>
      </c>
      <c r="M83" s="859"/>
      <c r="N83" s="51"/>
    </row>
    <row r="84" spans="1:14" ht="15.75" thickBot="1">
      <c r="B84" s="91" t="s">
        <v>974</v>
      </c>
      <c r="C84" s="92"/>
      <c r="D84" s="92"/>
      <c r="E84" s="92"/>
      <c r="F84" s="92"/>
      <c r="G84" s="92"/>
      <c r="H84" s="92"/>
      <c r="I84" s="93"/>
      <c r="J84" s="94"/>
      <c r="K84" s="305">
        <v>0.05</v>
      </c>
      <c r="L84" s="860">
        <f>N77*K84</f>
        <v>185.04471452456718</v>
      </c>
      <c r="M84" s="861"/>
      <c r="N84" s="51"/>
    </row>
    <row r="85" spans="1:14" ht="15.75" thickBot="1">
      <c r="B85" s="824" t="s">
        <v>953</v>
      </c>
      <c r="C85" s="825"/>
      <c r="D85" s="825"/>
      <c r="E85" s="825"/>
      <c r="F85" s="825"/>
      <c r="G85" s="825"/>
      <c r="H85" s="825"/>
      <c r="I85" s="825"/>
      <c r="J85" s="825"/>
      <c r="K85" s="825"/>
      <c r="L85" s="825"/>
      <c r="M85" s="826"/>
      <c r="N85" s="52">
        <f>L82+L83+L84</f>
        <v>1110.268287147403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4811.1625776387464</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2017</v>
      </c>
      <c r="C31" s="81" t="s">
        <v>2074</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117</v>
      </c>
      <c r="B36" s="837" t="str">
        <f>VLOOKUP(A36,EQUIPOS!A6:D154,3,FALSE)</f>
        <v xml:space="preserve">Barredora mecánica de cepillo de 3658 mm ; 6 m3 </v>
      </c>
      <c r="C36" s="838"/>
      <c r="D36" s="838"/>
      <c r="E36" s="838"/>
      <c r="F36" s="838"/>
      <c r="G36" s="838"/>
      <c r="H36" s="839"/>
      <c r="I36" s="267"/>
      <c r="J36" s="268"/>
      <c r="K36" s="269">
        <f>VLOOKUP(A36,EQUIPOS!A6:D163,4,FALSE)</f>
        <v>78917.930807845027</v>
      </c>
      <c r="L36" s="270"/>
      <c r="M36" s="271">
        <v>300</v>
      </c>
      <c r="N36" s="272">
        <f>K36/M36</f>
        <v>263.05976935948343</v>
      </c>
    </row>
    <row r="37" spans="1:14">
      <c r="A37" s="113" t="s">
        <v>148</v>
      </c>
      <c r="B37" s="837" t="str">
        <f>VLOOKUP(A37,EQUIPOS!A7:D154,3,FALSE)</f>
        <v>Cargador : Potencia en el volante 110 hp, Clasificación de RPM del motor 2300.</v>
      </c>
      <c r="C37" s="838"/>
      <c r="D37" s="838"/>
      <c r="E37" s="838"/>
      <c r="F37" s="838"/>
      <c r="G37" s="838"/>
      <c r="H37" s="839"/>
      <c r="I37" s="267"/>
      <c r="J37" s="268"/>
      <c r="K37" s="269">
        <f>VLOOKUP(A37,EQUIPOS!A7:D164,4,FALSE)</f>
        <v>148088.05747741726</v>
      </c>
      <c r="L37" s="270"/>
      <c r="M37" s="271">
        <v>300</v>
      </c>
      <c r="N37" s="272">
        <f>K37/M37</f>
        <v>493.6268582580575</v>
      </c>
    </row>
    <row r="38" spans="1:14">
      <c r="A38" t="s">
        <v>236</v>
      </c>
      <c r="B38" s="837" t="str">
        <f>VLOOKUP(A38,EQUIPOS!A8:D154,3,FALSE)</f>
        <v>Fresadora de pavimento, potencia 255 HP, peso 19 Ton, PROFUNDIDAD DE CORTE 305 mm</v>
      </c>
      <c r="C38" s="838"/>
      <c r="D38" s="838"/>
      <c r="E38" s="838"/>
      <c r="F38" s="838"/>
      <c r="G38" s="838"/>
      <c r="H38" s="839"/>
      <c r="I38" s="267"/>
      <c r="J38" s="268"/>
      <c r="K38" s="269">
        <f>VLOOKUP(A38,EQUIPOS!A8:D165,4,FALSE)</f>
        <v>284818.97063279897</v>
      </c>
      <c r="L38" s="270"/>
      <c r="M38" s="271">
        <v>300</v>
      </c>
      <c r="N38" s="272">
        <f>K38/M38</f>
        <v>949.39656877599657</v>
      </c>
    </row>
    <row r="39" spans="1:14">
      <c r="B39" s="837"/>
      <c r="C39" s="838"/>
      <c r="D39" s="838"/>
      <c r="E39" s="838"/>
      <c r="F39" s="838"/>
      <c r="G39" s="838"/>
      <c r="H39" s="839"/>
      <c r="I39" s="840"/>
      <c r="J39" s="821"/>
      <c r="K39" s="269"/>
      <c r="L39" s="841"/>
      <c r="M39" s="842"/>
      <c r="N39" s="272"/>
    </row>
    <row r="40" spans="1:14">
      <c r="B40" s="837"/>
      <c r="C40" s="838"/>
      <c r="D40" s="838"/>
      <c r="E40" s="843"/>
      <c r="F40" s="838"/>
      <c r="G40" s="838"/>
      <c r="H40" s="839"/>
      <c r="I40" s="36"/>
      <c r="J40" s="37"/>
      <c r="K40" s="274"/>
      <c r="L40" s="276"/>
      <c r="M40" s="277"/>
      <c r="N40" s="278"/>
    </row>
    <row r="41" spans="1:14">
      <c r="B41" s="844" t="s">
        <v>952</v>
      </c>
      <c r="C41" s="845"/>
      <c r="D41" s="845"/>
      <c r="E41" s="38"/>
      <c r="F41" s="39"/>
      <c r="G41" s="39"/>
      <c r="H41" s="40"/>
      <c r="I41" s="36"/>
      <c r="J41" s="37"/>
      <c r="K41" s="279"/>
      <c r="L41" s="276"/>
      <c r="M41" s="401">
        <v>0.01</v>
      </c>
      <c r="N41" s="344">
        <f>N75*M41</f>
        <v>0.90218333333333334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1706.9853797268709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402"/>
      <c r="N48" s="272"/>
    </row>
    <row r="49" spans="1:14">
      <c r="A49" s="108"/>
      <c r="B49" s="43"/>
      <c r="C49" s="281"/>
      <c r="D49" s="281"/>
      <c r="E49" s="281"/>
      <c r="F49" s="281"/>
      <c r="G49" s="281"/>
      <c r="H49" s="281"/>
      <c r="I49" s="268"/>
      <c r="J49" s="224"/>
      <c r="K49" s="282"/>
      <c r="L49" s="267"/>
      <c r="M49" s="402"/>
      <c r="N49" s="272"/>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1233</v>
      </c>
      <c r="B58" s="46" t="str">
        <f>VLOOKUP(A58,TRANSPORTE!A5:D117,3,FALSE)</f>
        <v>Transporte de material fresado</v>
      </c>
      <c r="C58" s="317"/>
      <c r="D58" s="317"/>
      <c r="E58" s="317"/>
      <c r="F58" s="317"/>
      <c r="G58" s="317"/>
      <c r="H58" s="311" t="s">
        <v>1468</v>
      </c>
      <c r="I58" s="413">
        <v>6.5000000000000002E-2</v>
      </c>
      <c r="J58" s="286">
        <v>1</v>
      </c>
      <c r="K58" s="413">
        <f>I58*J58</f>
        <v>6.5000000000000002E-2</v>
      </c>
      <c r="L58" s="828">
        <f>VLOOKUP(A58,TRANSPORTE!A5:D117,4,FALSE)</f>
        <v>819.12972593026996</v>
      </c>
      <c r="M58" s="829"/>
      <c r="N58" s="287">
        <f>K58*L58</f>
        <v>53.243432185467547</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53.243432185467547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295">
        <v>2400</v>
      </c>
      <c r="N69" s="395">
        <f>K69/M69</f>
        <v>90.218333333333334</v>
      </c>
      <c r="O69" s="106"/>
    </row>
    <row r="70" spans="1:15">
      <c r="B70" s="49"/>
      <c r="C70" s="47"/>
      <c r="D70" s="47"/>
      <c r="E70" s="47"/>
      <c r="F70" s="47"/>
      <c r="G70" s="47"/>
      <c r="H70" s="47"/>
      <c r="I70" s="292"/>
      <c r="J70" s="293"/>
      <c r="K70" s="294"/>
      <c r="L70" s="50"/>
      <c r="M70" s="299"/>
      <c r="N70" s="395"/>
    </row>
    <row r="71" spans="1:15">
      <c r="B71" s="49"/>
      <c r="C71" s="47"/>
      <c r="D71" s="47"/>
      <c r="E71" s="47"/>
      <c r="F71" s="47"/>
      <c r="G71" s="47"/>
      <c r="H71" s="47"/>
      <c r="I71" s="279"/>
      <c r="J71" s="297"/>
      <c r="K71" s="298"/>
      <c r="L71" s="50"/>
      <c r="M71" s="300"/>
      <c r="N71" s="296"/>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90.218333333333334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1850.4471452456717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370.08942904913437</v>
      </c>
      <c r="M82" s="859"/>
      <c r="N82" s="51"/>
    </row>
    <row r="83" spans="1:14">
      <c r="B83" s="89" t="s">
        <v>973</v>
      </c>
      <c r="C83" s="90"/>
      <c r="D83" s="90"/>
      <c r="E83" s="90"/>
      <c r="F83" s="90"/>
      <c r="G83" s="90"/>
      <c r="H83" s="90"/>
      <c r="I83" s="87"/>
      <c r="J83" s="88"/>
      <c r="K83" s="304">
        <v>0.05</v>
      </c>
      <c r="L83" s="858">
        <f>N77*K83</f>
        <v>92.522357262283592</v>
      </c>
      <c r="M83" s="859"/>
      <c r="N83" s="51"/>
    </row>
    <row r="84" spans="1:14" ht="15.75" thickBot="1">
      <c r="B84" s="91" t="s">
        <v>974</v>
      </c>
      <c r="C84" s="92"/>
      <c r="D84" s="92"/>
      <c r="E84" s="92"/>
      <c r="F84" s="92"/>
      <c r="G84" s="92"/>
      <c r="H84" s="92"/>
      <c r="I84" s="93"/>
      <c r="J84" s="94"/>
      <c r="K84" s="305">
        <v>0.05</v>
      </c>
      <c r="L84" s="860">
        <f>N77*K84</f>
        <v>92.522357262283592</v>
      </c>
      <c r="M84" s="861"/>
      <c r="N84" s="51"/>
    </row>
    <row r="85" spans="1:14" ht="15.75" thickBot="1">
      <c r="B85" s="824" t="s">
        <v>953</v>
      </c>
      <c r="C85" s="825"/>
      <c r="D85" s="825"/>
      <c r="E85" s="825"/>
      <c r="F85" s="825"/>
      <c r="G85" s="825"/>
      <c r="H85" s="825"/>
      <c r="I85" s="825"/>
      <c r="J85" s="825"/>
      <c r="K85" s="825"/>
      <c r="L85" s="825"/>
      <c r="M85" s="826"/>
      <c r="N85" s="52">
        <f>L82+L83+L84</f>
        <v>555.13414357370152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2405.5812888193732</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1086</v>
      </c>
      <c r="C31" s="81" t="s">
        <v>2075</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18</v>
      </c>
      <c r="N36" s="272">
        <f>K36/M36</f>
        <v>6815.0864503794473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133388.09374625905</v>
      </c>
      <c r="L37" s="270"/>
      <c r="M37" s="271">
        <v>18</v>
      </c>
      <c r="N37" s="272">
        <f>K37/M37</f>
        <v>7410.4496525699469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270"/>
      <c r="M38" s="271">
        <v>18</v>
      </c>
      <c r="N38" s="272">
        <f>K38/M38</f>
        <v>8518.8580629743101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530125.39953390381</v>
      </c>
      <c r="L39" s="841">
        <v>18</v>
      </c>
      <c r="M39" s="842"/>
      <c r="N39" s="272">
        <f>K39/L39</f>
        <v>29451.411085216878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81781.037404553383</v>
      </c>
      <c r="L40" s="276"/>
      <c r="M40" s="277">
        <v>18</v>
      </c>
      <c r="N40" s="272">
        <f>K40/M40</f>
        <v>4543.3909669196328</v>
      </c>
    </row>
    <row r="41" spans="1:14">
      <c r="B41" s="844" t="s">
        <v>952</v>
      </c>
      <c r="C41" s="845"/>
      <c r="D41" s="845"/>
      <c r="E41" s="38"/>
      <c r="F41" s="39"/>
      <c r="G41" s="39"/>
      <c r="H41" s="40"/>
      <c r="I41" s="36"/>
      <c r="J41" s="37"/>
      <c r="K41" s="279"/>
      <c r="L41" s="276"/>
      <c r="M41" s="401">
        <v>0.01</v>
      </c>
      <c r="N41" s="344">
        <f>N75*M41</f>
        <v>29.963350251000556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56769.159568311217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802</v>
      </c>
      <c r="B48" s="43" t="str">
        <f>VLOOKUP(A48,MATERIALES!A5:D373,3,FALSE)</f>
        <v>Arena lavada</v>
      </c>
      <c r="C48" s="281"/>
      <c r="D48" s="281"/>
      <c r="E48" s="281"/>
      <c r="F48" s="281"/>
      <c r="G48" s="281"/>
      <c r="H48" s="281"/>
      <c r="I48" s="268"/>
      <c r="J48" s="224" t="str">
        <f>VLOOKUP(A48,MATERIALES!A4:D640,2,FALSE)</f>
        <v>m3</v>
      </c>
      <c r="K48" s="282">
        <v>3.5000000000000003E-2</v>
      </c>
      <c r="L48" s="267"/>
      <c r="M48" s="402">
        <f>VLOOKUP(A48,MATERIALES!A5:D396,4,FALSE)</f>
        <v>35471.460242289882</v>
      </c>
      <c r="N48" s="272">
        <f>K48*M48</f>
        <v>1241.5011084801461</v>
      </c>
    </row>
    <row r="49" spans="1:14">
      <c r="A49" s="108" t="s">
        <v>763</v>
      </c>
      <c r="B49" s="43" t="str">
        <f>VLOOKUP(A49,MATERIALES!A6:D373,3,FALSE)</f>
        <v>Agregado petreo para mezclas asfálticas</v>
      </c>
      <c r="C49" s="281"/>
      <c r="D49" s="281"/>
      <c r="E49" s="281"/>
      <c r="F49" s="281"/>
      <c r="G49" s="281"/>
      <c r="H49" s="281"/>
      <c r="I49" s="268"/>
      <c r="J49" s="224" t="str">
        <f>VLOOKUP(A49,MATERIALES!A5:D641,2,FALSE)</f>
        <v>m3</v>
      </c>
      <c r="K49" s="282">
        <v>0.25</v>
      </c>
      <c r="L49" s="267"/>
      <c r="M49" s="402">
        <f>VLOOKUP(A49,MATERIALES!A6:D397,4,FALSE)</f>
        <v>69930.534117389587</v>
      </c>
      <c r="N49" s="272">
        <f>K49*M49</f>
        <v>17482.633529347397</v>
      </c>
    </row>
    <row r="50" spans="1:14">
      <c r="B50" s="43"/>
      <c r="C50" s="281"/>
      <c r="D50" s="281"/>
      <c r="E50" s="281"/>
      <c r="F50" s="281"/>
      <c r="G50" s="281"/>
      <c r="H50" s="281"/>
      <c r="I50" s="268"/>
      <c r="J50" s="224"/>
      <c r="K50" s="282"/>
      <c r="L50" s="267"/>
      <c r="M50" s="283"/>
      <c r="N50" s="284"/>
    </row>
    <row r="51" spans="1:14">
      <c r="B51" s="43"/>
      <c r="C51" s="281"/>
      <c r="D51" s="281"/>
      <c r="E51" s="281"/>
      <c r="F51" s="281"/>
      <c r="G51" s="281"/>
      <c r="H51" s="281"/>
      <c r="I51" s="268"/>
      <c r="J51" s="224"/>
      <c r="K51" s="282"/>
      <c r="L51" s="267"/>
      <c r="M51" s="283"/>
      <c r="N51" s="284"/>
    </row>
    <row r="52" spans="1:14" ht="15.75" thickBot="1">
      <c r="B52" s="819"/>
      <c r="C52" s="820"/>
      <c r="D52" s="820"/>
      <c r="E52" s="820"/>
      <c r="F52" s="820"/>
      <c r="G52" s="820"/>
      <c r="H52" s="820"/>
      <c r="I52" s="821"/>
      <c r="J52" s="42"/>
      <c r="K52" s="44"/>
      <c r="L52" s="822"/>
      <c r="M52" s="823"/>
      <c r="N52" s="45"/>
    </row>
    <row r="53" spans="1:14" ht="15.75" thickBot="1">
      <c r="B53" s="824" t="s">
        <v>953</v>
      </c>
      <c r="C53" s="825"/>
      <c r="D53" s="825"/>
      <c r="E53" s="825"/>
      <c r="F53" s="825"/>
      <c r="G53" s="825"/>
      <c r="H53" s="825"/>
      <c r="I53" s="825"/>
      <c r="J53" s="825"/>
      <c r="K53" s="825"/>
      <c r="L53" s="825"/>
      <c r="M53" s="826"/>
      <c r="N53" s="394">
        <f>SUM(N48:N52)</f>
        <v>18724.134637827541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1317</v>
      </c>
      <c r="B58" s="46" t="str">
        <f>VLOOKUP(A58,TRANSPORTE!A5:D117,3,FALSE)</f>
        <v>Transporte de agregados pétreos</v>
      </c>
      <c r="C58" s="317"/>
      <c r="D58" s="317"/>
      <c r="E58" s="317"/>
      <c r="F58" s="317"/>
      <c r="G58" s="317"/>
      <c r="H58" s="311" t="s">
        <v>1468</v>
      </c>
      <c r="I58" s="413">
        <v>0.28500000000000003</v>
      </c>
      <c r="J58" s="286">
        <v>1</v>
      </c>
      <c r="K58" s="413">
        <f>I58*J58</f>
        <v>0.28500000000000003</v>
      </c>
      <c r="L58" s="828">
        <f>VLOOKUP(A58,TRANSPORTE!A5:D117,4,FALSE)</f>
        <v>1207.372796120339</v>
      </c>
      <c r="M58" s="829"/>
      <c r="N58" s="287">
        <f>K58*L58</f>
        <v>344.10124689429665</v>
      </c>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344.10124689429665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t="s">
        <v>15</v>
      </c>
      <c r="B69" s="49" t="str">
        <f>VLOOKUP(A69,'MANO DE OBRA'!A8:D68,3,FALSE)</f>
        <v>Obrero (6)</v>
      </c>
      <c r="C69" s="47"/>
      <c r="D69" s="47"/>
      <c r="E69" s="47"/>
      <c r="F69" s="47"/>
      <c r="G69" s="47"/>
      <c r="H69" s="47"/>
      <c r="I69" s="292">
        <f>K69/J69*100</f>
        <v>175560</v>
      </c>
      <c r="J69" s="293">
        <v>185</v>
      </c>
      <c r="K69" s="294">
        <f>VLOOKUP(A69,'MANO DE OBRA'!A8:D99,4,FALSE)</f>
        <v>324786</v>
      </c>
      <c r="L69" s="50"/>
      <c r="M69" s="295">
        <v>144</v>
      </c>
      <c r="N69" s="395">
        <f>K69/M69</f>
        <v>2255.4583333333335</v>
      </c>
      <c r="O69" s="106"/>
    </row>
    <row r="70" spans="1:15">
      <c r="A70"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299">
        <v>144</v>
      </c>
      <c r="N70" s="395">
        <f>K70/M70</f>
        <v>740.87669176672216</v>
      </c>
    </row>
    <row r="71" spans="1:15">
      <c r="B71" s="49"/>
      <c r="C71" s="47"/>
      <c r="D71" s="47"/>
      <c r="E71" s="47"/>
      <c r="F71" s="47"/>
      <c r="G71" s="47"/>
      <c r="H71" s="47"/>
      <c r="I71" s="292"/>
      <c r="J71" s="293"/>
      <c r="K71" s="294"/>
      <c r="L71" s="50"/>
      <c r="M71" s="300"/>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2996.3350251000556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78833.730478133104</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15766.746095626622</v>
      </c>
      <c r="M82" s="859"/>
      <c r="N82" s="51"/>
    </row>
    <row r="83" spans="1:14">
      <c r="B83" s="89" t="s">
        <v>973</v>
      </c>
      <c r="C83" s="90"/>
      <c r="D83" s="90"/>
      <c r="E83" s="90"/>
      <c r="F83" s="90"/>
      <c r="G83" s="90"/>
      <c r="H83" s="90"/>
      <c r="I83" s="87"/>
      <c r="J83" s="88"/>
      <c r="K83" s="304">
        <v>0.05</v>
      </c>
      <c r="L83" s="858">
        <f>N77*K83</f>
        <v>3941.6865239066556</v>
      </c>
      <c r="M83" s="859"/>
      <c r="N83" s="51"/>
    </row>
    <row r="84" spans="1:14" ht="15.75" thickBot="1">
      <c r="B84" s="91" t="s">
        <v>974</v>
      </c>
      <c r="C84" s="92"/>
      <c r="D84" s="92"/>
      <c r="E84" s="92"/>
      <c r="F84" s="92"/>
      <c r="G84" s="92"/>
      <c r="H84" s="92"/>
      <c r="I84" s="93"/>
      <c r="J84" s="94"/>
      <c r="K84" s="305">
        <v>0.05</v>
      </c>
      <c r="L84" s="860">
        <f>N77*K84</f>
        <v>3941.6865239066556</v>
      </c>
      <c r="M84" s="861"/>
      <c r="N84" s="51"/>
    </row>
    <row r="85" spans="1:14" ht="15.75" thickBot="1">
      <c r="B85" s="824" t="s">
        <v>953</v>
      </c>
      <c r="C85" s="825"/>
      <c r="D85" s="825"/>
      <c r="E85" s="825"/>
      <c r="F85" s="825"/>
      <c r="G85" s="825"/>
      <c r="H85" s="825"/>
      <c r="I85" s="825"/>
      <c r="J85" s="825"/>
      <c r="K85" s="825"/>
      <c r="L85" s="825"/>
      <c r="M85" s="826"/>
      <c r="N85" s="52">
        <f>L82+L83+L84</f>
        <v>23650.11914343993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102483.84962157303</v>
      </c>
    </row>
    <row r="88" spans="1:14">
      <c r="B88" s="13"/>
      <c r="C88" s="14"/>
      <c r="D88" s="14"/>
      <c r="E88" s="14"/>
      <c r="F88" s="14"/>
      <c r="G88" s="14"/>
      <c r="H88" s="14"/>
      <c r="I88" s="14"/>
      <c r="J88" s="14"/>
      <c r="K88" s="14"/>
      <c r="L88" s="14"/>
      <c r="M88" s="14"/>
      <c r="N88" s="15"/>
    </row>
    <row r="89" spans="1:14">
      <c r="B89" s="16"/>
      <c r="C89" s="12"/>
      <c r="D89" s="12"/>
      <c r="E89" s="12"/>
      <c r="F89" s="12"/>
      <c r="G89" s="12"/>
      <c r="H89" s="12"/>
      <c r="I89" s="12"/>
      <c r="J89" s="12"/>
      <c r="K89" s="12"/>
      <c r="L89" s="12"/>
      <c r="M89" s="12"/>
      <c r="N89" s="17"/>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53" t="s">
        <v>976</v>
      </c>
      <c r="F92" s="53"/>
      <c r="G92" s="53"/>
      <c r="H92" s="53"/>
      <c r="I92" s="53"/>
      <c r="J92" s="53"/>
      <c r="K92" s="12"/>
      <c r="L92" s="12"/>
      <c r="M92" s="12"/>
      <c r="N92" s="17"/>
    </row>
    <row r="93" spans="1:14">
      <c r="B93" s="16"/>
      <c r="C93" s="12"/>
      <c r="D93" s="12"/>
      <c r="E93" s="12" t="s">
        <v>977</v>
      </c>
      <c r="F93" s="12"/>
      <c r="G93" s="12"/>
      <c r="H93" s="12"/>
      <c r="I93" s="12"/>
      <c r="J93" s="12"/>
      <c r="K93" s="12"/>
      <c r="L93" s="12"/>
      <c r="M93" s="12"/>
      <c r="N93" s="17"/>
    </row>
    <row r="94" spans="1:14">
      <c r="B94" s="16"/>
      <c r="C94" s="12"/>
      <c r="D94" s="12"/>
      <c r="E94" s="12" t="s">
        <v>978</v>
      </c>
      <c r="F94" s="12"/>
      <c r="G94" s="12"/>
      <c r="H94" s="12"/>
      <c r="I94" s="12"/>
      <c r="J94" s="12"/>
      <c r="K94" s="12"/>
      <c r="L94" s="12"/>
      <c r="M94" s="12"/>
      <c r="N94" s="17"/>
    </row>
    <row r="95" spans="1:14">
      <c r="B95" s="16"/>
      <c r="C95" s="12"/>
      <c r="D95" s="12"/>
      <c r="E95" s="12" t="s">
        <v>979</v>
      </c>
      <c r="F95" s="12"/>
      <c r="G95" s="12"/>
      <c r="H95" s="12"/>
      <c r="I95" s="12"/>
      <c r="J95" s="12"/>
      <c r="K95" s="12"/>
      <c r="L95" s="12"/>
      <c r="M95" s="12"/>
      <c r="N95" s="17"/>
    </row>
    <row r="96" spans="1:14" ht="15.75" thickBot="1">
      <c r="B96" s="16"/>
      <c r="C96" s="12"/>
      <c r="D96" s="12"/>
      <c r="E96" s="12"/>
      <c r="F96" s="12" t="s">
        <v>980</v>
      </c>
      <c r="G96" s="12"/>
      <c r="H96" s="12"/>
      <c r="I96" s="12"/>
      <c r="J96" s="12"/>
      <c r="K96" s="12"/>
      <c r="L96" s="12"/>
      <c r="M96" s="12"/>
      <c r="N96" s="17"/>
    </row>
    <row r="97" spans="2:14">
      <c r="B97" s="227" t="s">
        <v>2216</v>
      </c>
      <c r="C97" s="228"/>
      <c r="D97" s="228"/>
      <c r="E97" s="228"/>
      <c r="F97" s="228"/>
      <c r="G97" s="228"/>
      <c r="H97" s="228"/>
      <c r="I97" s="228"/>
      <c r="J97" s="228"/>
      <c r="K97" s="228"/>
      <c r="L97" s="228"/>
      <c r="M97" s="228"/>
      <c r="N97" s="229"/>
    </row>
    <row r="98" spans="2:14">
      <c r="B98" s="230"/>
      <c r="C98" s="231"/>
      <c r="D98" s="231"/>
      <c r="E98" s="231"/>
      <c r="F98" s="231"/>
      <c r="G98" s="231"/>
      <c r="H98" s="231"/>
      <c r="I98" s="231"/>
      <c r="J98" s="231"/>
      <c r="K98" s="231"/>
      <c r="L98" s="231"/>
      <c r="M98" s="231"/>
      <c r="N98" s="232"/>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ht="15.75" thickBot="1">
      <c r="B101" s="233"/>
      <c r="C101" s="234"/>
      <c r="D101" s="234"/>
      <c r="E101" s="234"/>
      <c r="F101" s="234"/>
      <c r="G101" s="234"/>
      <c r="H101" s="234"/>
      <c r="I101" s="234"/>
      <c r="J101" s="234"/>
      <c r="K101" s="234"/>
      <c r="L101" s="234"/>
      <c r="M101" s="234"/>
      <c r="N101" s="235"/>
    </row>
    <row r="102" spans="2:14">
      <c r="B102" s="236"/>
      <c r="C102" s="237"/>
      <c r="D102" s="237"/>
      <c r="E102" s="237"/>
      <c r="F102" s="237"/>
      <c r="G102" s="237"/>
      <c r="H102" s="237"/>
      <c r="I102" s="237"/>
      <c r="J102" s="237"/>
      <c r="K102" s="237"/>
      <c r="L102" s="237"/>
      <c r="M102" s="237"/>
      <c r="N102" s="238"/>
    </row>
    <row r="103" spans="2:14">
      <c r="B103" s="222" t="s">
        <v>2217</v>
      </c>
      <c r="C103" s="31"/>
      <c r="D103" s="31"/>
      <c r="E103" s="31"/>
      <c r="F103" s="31"/>
      <c r="G103" s="31"/>
      <c r="H103" s="31"/>
      <c r="I103" s="31"/>
      <c r="J103" s="31"/>
      <c r="K103" s="31"/>
      <c r="L103" s="31"/>
      <c r="M103" s="31"/>
      <c r="N103" s="32"/>
    </row>
    <row r="104" spans="2:14" ht="15" customHeight="1">
      <c r="B104" s="862" t="s">
        <v>2218</v>
      </c>
      <c r="C104" s="863"/>
      <c r="D104" s="863"/>
      <c r="E104" s="863"/>
      <c r="F104" s="863"/>
      <c r="G104" s="863"/>
      <c r="H104" s="863"/>
      <c r="I104" s="863"/>
      <c r="J104" s="863"/>
      <c r="K104" s="863"/>
      <c r="L104" s="863"/>
      <c r="M104" s="863"/>
      <c r="N104" s="864"/>
    </row>
    <row r="105" spans="2:14" ht="15" customHeight="1">
      <c r="B105" s="862"/>
      <c r="C105" s="863"/>
      <c r="D105" s="863"/>
      <c r="E105" s="863"/>
      <c r="F105" s="863"/>
      <c r="G105" s="863"/>
      <c r="H105" s="863"/>
      <c r="I105" s="863"/>
      <c r="J105" s="863"/>
      <c r="K105" s="863"/>
      <c r="L105" s="863"/>
      <c r="M105" s="863"/>
      <c r="N105" s="864"/>
    </row>
    <row r="106" spans="2:14" ht="30" customHeight="1">
      <c r="B106" s="865" t="s">
        <v>2219</v>
      </c>
      <c r="C106" s="866"/>
      <c r="D106" s="866"/>
      <c r="E106" s="866"/>
      <c r="F106" s="866"/>
      <c r="G106" s="866"/>
      <c r="H106" s="866"/>
      <c r="I106" s="866"/>
      <c r="J106" s="866"/>
      <c r="K106" s="866"/>
      <c r="L106" s="866"/>
      <c r="M106" s="866"/>
      <c r="N106" s="867"/>
    </row>
    <row r="107" spans="2:14">
      <c r="B107" s="865"/>
      <c r="C107" s="866"/>
      <c r="D107" s="866"/>
      <c r="E107" s="866"/>
      <c r="F107" s="866"/>
      <c r="G107" s="866"/>
      <c r="H107" s="866"/>
      <c r="I107" s="866"/>
      <c r="J107" s="866"/>
      <c r="K107" s="866"/>
      <c r="L107" s="866"/>
      <c r="M107" s="866"/>
      <c r="N107" s="867"/>
    </row>
    <row r="108" spans="2:14">
      <c r="B108" s="331"/>
      <c r="C108" s="332"/>
      <c r="D108" s="332"/>
      <c r="E108" s="332"/>
      <c r="F108" s="332"/>
      <c r="G108" s="332"/>
      <c r="H108" s="332"/>
      <c r="I108" s="332"/>
      <c r="J108" s="332"/>
      <c r="K108" s="332"/>
      <c r="L108" s="332"/>
      <c r="M108" s="332"/>
      <c r="N108" s="333"/>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222"/>
      <c r="C111" s="31"/>
      <c r="D111" s="31"/>
      <c r="E111" s="31"/>
      <c r="F111" s="31"/>
      <c r="G111" s="31"/>
      <c r="H111" s="31"/>
      <c r="I111" s="31"/>
      <c r="J111" s="31"/>
      <c r="K111" s="31"/>
      <c r="L111" s="31"/>
      <c r="M111" s="31"/>
      <c r="N111" s="32"/>
    </row>
    <row r="112" spans="2:14">
      <c r="B112" s="16"/>
      <c r="C112" s="12"/>
      <c r="D112" s="12"/>
      <c r="E112" s="12" t="s">
        <v>976</v>
      </c>
      <c r="F112" s="53"/>
      <c r="G112" s="53"/>
      <c r="H112" s="12"/>
      <c r="I112" s="12"/>
      <c r="J112" s="12"/>
      <c r="K112" s="12"/>
      <c r="L112" s="12"/>
      <c r="M112" s="12"/>
      <c r="N112" s="17"/>
    </row>
    <row r="113" spans="2:14">
      <c r="B113" s="16"/>
      <c r="C113" s="12"/>
      <c r="D113" s="12"/>
      <c r="E113" s="54" t="s">
        <v>977</v>
      </c>
      <c r="F113" s="12"/>
      <c r="G113" s="12"/>
      <c r="H113" s="54"/>
      <c r="I113" s="54"/>
      <c r="J113" s="54"/>
      <c r="K113" s="12"/>
      <c r="L113" s="12"/>
      <c r="M113" s="12"/>
      <c r="N113" s="17"/>
    </row>
    <row r="114" spans="2:14">
      <c r="B114" s="16"/>
      <c r="C114" s="12"/>
      <c r="D114" s="12"/>
      <c r="E114" s="55" t="s">
        <v>981</v>
      </c>
      <c r="F114" s="12"/>
      <c r="G114" s="12"/>
      <c r="H114" s="55"/>
      <c r="I114" s="55"/>
      <c r="J114" s="55"/>
      <c r="K114" s="12"/>
      <c r="L114" s="12"/>
      <c r="M114" s="12"/>
      <c r="N114" s="17"/>
    </row>
    <row r="115" spans="2:14">
      <c r="B115" s="56"/>
      <c r="C115" s="31"/>
      <c r="D115" s="31"/>
      <c r="E115" s="12" t="s">
        <v>979</v>
      </c>
      <c r="F115" s="12"/>
      <c r="G115" s="12"/>
      <c r="H115" s="12"/>
      <c r="I115" s="12"/>
      <c r="J115" s="12"/>
      <c r="K115" s="31"/>
      <c r="L115" s="31"/>
      <c r="M115" s="31"/>
      <c r="N115" s="32"/>
    </row>
    <row r="116" spans="2:14">
      <c r="B116" s="56"/>
      <c r="C116" s="31"/>
      <c r="D116" s="31"/>
      <c r="E116" s="31"/>
      <c r="F116" s="12"/>
      <c r="G116" s="12"/>
      <c r="H116" s="12"/>
      <c r="I116" s="12"/>
      <c r="J116" s="12"/>
      <c r="K116" s="31"/>
      <c r="L116" s="31"/>
      <c r="M116" s="31"/>
      <c r="N116" s="32"/>
    </row>
    <row r="117" spans="2:14">
      <c r="B117" s="56" t="s">
        <v>2220</v>
      </c>
      <c r="C117" s="55"/>
      <c r="D117" s="55"/>
      <c r="E117" s="12"/>
      <c r="F117" s="12"/>
      <c r="G117" s="12"/>
      <c r="H117" s="12"/>
      <c r="I117" s="12"/>
      <c r="J117" s="801"/>
      <c r="K117" s="801"/>
      <c r="L117" s="801"/>
      <c r="M117" s="801"/>
      <c r="N117" s="802"/>
    </row>
    <row r="118" spans="2:14" ht="15.75" thickBot="1">
      <c r="B118" s="261" t="s">
        <v>2221</v>
      </c>
      <c r="C118" s="393"/>
      <c r="D118" s="393"/>
      <c r="E118" s="57"/>
      <c r="F118" s="57"/>
      <c r="G118" s="57"/>
      <c r="H118" s="57"/>
      <c r="I118" s="57"/>
      <c r="J118" s="803"/>
      <c r="K118" s="803"/>
      <c r="L118" s="803"/>
      <c r="M118" s="803"/>
      <c r="N118"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1087</v>
      </c>
      <c r="C31" s="81" t="s">
        <v>2076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12</v>
      </c>
      <c r="N36" s="272">
        <f>K36/M36</f>
        <v>10222.629675569171</v>
      </c>
    </row>
    <row r="37" spans="1:14">
      <c r="A37" s="113" t="s">
        <v>154</v>
      </c>
      <c r="B37" s="320" t="str">
        <f>VLOOKUP(A37,EQUIPOS!A6:D154,3,FALSE)</f>
        <v>Carrotanque Irrigador de asfalto, 1000 GALONES DE CAPACIDAD</v>
      </c>
      <c r="C37" s="321"/>
      <c r="D37" s="321"/>
      <c r="E37" s="321"/>
      <c r="F37" s="321"/>
      <c r="G37" s="321"/>
      <c r="H37" s="322"/>
      <c r="I37" s="267"/>
      <c r="J37" s="268"/>
      <c r="K37" s="269">
        <f>VLOOKUP(A37,EQUIPOS!A6:D163,4,FALSE)</f>
        <v>133388.09374625905</v>
      </c>
      <c r="L37" s="270"/>
      <c r="M37" s="271">
        <v>12</v>
      </c>
      <c r="N37" s="272">
        <f>K37/M37</f>
        <v>11115.67447885492</v>
      </c>
    </row>
    <row r="38" spans="1:14">
      <c r="A38" s="113" t="s">
        <v>269</v>
      </c>
      <c r="B38" s="320" t="str">
        <f>VLOOKUP(A38,EQUIPOS!A6:D154,3,FALSE)</f>
        <v>Motoniveladora  potencia 215 HP, ancho de cuchilla 4,27 m, peso 18 ton.</v>
      </c>
      <c r="C38" s="321"/>
      <c r="D38" s="321"/>
      <c r="E38" s="321"/>
      <c r="F38" s="321"/>
      <c r="G38" s="321"/>
      <c r="H38" s="322"/>
      <c r="I38" s="267"/>
      <c r="J38" s="268"/>
      <c r="K38" s="269">
        <f>VLOOKUP(A38,EQUIPOS!A6:D163,4,FALSE)</f>
        <v>153339.44513353758</v>
      </c>
      <c r="L38" s="270"/>
      <c r="M38" s="271">
        <v>12</v>
      </c>
      <c r="N38" s="272">
        <f>K38/M38</f>
        <v>12778.287094461464</v>
      </c>
    </row>
    <row r="39" spans="1:14">
      <c r="A39" s="113" t="s">
        <v>299</v>
      </c>
      <c r="B39" s="837" t="str">
        <f>VLOOKUP(A39,EQUIPOS!A7:D154,3,FALSE)</f>
        <v xml:space="preserve">Recicladora, potencia 430HP </v>
      </c>
      <c r="C39" s="838"/>
      <c r="D39" s="838"/>
      <c r="E39" s="838"/>
      <c r="F39" s="838"/>
      <c r="G39" s="838"/>
      <c r="H39" s="839"/>
      <c r="I39" s="267"/>
      <c r="J39" s="268"/>
      <c r="K39" s="269">
        <f>VLOOKUP(A39,EQUIPOS!A7:D164,4,FALSE)</f>
        <v>530125.39953390381</v>
      </c>
      <c r="L39" s="270"/>
      <c r="M39" s="271">
        <v>12</v>
      </c>
      <c r="N39" s="272">
        <f>K39/M39</f>
        <v>44177.116627825315</v>
      </c>
    </row>
    <row r="40" spans="1:14">
      <c r="A40" t="s">
        <v>365</v>
      </c>
      <c r="B40" s="837" t="str">
        <f>VLOOKUP(A40,EQUIPOS!A8:D154,3,FALSE)</f>
        <v xml:space="preserve">Vibrocompatador, potencia 153 HP, peso 10 Ton. </v>
      </c>
      <c r="C40" s="838"/>
      <c r="D40" s="838"/>
      <c r="E40" s="838"/>
      <c r="F40" s="838"/>
      <c r="G40" s="838"/>
      <c r="H40" s="839"/>
      <c r="I40" s="267"/>
      <c r="J40" s="268"/>
      <c r="K40" s="269">
        <f>VLOOKUP(A40,EQUIPOS!A8:D165,4,FALSE)</f>
        <v>81781.037404553383</v>
      </c>
      <c r="L40" s="270"/>
      <c r="M40" s="271">
        <v>12</v>
      </c>
      <c r="N40" s="272">
        <f>K40/M40</f>
        <v>6815.0864503794483</v>
      </c>
    </row>
    <row r="41" spans="1:14">
      <c r="B41" s="837"/>
      <c r="C41" s="838"/>
      <c r="D41" s="838"/>
      <c r="E41" s="838"/>
      <c r="F41" s="838"/>
      <c r="G41" s="838"/>
      <c r="H41" s="839"/>
      <c r="I41" s="840"/>
      <c r="J41" s="821"/>
      <c r="K41" s="269"/>
      <c r="L41" s="841"/>
      <c r="M41" s="842"/>
      <c r="N41" s="272"/>
    </row>
    <row r="42" spans="1:14">
      <c r="B42" s="837"/>
      <c r="C42" s="838"/>
      <c r="D42" s="838"/>
      <c r="E42" s="843"/>
      <c r="F42" s="838"/>
      <c r="G42" s="838"/>
      <c r="H42" s="839"/>
      <c r="I42" s="36"/>
      <c r="J42" s="37"/>
      <c r="K42" s="274"/>
      <c r="L42" s="276"/>
      <c r="M42" s="277"/>
      <c r="N42" s="278"/>
    </row>
    <row r="43" spans="1:14">
      <c r="B43" s="844" t="s">
        <v>952</v>
      </c>
      <c r="C43" s="957"/>
      <c r="D43" s="957"/>
      <c r="E43" s="38"/>
      <c r="F43" s="39"/>
      <c r="G43" s="39"/>
      <c r="H43" s="40"/>
      <c r="I43" s="36"/>
      <c r="J43" s="37"/>
      <c r="K43" s="279"/>
      <c r="L43" s="276"/>
      <c r="M43" s="401">
        <v>0.1</v>
      </c>
      <c r="N43" s="344">
        <f>N77*M43</f>
        <v>449.45025376500837</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85558.244580855317</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t="s">
        <v>774</v>
      </c>
      <c r="B50" s="43" t="str">
        <f>VLOOKUP(A50,MATERIALES!A5:D373,3,FALSE)</f>
        <v>Agua</v>
      </c>
      <c r="C50" s="281"/>
      <c r="D50" s="281"/>
      <c r="E50" s="281"/>
      <c r="F50" s="281"/>
      <c r="G50" s="281"/>
      <c r="H50" s="281"/>
      <c r="I50" s="268"/>
      <c r="J50" s="224" t="str">
        <f>VLOOKUP(A50,MATERIALES!A4:D640,2,FALSE)</f>
        <v>lt</v>
      </c>
      <c r="K50" s="282">
        <v>75</v>
      </c>
      <c r="L50" s="267"/>
      <c r="M50" s="402">
        <f>VLOOKUP(A50,MATERIALES!A5:D396,4,FALSE)</f>
        <v>75.874781266930228</v>
      </c>
      <c r="N50" s="272">
        <f>K50*M50</f>
        <v>5690.6085950197667</v>
      </c>
    </row>
    <row r="51" spans="1:14">
      <c r="A51" t="s">
        <v>807</v>
      </c>
      <c r="B51" s="43" t="str">
        <f>VLOOKUP(A51,MATERIALES!A5:D373,3,FALSE)</f>
        <v xml:space="preserve">Cemento Asfáltico </v>
      </c>
      <c r="C51" s="281"/>
      <c r="D51" s="281"/>
      <c r="E51" s="281"/>
      <c r="F51" s="281"/>
      <c r="G51" s="281"/>
      <c r="H51" s="281"/>
      <c r="I51" s="268"/>
      <c r="J51" s="224" t="str">
        <f>VLOOKUP(A51,MATERIALES!A4:D640,2,FALSE)</f>
        <v>kg</v>
      </c>
      <c r="K51" s="282">
        <v>1.3</v>
      </c>
      <c r="L51" s="267"/>
      <c r="M51" s="402">
        <f>VLOOKUP(A51,MATERIALES!A5:D396,4,FALSE)</f>
        <v>1489.7011754649029</v>
      </c>
      <c r="N51" s="272">
        <f>K51*M51</f>
        <v>1936.6115281043737</v>
      </c>
    </row>
    <row r="52" spans="1:14">
      <c r="B52" s="43"/>
      <c r="C52" s="281"/>
      <c r="D52" s="281"/>
      <c r="E52" s="281"/>
      <c r="F52" s="281"/>
      <c r="G52" s="281"/>
      <c r="H52" s="281"/>
      <c r="I52" s="268"/>
      <c r="J52" s="224"/>
      <c r="K52" s="282"/>
      <c r="L52" s="267"/>
      <c r="M52" s="283"/>
      <c r="N52" s="284"/>
    </row>
    <row r="53" spans="1:14">
      <c r="B53" s="43"/>
      <c r="C53" s="281"/>
      <c r="D53" s="281"/>
      <c r="E53" s="281"/>
      <c r="F53" s="281"/>
      <c r="G53" s="281"/>
      <c r="H53" s="281"/>
      <c r="I53" s="268"/>
      <c r="J53" s="224"/>
      <c r="K53" s="282"/>
      <c r="L53" s="267"/>
      <c r="M53" s="283"/>
      <c r="N53" s="284"/>
    </row>
    <row r="54" spans="1:14" ht="15.75" thickBot="1">
      <c r="B54" s="819"/>
      <c r="C54" s="820"/>
      <c r="D54" s="820"/>
      <c r="E54" s="820"/>
      <c r="F54" s="820"/>
      <c r="G54" s="820"/>
      <c r="H54" s="820"/>
      <c r="I54" s="821"/>
      <c r="J54" s="42"/>
      <c r="K54" s="44"/>
      <c r="L54" s="822"/>
      <c r="M54" s="823"/>
      <c r="N54" s="45"/>
    </row>
    <row r="55" spans="1:14" ht="15.75" thickBot="1">
      <c r="B55" s="824" t="s">
        <v>953</v>
      </c>
      <c r="C55" s="825"/>
      <c r="D55" s="825"/>
      <c r="E55" s="825"/>
      <c r="F55" s="825"/>
      <c r="G55" s="825"/>
      <c r="H55" s="825"/>
      <c r="I55" s="825"/>
      <c r="J55" s="825"/>
      <c r="K55" s="825"/>
      <c r="L55" s="825"/>
      <c r="M55" s="826"/>
      <c r="N55" s="394">
        <f>SUM(N50:N54)</f>
        <v>7627.2201231241406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295">
        <v>96</v>
      </c>
      <c r="N71" s="395">
        <f>K71/M71</f>
        <v>1111.3150376500832</v>
      </c>
      <c r="O71" s="106"/>
    </row>
    <row r="72" spans="1:15">
      <c r="A72" t="s">
        <v>15</v>
      </c>
      <c r="B72" s="49" t="str">
        <f>VLOOKUP(A72,'MANO DE OBRA'!A8:D69,3,FALSE)</f>
        <v>Obrero (6)</v>
      </c>
      <c r="C72" s="47"/>
      <c r="D72" s="47"/>
      <c r="E72" s="47"/>
      <c r="F72" s="47"/>
      <c r="G72" s="47"/>
      <c r="H72" s="47"/>
      <c r="I72" s="292">
        <f>K72/J72*100</f>
        <v>175560</v>
      </c>
      <c r="J72" s="293">
        <v>185</v>
      </c>
      <c r="K72" s="294">
        <f>VLOOKUP(A72,'MANO DE OBRA'!A8:D100,4,FALSE)</f>
        <v>324786</v>
      </c>
      <c r="L72" s="50"/>
      <c r="M72" s="299">
        <v>96</v>
      </c>
      <c r="N72" s="395">
        <f>K72/M72</f>
        <v>3383.1875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4494.5025376500835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N45+N55+N66+N77</f>
        <v>97679.967241629536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19535.993448325909</v>
      </c>
      <c r="M84" s="859"/>
      <c r="N84" s="51"/>
    </row>
    <row r="85" spans="1:14">
      <c r="B85" s="89" t="s">
        <v>973</v>
      </c>
      <c r="C85" s="90"/>
      <c r="D85" s="90"/>
      <c r="E85" s="90"/>
      <c r="F85" s="90"/>
      <c r="G85" s="90"/>
      <c r="H85" s="90"/>
      <c r="I85" s="87"/>
      <c r="J85" s="88"/>
      <c r="K85" s="304">
        <v>0.05</v>
      </c>
      <c r="L85" s="858">
        <f>N79*K85</f>
        <v>4883.9983620814774</v>
      </c>
      <c r="M85" s="859"/>
      <c r="N85" s="51"/>
    </row>
    <row r="86" spans="1:14" ht="15.75" thickBot="1">
      <c r="B86" s="91" t="s">
        <v>974</v>
      </c>
      <c r="C86" s="92"/>
      <c r="D86" s="92"/>
      <c r="E86" s="92"/>
      <c r="F86" s="92"/>
      <c r="G86" s="92"/>
      <c r="H86" s="92"/>
      <c r="I86" s="93"/>
      <c r="J86" s="94"/>
      <c r="K86" s="305">
        <v>0.05</v>
      </c>
      <c r="L86" s="860">
        <f>N79*K86</f>
        <v>4883.9983620814774</v>
      </c>
      <c r="M86" s="861"/>
      <c r="N86" s="51"/>
    </row>
    <row r="87" spans="1:14" ht="15.75" thickBot="1">
      <c r="B87" s="824" t="s">
        <v>953</v>
      </c>
      <c r="C87" s="825"/>
      <c r="D87" s="825"/>
      <c r="E87" s="825"/>
      <c r="F87" s="825"/>
      <c r="G87" s="825"/>
      <c r="H87" s="825"/>
      <c r="I87" s="825"/>
      <c r="J87" s="825"/>
      <c r="K87" s="825"/>
      <c r="L87" s="825"/>
      <c r="M87" s="826"/>
      <c r="N87" s="52">
        <f>L84+L85+L86</f>
        <v>29303.990172488866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126983.9574141184</v>
      </c>
    </row>
    <row r="90" spans="1:14">
      <c r="B90" s="13"/>
      <c r="C90" s="14"/>
      <c r="D90" s="14"/>
      <c r="E90" s="14"/>
      <c r="F90" s="14"/>
      <c r="G90" s="14"/>
      <c r="H90" s="14"/>
      <c r="I90" s="14"/>
      <c r="J90" s="14"/>
      <c r="K90" s="14"/>
      <c r="L90" s="14"/>
      <c r="M90" s="14"/>
      <c r="N90" s="15"/>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12"/>
      <c r="F93" s="12"/>
      <c r="G93" s="12"/>
      <c r="H93" s="12"/>
      <c r="I93" s="12"/>
      <c r="J93" s="12"/>
      <c r="K93" s="12"/>
      <c r="L93" s="12"/>
      <c r="M93" s="12"/>
      <c r="N93" s="17"/>
    </row>
    <row r="94" spans="1:14">
      <c r="B94" s="16"/>
      <c r="C94" s="12"/>
      <c r="D94" s="12"/>
      <c r="E94" s="53" t="s">
        <v>976</v>
      </c>
      <c r="F94" s="53"/>
      <c r="G94" s="53"/>
      <c r="H94" s="53"/>
      <c r="I94" s="53"/>
      <c r="J94" s="53"/>
      <c r="K94" s="12"/>
      <c r="L94" s="12"/>
      <c r="M94" s="12"/>
      <c r="N94" s="17"/>
    </row>
    <row r="95" spans="1:14">
      <c r="B95" s="16"/>
      <c r="C95" s="12"/>
      <c r="D95" s="12"/>
      <c r="E95" s="12" t="s">
        <v>977</v>
      </c>
      <c r="F95" s="12"/>
      <c r="G95" s="12"/>
      <c r="H95" s="12"/>
      <c r="I95" s="12"/>
      <c r="J95" s="12"/>
      <c r="K95" s="12"/>
      <c r="L95" s="12"/>
      <c r="M95" s="12"/>
      <c r="N95" s="17"/>
    </row>
    <row r="96" spans="1:14">
      <c r="B96" s="16"/>
      <c r="C96" s="12"/>
      <c r="D96" s="12"/>
      <c r="E96" s="12" t="s">
        <v>978</v>
      </c>
      <c r="F96" s="12"/>
      <c r="G96" s="12"/>
      <c r="H96" s="12"/>
      <c r="I96" s="12"/>
      <c r="J96" s="12"/>
      <c r="K96" s="12"/>
      <c r="L96" s="12"/>
      <c r="M96" s="12"/>
      <c r="N96" s="17"/>
    </row>
    <row r="97" spans="2:14">
      <c r="B97" s="16"/>
      <c r="C97" s="12"/>
      <c r="D97" s="12"/>
      <c r="E97" s="12" t="s">
        <v>979</v>
      </c>
      <c r="F97" s="12"/>
      <c r="G97" s="12"/>
      <c r="H97" s="12"/>
      <c r="I97" s="12"/>
      <c r="J97" s="12"/>
      <c r="K97" s="12"/>
      <c r="L97" s="12"/>
      <c r="M97" s="12"/>
      <c r="N97" s="17"/>
    </row>
    <row r="98" spans="2:14" ht="15.75" thickBot="1">
      <c r="B98" s="16"/>
      <c r="C98" s="12"/>
      <c r="D98" s="12"/>
      <c r="E98" s="12"/>
      <c r="F98" s="12" t="s">
        <v>980</v>
      </c>
      <c r="G98" s="12"/>
      <c r="H98" s="12"/>
      <c r="I98" s="12"/>
      <c r="J98" s="12"/>
      <c r="K98" s="12"/>
      <c r="L98" s="12"/>
      <c r="M98" s="12"/>
      <c r="N98" s="17"/>
    </row>
    <row r="99" spans="2:14">
      <c r="B99" s="227" t="s">
        <v>2216</v>
      </c>
      <c r="C99" s="228"/>
      <c r="D99" s="228"/>
      <c r="E99" s="228"/>
      <c r="F99" s="228"/>
      <c r="G99" s="228"/>
      <c r="H99" s="228"/>
      <c r="I99" s="228"/>
      <c r="J99" s="228"/>
      <c r="K99" s="228"/>
      <c r="L99" s="228"/>
      <c r="M99" s="228"/>
      <c r="N99" s="229"/>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c r="B102" s="230"/>
      <c r="C102" s="231"/>
      <c r="D102" s="231"/>
      <c r="E102" s="231"/>
      <c r="F102" s="231"/>
      <c r="G102" s="231"/>
      <c r="H102" s="231"/>
      <c r="I102" s="231"/>
      <c r="J102" s="231"/>
      <c r="K102" s="231"/>
      <c r="L102" s="231"/>
      <c r="M102" s="231"/>
      <c r="N102" s="232"/>
    </row>
    <row r="103" spans="2:14" ht="15.75" thickBot="1">
      <c r="B103" s="233"/>
      <c r="C103" s="234"/>
      <c r="D103" s="234"/>
      <c r="E103" s="234"/>
      <c r="F103" s="234"/>
      <c r="G103" s="234"/>
      <c r="H103" s="234"/>
      <c r="I103" s="234"/>
      <c r="J103" s="234"/>
      <c r="K103" s="234"/>
      <c r="L103" s="234"/>
      <c r="M103" s="234"/>
      <c r="N103" s="235"/>
    </row>
    <row r="104" spans="2:14">
      <c r="B104" s="236"/>
      <c r="C104" s="237"/>
      <c r="D104" s="237"/>
      <c r="E104" s="237"/>
      <c r="F104" s="237"/>
      <c r="G104" s="237"/>
      <c r="H104" s="237"/>
      <c r="I104" s="237"/>
      <c r="J104" s="237"/>
      <c r="K104" s="237"/>
      <c r="L104" s="237"/>
      <c r="M104" s="237"/>
      <c r="N104" s="238"/>
    </row>
    <row r="105" spans="2:14">
      <c r="B105" s="222" t="s">
        <v>2217</v>
      </c>
      <c r="C105" s="31"/>
      <c r="D105" s="31"/>
      <c r="E105" s="31"/>
      <c r="F105" s="31"/>
      <c r="G105" s="31"/>
      <c r="H105" s="31"/>
      <c r="I105" s="31"/>
      <c r="J105" s="31"/>
      <c r="K105" s="31"/>
      <c r="L105" s="31"/>
      <c r="M105" s="31"/>
      <c r="N105" s="32"/>
    </row>
    <row r="106" spans="2:14" ht="15" customHeight="1">
      <c r="B106" s="862" t="s">
        <v>2218</v>
      </c>
      <c r="C106" s="863"/>
      <c r="D106" s="863"/>
      <c r="E106" s="863"/>
      <c r="F106" s="863"/>
      <c r="G106" s="863"/>
      <c r="H106" s="863"/>
      <c r="I106" s="863"/>
      <c r="J106" s="863"/>
      <c r="K106" s="863"/>
      <c r="L106" s="863"/>
      <c r="M106" s="863"/>
      <c r="N106" s="864"/>
    </row>
    <row r="107" spans="2:14" ht="15" customHeight="1">
      <c r="B107" s="862"/>
      <c r="C107" s="863"/>
      <c r="D107" s="863"/>
      <c r="E107" s="863"/>
      <c r="F107" s="863"/>
      <c r="G107" s="863"/>
      <c r="H107" s="863"/>
      <c r="I107" s="863"/>
      <c r="J107" s="863"/>
      <c r="K107" s="863"/>
      <c r="L107" s="863"/>
      <c r="M107" s="863"/>
      <c r="N107" s="864"/>
    </row>
    <row r="108" spans="2:14" ht="30" customHeight="1">
      <c r="B108" s="865" t="s">
        <v>2219</v>
      </c>
      <c r="C108" s="866"/>
      <c r="D108" s="866"/>
      <c r="E108" s="866"/>
      <c r="F108" s="866"/>
      <c r="G108" s="866"/>
      <c r="H108" s="866"/>
      <c r="I108" s="866"/>
      <c r="J108" s="866"/>
      <c r="K108" s="866"/>
      <c r="L108" s="866"/>
      <c r="M108" s="866"/>
      <c r="N108" s="867"/>
    </row>
    <row r="109" spans="2:14">
      <c r="B109" s="865"/>
      <c r="C109" s="866"/>
      <c r="D109" s="866"/>
      <c r="E109" s="866"/>
      <c r="F109" s="866"/>
      <c r="G109" s="866"/>
      <c r="H109" s="866"/>
      <c r="I109" s="866"/>
      <c r="J109" s="866"/>
      <c r="K109" s="866"/>
      <c r="L109" s="866"/>
      <c r="M109" s="866"/>
      <c r="N109" s="867"/>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331"/>
      <c r="C112" s="332"/>
      <c r="D112" s="332"/>
      <c r="E112" s="332"/>
      <c r="F112" s="332"/>
      <c r="G112" s="332"/>
      <c r="H112" s="332"/>
      <c r="I112" s="332"/>
      <c r="J112" s="332"/>
      <c r="K112" s="332"/>
      <c r="L112" s="332"/>
      <c r="M112" s="332"/>
      <c r="N112" s="333"/>
    </row>
    <row r="113" spans="2:14">
      <c r="B113" s="222"/>
      <c r="C113" s="31"/>
      <c r="D113" s="31"/>
      <c r="E113" s="31"/>
      <c r="F113" s="31"/>
      <c r="G113" s="31"/>
      <c r="H113" s="31"/>
      <c r="I113" s="31"/>
      <c r="J113" s="31"/>
      <c r="K113" s="31"/>
      <c r="L113" s="31"/>
      <c r="M113" s="31"/>
      <c r="N113" s="32"/>
    </row>
    <row r="114" spans="2:14">
      <c r="B114" s="16"/>
      <c r="C114" s="12"/>
      <c r="D114" s="12"/>
      <c r="E114" s="12" t="s">
        <v>976</v>
      </c>
      <c r="F114" s="53"/>
      <c r="G114" s="53"/>
      <c r="H114" s="12"/>
      <c r="I114" s="12"/>
      <c r="J114" s="12"/>
      <c r="K114" s="12"/>
      <c r="L114" s="12"/>
      <c r="M114" s="12"/>
      <c r="N114" s="17"/>
    </row>
    <row r="115" spans="2:14">
      <c r="B115" s="16"/>
      <c r="C115" s="12"/>
      <c r="D115" s="12"/>
      <c r="E115" s="54" t="s">
        <v>977</v>
      </c>
      <c r="F115" s="12"/>
      <c r="G115" s="12"/>
      <c r="H115" s="54"/>
      <c r="I115" s="54"/>
      <c r="J115" s="54"/>
      <c r="K115" s="12"/>
      <c r="L115" s="12"/>
      <c r="M115" s="12"/>
      <c r="N115" s="17"/>
    </row>
    <row r="116" spans="2:14">
      <c r="B116" s="16"/>
      <c r="C116" s="12"/>
      <c r="D116" s="12"/>
      <c r="E116" s="55" t="s">
        <v>981</v>
      </c>
      <c r="F116" s="12"/>
      <c r="G116" s="12"/>
      <c r="H116" s="55"/>
      <c r="I116" s="55"/>
      <c r="J116" s="55"/>
      <c r="K116" s="12"/>
      <c r="L116" s="12"/>
      <c r="M116" s="12"/>
      <c r="N116" s="17"/>
    </row>
    <row r="117" spans="2:14">
      <c r="B117" s="56"/>
      <c r="C117" s="31"/>
      <c r="D117" s="31"/>
      <c r="E117" s="12" t="s">
        <v>979</v>
      </c>
      <c r="F117" s="12"/>
      <c r="G117" s="12"/>
      <c r="H117" s="12"/>
      <c r="I117" s="12"/>
      <c r="J117" s="12"/>
      <c r="K117" s="31"/>
      <c r="L117" s="31"/>
      <c r="M117" s="31"/>
      <c r="N117" s="32"/>
    </row>
    <row r="118" spans="2:14">
      <c r="B118" s="56"/>
      <c r="C118" s="31"/>
      <c r="D118" s="31"/>
      <c r="E118" s="31"/>
      <c r="F118" s="12"/>
      <c r="G118" s="12"/>
      <c r="H118" s="12"/>
      <c r="I118" s="12"/>
      <c r="J118" s="12"/>
      <c r="K118" s="31"/>
      <c r="L118" s="31"/>
      <c r="M118" s="31"/>
      <c r="N118" s="32"/>
    </row>
    <row r="119" spans="2:14">
      <c r="B119" s="56" t="s">
        <v>2220</v>
      </c>
      <c r="C119" s="55"/>
      <c r="D119" s="55"/>
      <c r="E119" s="12"/>
      <c r="F119" s="12"/>
      <c r="G119" s="12"/>
      <c r="H119" s="12"/>
      <c r="I119" s="12"/>
      <c r="J119" s="801"/>
      <c r="K119" s="801"/>
      <c r="L119" s="801"/>
      <c r="M119" s="801"/>
      <c r="N119" s="802"/>
    </row>
    <row r="120" spans="2:14" ht="15.75" thickBot="1">
      <c r="B120" s="261" t="s">
        <v>2221</v>
      </c>
      <c r="C120" s="393"/>
      <c r="D120" s="393"/>
      <c r="E120" s="57"/>
      <c r="F120" s="57"/>
      <c r="G120" s="57"/>
      <c r="H120" s="57"/>
      <c r="I120" s="57"/>
      <c r="J120" s="803"/>
      <c r="K120" s="803"/>
      <c r="L120" s="803"/>
      <c r="M120" s="803"/>
      <c r="N120" s="804"/>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1598</v>
      </c>
      <c r="C31" s="81" t="s">
        <v>2077</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18</v>
      </c>
      <c r="N36" s="272">
        <f>K36/M36</f>
        <v>6815.0864503794473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133388.09374625905</v>
      </c>
      <c r="L37" s="270"/>
      <c r="M37" s="271">
        <v>18</v>
      </c>
      <c r="N37" s="272">
        <f>K37/M37</f>
        <v>7410.4496525699469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270"/>
      <c r="M38" s="271">
        <v>18</v>
      </c>
      <c r="N38" s="272">
        <f>K38/M38</f>
        <v>8518.8580629743101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530125.39953390381</v>
      </c>
      <c r="L39" s="841">
        <v>18</v>
      </c>
      <c r="M39" s="842"/>
      <c r="N39" s="272">
        <f>K39/L39</f>
        <v>29451.411085216878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81781.037404553383</v>
      </c>
      <c r="L40" s="276"/>
      <c r="M40" s="277">
        <v>18</v>
      </c>
      <c r="N40" s="272">
        <f>K40/M40</f>
        <v>4543.3909669196328</v>
      </c>
    </row>
    <row r="41" spans="1:14">
      <c r="B41" s="320"/>
      <c r="C41" s="321"/>
      <c r="D41" s="321"/>
      <c r="E41" s="321"/>
      <c r="F41" s="323"/>
      <c r="G41" s="323"/>
      <c r="H41" s="125"/>
      <c r="I41" s="36"/>
      <c r="J41" s="37"/>
      <c r="K41" s="274"/>
      <c r="L41" s="276"/>
      <c r="M41" s="277"/>
      <c r="N41" s="272"/>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56769.159568311217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VLOOKUP(A49,MATERIALES!A5:D373,3,FALSE)</f>
        <v>Mezcla densa en Caliente MDC-25</v>
      </c>
      <c r="C49" s="281"/>
      <c r="D49" s="281"/>
      <c r="E49" s="281"/>
      <c r="F49" s="281"/>
      <c r="G49" s="281"/>
      <c r="H49" s="281"/>
      <c r="I49" s="268"/>
      <c r="J49" s="224" t="str">
        <f>VLOOKUP(A49,MATERIALES!A5:D641,2,FALSE)</f>
        <v>m3</v>
      </c>
      <c r="K49" s="282">
        <v>0.153</v>
      </c>
      <c r="L49" s="267"/>
      <c r="M49" s="402">
        <f>VLOOKUP(A49,MATERIALES!A5:D396,4,FALSE)</f>
        <v>452333.16364650911</v>
      </c>
      <c r="N49" s="272">
        <f>K49*M49</f>
        <v>69206.97403791589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69206.97403791589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1157.1331928602876</v>
      </c>
      <c r="M59" s="829"/>
      <c r="N59" s="287">
        <f>K59*L59</f>
        <v>177.04137850762402</v>
      </c>
    </row>
    <row r="60" spans="1:14">
      <c r="B60" s="46"/>
      <c r="C60" s="47"/>
      <c r="D60" s="47"/>
      <c r="E60" s="47"/>
      <c r="F60" s="47"/>
      <c r="G60" s="47"/>
      <c r="H60" s="288"/>
      <c r="I60" s="279"/>
      <c r="J60" s="279"/>
      <c r="K60" s="279"/>
      <c r="L60" s="289"/>
      <c r="M60" s="290"/>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177.04137850762402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129149.51000983479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25829.902001966959</v>
      </c>
      <c r="M83" s="859"/>
      <c r="N83" s="51"/>
    </row>
    <row r="84" spans="1:14">
      <c r="B84" s="89" t="s">
        <v>973</v>
      </c>
      <c r="C84" s="90"/>
      <c r="D84" s="90"/>
      <c r="E84" s="90"/>
      <c r="F84" s="90"/>
      <c r="G84" s="90"/>
      <c r="H84" s="90"/>
      <c r="I84" s="87"/>
      <c r="J84" s="88"/>
      <c r="K84" s="304">
        <v>0.05</v>
      </c>
      <c r="L84" s="858">
        <f>N78*K84</f>
        <v>6457.4755004917397</v>
      </c>
      <c r="M84" s="859"/>
      <c r="N84" s="51"/>
    </row>
    <row r="85" spans="1:14" ht="15.75" thickBot="1">
      <c r="B85" s="91" t="s">
        <v>974</v>
      </c>
      <c r="C85" s="92"/>
      <c r="D85" s="92"/>
      <c r="E85" s="92"/>
      <c r="F85" s="92"/>
      <c r="G85" s="92"/>
      <c r="H85" s="92"/>
      <c r="I85" s="93"/>
      <c r="J85" s="94"/>
      <c r="K85" s="305">
        <v>0.05</v>
      </c>
      <c r="L85" s="860">
        <f>N78*K85</f>
        <v>6457.4755004917397</v>
      </c>
      <c r="M85" s="861"/>
      <c r="N85" s="51"/>
    </row>
    <row r="86" spans="1:14" ht="15.75" thickBot="1">
      <c r="B86" s="824" t="s">
        <v>953</v>
      </c>
      <c r="C86" s="825"/>
      <c r="D86" s="825"/>
      <c r="E86" s="825"/>
      <c r="F86" s="825"/>
      <c r="G86" s="825"/>
      <c r="H86" s="825"/>
      <c r="I86" s="825"/>
      <c r="J86" s="825"/>
      <c r="K86" s="825"/>
      <c r="L86" s="825"/>
      <c r="M86" s="826"/>
      <c r="N86" s="52">
        <f>L83+L84+L85</f>
        <v>38744.85300295044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167894.36301278524</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1599</v>
      </c>
      <c r="C31" s="81" t="s">
        <v>2080</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18</v>
      </c>
      <c r="N36" s="272">
        <f>K36/M36</f>
        <v>6815.0864503794473</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133388.09374625905</v>
      </c>
      <c r="L37" s="270"/>
      <c r="M37" s="271">
        <v>18</v>
      </c>
      <c r="N37" s="272">
        <f>K37/M37</f>
        <v>7410.4496525699469</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270"/>
      <c r="M38" s="271">
        <v>18</v>
      </c>
      <c r="N38" s="272">
        <f>K38/M38</f>
        <v>8518.8580629743101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530125.39953390381</v>
      </c>
      <c r="L39" s="841">
        <v>18</v>
      </c>
      <c r="M39" s="842"/>
      <c r="N39" s="272">
        <f>K39/L39</f>
        <v>29451.411085216878</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81781.037404553383</v>
      </c>
      <c r="L40" s="276"/>
      <c r="M40" s="277">
        <v>18</v>
      </c>
      <c r="N40" s="272">
        <f>K40/M40</f>
        <v>4543.3909669196328</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29.963350251000556</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56769.159568311217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452333.16364650911</v>
      </c>
      <c r="N49" s="272">
        <f>K49*M49</f>
        <v>69206.97403791589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69206.97403791589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1023.9121574128376</v>
      </c>
      <c r="M59" s="829"/>
      <c r="N59" s="287">
        <f>K59*L59</f>
        <v>156.65856008416415</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156.65856008416415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144</v>
      </c>
      <c r="N70" s="395">
        <f>K70/M70</f>
        <v>2255.4583333333335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144</v>
      </c>
      <c r="N71" s="395">
        <f>K71/M71</f>
        <v>740.87669176672216</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2996.3350251000556</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129129.12719141133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25825.825438282267</v>
      </c>
      <c r="M83" s="859"/>
      <c r="N83" s="51"/>
    </row>
    <row r="84" spans="1:14">
      <c r="B84" s="89" t="s">
        <v>973</v>
      </c>
      <c r="C84" s="90"/>
      <c r="D84" s="90"/>
      <c r="E84" s="90"/>
      <c r="F84" s="90"/>
      <c r="G84" s="90"/>
      <c r="H84" s="90"/>
      <c r="I84" s="87"/>
      <c r="J84" s="88"/>
      <c r="K84" s="304">
        <v>0.05</v>
      </c>
      <c r="L84" s="858">
        <f>N78*K84</f>
        <v>6456.4563595705667</v>
      </c>
      <c r="M84" s="859"/>
      <c r="N84" s="51"/>
    </row>
    <row r="85" spans="1:14" ht="15.75" thickBot="1">
      <c r="B85" s="91" t="s">
        <v>974</v>
      </c>
      <c r="C85" s="92"/>
      <c r="D85" s="92"/>
      <c r="E85" s="92"/>
      <c r="F85" s="92"/>
      <c r="G85" s="92"/>
      <c r="H85" s="92"/>
      <c r="I85" s="93"/>
      <c r="J85" s="94"/>
      <c r="K85" s="305">
        <v>0.05</v>
      </c>
      <c r="L85" s="860">
        <f>N78*K85</f>
        <v>6456.4563595705667</v>
      </c>
      <c r="M85" s="861"/>
      <c r="N85" s="51"/>
    </row>
    <row r="86" spans="1:14" ht="15.75" thickBot="1">
      <c r="B86" s="824" t="s">
        <v>953</v>
      </c>
      <c r="C86" s="825"/>
      <c r="D86" s="825"/>
      <c r="E86" s="825"/>
      <c r="F86" s="825"/>
      <c r="G86" s="825"/>
      <c r="H86" s="825"/>
      <c r="I86" s="825"/>
      <c r="J86" s="825"/>
      <c r="K86" s="825"/>
      <c r="L86" s="825"/>
      <c r="M86" s="826"/>
      <c r="N86" s="52">
        <f>L83+L84+L85</f>
        <v>38738.738157423402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167867.86534883472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1600</v>
      </c>
      <c r="C31" s="81" t="s">
        <v>2081</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15</v>
      </c>
      <c r="N36" s="272">
        <f>K36/M36</f>
        <v>8178.1037404553372</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133388.09374625905</v>
      </c>
      <c r="L37" s="270"/>
      <c r="M37" s="271">
        <v>15</v>
      </c>
      <c r="N37" s="272">
        <f>K37/M37</f>
        <v>8892.539583083937</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270"/>
      <c r="M38" s="271">
        <v>15</v>
      </c>
      <c r="N38" s="272">
        <f>K38/M38</f>
        <v>10222.629675569171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530125.39953390381</v>
      </c>
      <c r="L39" s="841">
        <v>15</v>
      </c>
      <c r="M39" s="842"/>
      <c r="N39" s="272">
        <f>K39/L39</f>
        <v>35341.693302260253</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81781.037404553383</v>
      </c>
      <c r="L40" s="276"/>
      <c r="M40" s="277">
        <v>15</v>
      </c>
      <c r="N40" s="272">
        <f>K40/M40</f>
        <v>5452.0691603035584</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68122.991481973469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565</v>
      </c>
      <c r="B49" s="43" t="str">
        <f>VLOOKUP(A49,MATERIALES!A4:D373,3,FALSE)</f>
        <v>Mezcla densa en Caliente MDC-25</v>
      </c>
      <c r="C49" s="281"/>
      <c r="D49" s="281"/>
      <c r="E49" s="281"/>
      <c r="F49" s="281"/>
      <c r="G49" s="281"/>
      <c r="H49" s="281"/>
      <c r="I49" s="268"/>
      <c r="J49" s="224" t="str">
        <f>VLOOKUP(A49,MATERIALES!A5:D641,2,FALSE)</f>
        <v>m3</v>
      </c>
      <c r="K49" s="282">
        <v>0.153</v>
      </c>
      <c r="L49" s="267"/>
      <c r="M49" s="402">
        <f>VLOOKUP(A49,MATERIALES!A5:D396,4,FALSE)</f>
        <v>452333.16364650911</v>
      </c>
      <c r="N49" s="272">
        <f>K49*M49</f>
        <v>69206.97403791589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69206.97403791589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1364</v>
      </c>
      <c r="B59" s="46" t="str">
        <f>VLOOKUP(A59,TRANSPORTE!A5:D117,3,FALSE)</f>
        <v>Transporte de Mezcla densa en Caliente MDC-25</v>
      </c>
      <c r="C59" s="317"/>
      <c r="D59" s="317"/>
      <c r="E59" s="317"/>
      <c r="F59" s="317"/>
      <c r="G59" s="317"/>
      <c r="H59" s="311" t="s">
        <v>1468</v>
      </c>
      <c r="I59" s="413">
        <v>0.153</v>
      </c>
      <c r="J59" s="286">
        <v>1</v>
      </c>
      <c r="K59" s="413">
        <f>I59*J59</f>
        <v>0.153</v>
      </c>
      <c r="L59" s="828">
        <f>VLOOKUP(A59,TRANSPORTE!A5:D117,4,FALSE)</f>
        <v>1157.1331928602876</v>
      </c>
      <c r="M59" s="829"/>
      <c r="N59" s="287">
        <f>K59*L59</f>
        <v>177.04137850762402</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177.04137850762402</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141102.60892851706</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28220.521785703415</v>
      </c>
      <c r="M83" s="859"/>
      <c r="N83" s="51"/>
    </row>
    <row r="84" spans="1:14">
      <c r="B84" s="89" t="s">
        <v>973</v>
      </c>
      <c r="C84" s="90"/>
      <c r="D84" s="90"/>
      <c r="E84" s="90"/>
      <c r="F84" s="90"/>
      <c r="G84" s="90"/>
      <c r="H84" s="90"/>
      <c r="I84" s="87"/>
      <c r="J84" s="88"/>
      <c r="K84" s="304">
        <v>0.05</v>
      </c>
      <c r="L84" s="858">
        <f>N78*K84</f>
        <v>7055.1304464258537</v>
      </c>
      <c r="M84" s="859"/>
      <c r="N84" s="51"/>
    </row>
    <row r="85" spans="1:14" ht="15.75" thickBot="1">
      <c r="B85" s="91" t="s">
        <v>974</v>
      </c>
      <c r="C85" s="92"/>
      <c r="D85" s="92"/>
      <c r="E85" s="92"/>
      <c r="F85" s="92"/>
      <c r="G85" s="92"/>
      <c r="H85" s="92"/>
      <c r="I85" s="93"/>
      <c r="J85" s="94"/>
      <c r="K85" s="305">
        <v>0.05</v>
      </c>
      <c r="L85" s="860">
        <f>N78*K85</f>
        <v>7055.1304464258537</v>
      </c>
      <c r="M85" s="861"/>
      <c r="N85" s="51"/>
    </row>
    <row r="86" spans="1:14" ht="15.75" thickBot="1">
      <c r="B86" s="824" t="s">
        <v>953</v>
      </c>
      <c r="C86" s="825"/>
      <c r="D86" s="825"/>
      <c r="E86" s="825"/>
      <c r="F86" s="825"/>
      <c r="G86" s="825"/>
      <c r="H86" s="825"/>
      <c r="I86" s="825"/>
      <c r="J86" s="825"/>
      <c r="K86" s="825"/>
      <c r="L86" s="825"/>
      <c r="M86" s="826"/>
      <c r="N86" s="52">
        <f>L83+L84+L85</f>
        <v>42330.78267855513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183433.3916070722</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1601</v>
      </c>
      <c r="C31" s="81" t="s">
        <v>2084</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271">
        <v>15</v>
      </c>
      <c r="N36" s="272">
        <f>K36/M36</f>
        <v>8178.1037404553372</v>
      </c>
    </row>
    <row r="37" spans="1:14">
      <c r="A37" s="113" t="s">
        <v>154</v>
      </c>
      <c r="B37" s="837" t="str">
        <f>VLOOKUP(A37,EQUIPOS!A7:D154,3,FALSE)</f>
        <v>Carrotanque Irrigador de asfalto, 1000 GALONES DE CAPACIDAD</v>
      </c>
      <c r="C37" s="838"/>
      <c r="D37" s="838"/>
      <c r="E37" s="838"/>
      <c r="F37" s="838"/>
      <c r="G37" s="838"/>
      <c r="H37" s="839"/>
      <c r="I37" s="267"/>
      <c r="J37" s="268"/>
      <c r="K37" s="269">
        <f>VLOOKUP(A37,EQUIPOS!A7:D164,4,FALSE)</f>
        <v>133388.09374625905</v>
      </c>
      <c r="L37" s="270"/>
      <c r="M37" s="271">
        <v>15</v>
      </c>
      <c r="N37" s="272">
        <f>K37/M37</f>
        <v>8892.539583083937</v>
      </c>
    </row>
    <row r="38" spans="1:14">
      <c r="A38" t="s">
        <v>269</v>
      </c>
      <c r="B38" s="837" t="str">
        <f>VLOOKUP(A38,EQUIPOS!A8:D154,3,FALSE)</f>
        <v>Motoniveladora  potencia 215 HP, ancho de cuchilla 4,27 m, peso 18 ton.</v>
      </c>
      <c r="C38" s="838"/>
      <c r="D38" s="838"/>
      <c r="E38" s="838"/>
      <c r="F38" s="838"/>
      <c r="G38" s="838"/>
      <c r="H38" s="839"/>
      <c r="I38" s="267"/>
      <c r="J38" s="268"/>
      <c r="K38" s="269">
        <f>VLOOKUP(A38,EQUIPOS!A8:D165,4,FALSE)</f>
        <v>153339.44513353758</v>
      </c>
      <c r="L38" s="270"/>
      <c r="M38" s="271">
        <v>15</v>
      </c>
      <c r="N38" s="272">
        <f>K38/M38</f>
        <v>10222.629675569171</v>
      </c>
    </row>
    <row r="39" spans="1:14">
      <c r="A39" t="s">
        <v>299</v>
      </c>
      <c r="B39" s="837" t="str">
        <f>VLOOKUP(A39,EQUIPOS!A9:D154,3,FALSE)</f>
        <v xml:space="preserve">Recicladora, potencia 430HP </v>
      </c>
      <c r="C39" s="838"/>
      <c r="D39" s="838"/>
      <c r="E39" s="838"/>
      <c r="F39" s="838"/>
      <c r="G39" s="838"/>
      <c r="H39" s="839"/>
      <c r="I39" s="840"/>
      <c r="J39" s="821"/>
      <c r="K39" s="269">
        <f>VLOOKUP(A39,EQUIPOS!A9:D166,4,FALSE)</f>
        <v>530125.39953390381</v>
      </c>
      <c r="L39" s="841">
        <v>15</v>
      </c>
      <c r="M39" s="842"/>
      <c r="N39" s="272">
        <f>K39/L39</f>
        <v>35341.693302260253</v>
      </c>
    </row>
    <row r="40" spans="1:14">
      <c r="A40" t="s">
        <v>365</v>
      </c>
      <c r="B40" s="837" t="str">
        <f>VLOOKUP(A40,EQUIPOS!A10:D154,3,FALSE)</f>
        <v xml:space="preserve">Vibrocompatador, potencia 153 HP, peso 10 Ton. </v>
      </c>
      <c r="C40" s="838"/>
      <c r="D40" s="838"/>
      <c r="E40" s="838"/>
      <c r="F40" s="838"/>
      <c r="G40" s="838"/>
      <c r="H40" s="839"/>
      <c r="I40" s="36"/>
      <c r="J40" s="37"/>
      <c r="K40" s="269">
        <f>VLOOKUP(A40,EQUIPOS!A10:D167,4,FALSE)</f>
        <v>81781.037404553383</v>
      </c>
      <c r="L40" s="276"/>
      <c r="M40" s="277">
        <v>15</v>
      </c>
      <c r="N40" s="272">
        <f>K40/M40</f>
        <v>5452.0691603035584</v>
      </c>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35.956020301200674</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68122.991481973469</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563</v>
      </c>
      <c r="B49" s="43" t="str">
        <f>VLOOKUP(A49,MATERIALES!A4:D373,3,FALSE)</f>
        <v>Mezcla densa en Caliente MDC-19</v>
      </c>
      <c r="C49" s="281"/>
      <c r="D49" s="281"/>
      <c r="E49" s="281"/>
      <c r="F49" s="281"/>
      <c r="G49" s="281"/>
      <c r="H49" s="281"/>
      <c r="I49" s="268"/>
      <c r="J49" s="224" t="str">
        <f>VLOOKUP(A49,MATERIALES!A5:D641,2,FALSE)</f>
        <v>m3</v>
      </c>
      <c r="K49" s="282">
        <v>0.153</v>
      </c>
      <c r="L49" s="267"/>
      <c r="M49" s="402">
        <f>VLOOKUP(A49,MATERIALES!A5:D396,4,FALSE)</f>
        <v>452333.16364650911</v>
      </c>
      <c r="N49" s="272">
        <f>K49*M49</f>
        <v>69206.97403791589</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69206.97403791589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1362</v>
      </c>
      <c r="B59" s="46" t="str">
        <f>VLOOKUP(A59,TRANSPORTE!A5:D117,3,FALSE)</f>
        <v>Transporte de Mezcla Densa en Caliente MDC-19</v>
      </c>
      <c r="C59" s="317"/>
      <c r="D59" s="317"/>
      <c r="E59" s="317"/>
      <c r="F59" s="317"/>
      <c r="G59" s="317"/>
      <c r="H59" s="311" t="s">
        <v>1468</v>
      </c>
      <c r="I59" s="413">
        <v>0.153</v>
      </c>
      <c r="J59" s="286">
        <v>1</v>
      </c>
      <c r="K59" s="413">
        <f>I59*J59</f>
        <v>0.153</v>
      </c>
      <c r="L59" s="828">
        <f>VLOOKUP(A59,TRANSPORTE!A5:D117,4,FALSE)</f>
        <v>1023.9121574128376</v>
      </c>
      <c r="M59" s="829"/>
      <c r="N59" s="287">
        <f>K59*L59</f>
        <v>156.65856008416415</v>
      </c>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156.65856008416415</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120</v>
      </c>
      <c r="N70" s="395">
        <f>K70/M70</f>
        <v>2706.55</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120</v>
      </c>
      <c r="N71" s="395">
        <f>K71/M71</f>
        <v>889.05203012006655</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3595.602030120067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141082.22611009359</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28216.44522201872</v>
      </c>
      <c r="M83" s="859"/>
      <c r="N83" s="51"/>
    </row>
    <row r="84" spans="1:14">
      <c r="B84" s="89" t="s">
        <v>973</v>
      </c>
      <c r="C84" s="90"/>
      <c r="D84" s="90"/>
      <c r="E84" s="90"/>
      <c r="F84" s="90"/>
      <c r="G84" s="90"/>
      <c r="H84" s="90"/>
      <c r="I84" s="87"/>
      <c r="J84" s="88"/>
      <c r="K84" s="304">
        <v>0.05</v>
      </c>
      <c r="L84" s="858">
        <f>N78*K84</f>
        <v>7054.1113055046799</v>
      </c>
      <c r="M84" s="859"/>
      <c r="N84" s="51"/>
    </row>
    <row r="85" spans="1:14" ht="15.75" thickBot="1">
      <c r="B85" s="91" t="s">
        <v>974</v>
      </c>
      <c r="C85" s="92"/>
      <c r="D85" s="92"/>
      <c r="E85" s="92"/>
      <c r="F85" s="92"/>
      <c r="G85" s="92"/>
      <c r="H85" s="92"/>
      <c r="I85" s="93"/>
      <c r="J85" s="94"/>
      <c r="K85" s="305">
        <v>0.05</v>
      </c>
      <c r="L85" s="860">
        <f>N78*K85</f>
        <v>7054.1113055046799</v>
      </c>
      <c r="M85" s="861"/>
      <c r="N85" s="51"/>
    </row>
    <row r="86" spans="1:14" ht="15.75" thickBot="1">
      <c r="B86" s="824" t="s">
        <v>953</v>
      </c>
      <c r="C86" s="825"/>
      <c r="D86" s="825"/>
      <c r="E86" s="825"/>
      <c r="F86" s="825"/>
      <c r="G86" s="825"/>
      <c r="H86" s="825"/>
      <c r="I86" s="825"/>
      <c r="J86" s="825"/>
      <c r="K86" s="825"/>
      <c r="L86" s="825"/>
      <c r="M86" s="826"/>
      <c r="N86" s="52">
        <f>L83+L84+L85</f>
        <v>42324.667833028077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183406.89394312166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1088</v>
      </c>
      <c r="C31" s="81" t="s">
        <v>2085</v>
      </c>
      <c r="D31" s="82"/>
      <c r="E31" s="82"/>
      <c r="F31" s="82"/>
      <c r="G31" s="82"/>
      <c r="H31" s="82"/>
      <c r="I31" s="82"/>
      <c r="J31" s="83"/>
      <c r="K31" s="308"/>
      <c r="L31" s="306" t="s">
        <v>233</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t="s">
        <v>952</v>
      </c>
      <c r="C42" s="845"/>
      <c r="D42" s="845"/>
      <c r="E42" s="38"/>
      <c r="F42" s="39"/>
      <c r="G42" s="39"/>
      <c r="H42" s="40"/>
      <c r="I42" s="36"/>
      <c r="J42" s="37"/>
      <c r="K42" s="279"/>
      <c r="L42" s="276"/>
      <c r="M42" s="401">
        <v>0.01</v>
      </c>
      <c r="N42" s="344">
        <f>N76*M42</f>
        <v>4.3147224361440797</v>
      </c>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f>SUM(N36:N43)</f>
        <v>4.3147224361440797</v>
      </c>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887</v>
      </c>
      <c r="B49" s="43" t="str">
        <f>VLOOKUP(A49,MATERIALES!A4:D373,3,FALSE)</f>
        <v>Geotextil Nt Repav 450 O Similar (Proveedores Pavco, Lafayet, Geomatrix, Tensar, Omnes U Otros)</v>
      </c>
      <c r="C49" s="281"/>
      <c r="D49" s="281"/>
      <c r="E49" s="281"/>
      <c r="F49" s="281"/>
      <c r="G49" s="281"/>
      <c r="H49" s="281"/>
      <c r="I49" s="268"/>
      <c r="J49" s="224" t="str">
        <f>VLOOKUP(A49,MATERIALES!A5:D641,2,FALSE)</f>
        <v>m2</v>
      </c>
      <c r="K49" s="282">
        <v>1.0549999999999999</v>
      </c>
      <c r="L49" s="267"/>
      <c r="M49" s="402">
        <f>VLOOKUP(A49,MATERIALES!A5:D396,4,FALSE)</f>
        <v>2973.9687524140904</v>
      </c>
      <c r="N49" s="272">
        <f>K49*M49</f>
        <v>3137.5370337968652</v>
      </c>
    </row>
    <row r="50" spans="1:14">
      <c r="A50" s="115"/>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3137.5370337968652</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t="s">
        <v>15</v>
      </c>
      <c r="B70" s="49" t="str">
        <f>VLOOKUP(A70,'MANO DE OBRA'!A8:D68,3,FALSE)</f>
        <v>Obrero (6)</v>
      </c>
      <c r="C70" s="47"/>
      <c r="D70" s="47"/>
      <c r="E70" s="47"/>
      <c r="F70" s="47"/>
      <c r="G70" s="47"/>
      <c r="H70" s="47"/>
      <c r="I70" s="292">
        <f>K70/J70*100</f>
        <v>175560</v>
      </c>
      <c r="J70" s="293">
        <v>185</v>
      </c>
      <c r="K70" s="294">
        <f>VLOOKUP(A70,'MANO DE OBRA'!A8:D99,4,FALSE)</f>
        <v>324786</v>
      </c>
      <c r="L70" s="50"/>
      <c r="M70" s="295">
        <v>1000</v>
      </c>
      <c r="N70" s="395">
        <f>K70/M70</f>
        <v>324.786</v>
      </c>
      <c r="O70" s="106"/>
    </row>
    <row r="71" spans="1:15">
      <c r="A71"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299">
        <v>1000</v>
      </c>
      <c r="N71" s="395">
        <f>K71/M71</f>
        <v>106.68624361440799</v>
      </c>
    </row>
    <row r="72" spans="1:15">
      <c r="B72" s="49"/>
      <c r="C72" s="47"/>
      <c r="D72" s="47"/>
      <c r="E72" s="47"/>
      <c r="F72" s="47"/>
      <c r="G72" s="47"/>
      <c r="H72" s="47"/>
      <c r="I72" s="292"/>
      <c r="J72" s="293"/>
      <c r="K72" s="294"/>
      <c r="L72" s="50"/>
      <c r="M72" s="300"/>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431.472243614408</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N44+N54+N65+N76</f>
        <v>3573.3239998474173</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714.66479996948351</v>
      </c>
      <c r="M83" s="859"/>
      <c r="N83" s="51"/>
    </row>
    <row r="84" spans="1:14">
      <c r="B84" s="89" t="s">
        <v>973</v>
      </c>
      <c r="C84" s="90"/>
      <c r="D84" s="90"/>
      <c r="E84" s="90"/>
      <c r="F84" s="90"/>
      <c r="G84" s="90"/>
      <c r="H84" s="90"/>
      <c r="I84" s="87"/>
      <c r="J84" s="88"/>
      <c r="K84" s="304">
        <v>0.05</v>
      </c>
      <c r="L84" s="858">
        <f>N78*K84</f>
        <v>178.66619999237088</v>
      </c>
      <c r="M84" s="859"/>
      <c r="N84" s="51"/>
    </row>
    <row r="85" spans="1:14" ht="15.75" thickBot="1">
      <c r="B85" s="91" t="s">
        <v>974</v>
      </c>
      <c r="C85" s="92"/>
      <c r="D85" s="92"/>
      <c r="E85" s="92"/>
      <c r="F85" s="92"/>
      <c r="G85" s="92"/>
      <c r="H85" s="92"/>
      <c r="I85" s="93"/>
      <c r="J85" s="94"/>
      <c r="K85" s="305">
        <v>0.05</v>
      </c>
      <c r="L85" s="860">
        <f>N78*K85</f>
        <v>178.66619999237088</v>
      </c>
      <c r="M85" s="861"/>
      <c r="N85" s="51"/>
    </row>
    <row r="86" spans="1:14" ht="15.75" thickBot="1">
      <c r="B86" s="824" t="s">
        <v>953</v>
      </c>
      <c r="C86" s="825"/>
      <c r="D86" s="825"/>
      <c r="E86" s="825"/>
      <c r="F86" s="825"/>
      <c r="G86" s="825"/>
      <c r="H86" s="825"/>
      <c r="I86" s="825"/>
      <c r="J86" s="825"/>
      <c r="K86" s="825"/>
      <c r="L86" s="825"/>
      <c r="M86" s="826"/>
      <c r="N86" s="52">
        <f>L83+L84+L85</f>
        <v>1071.9971999542252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4645.3211998016423</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30"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c r="B118" s="56" t="s">
        <v>2220</v>
      </c>
      <c r="C118" s="55"/>
      <c r="D118" s="55"/>
      <c r="E118" s="12"/>
      <c r="F118" s="12"/>
      <c r="G118" s="12"/>
      <c r="H118" s="12"/>
      <c r="I118" s="12"/>
      <c r="J118" s="801"/>
      <c r="K118" s="801"/>
      <c r="L118" s="801"/>
      <c r="M118" s="801"/>
      <c r="N118" s="802"/>
    </row>
    <row r="119" spans="2:14" ht="15.75" thickBot="1">
      <c r="B119" s="261" t="s">
        <v>2221</v>
      </c>
      <c r="C119" s="393"/>
      <c r="D119" s="393"/>
      <c r="E119" s="57"/>
      <c r="F119" s="57"/>
      <c r="G119" s="57"/>
      <c r="H119" s="57"/>
      <c r="I119" s="57"/>
      <c r="J119" s="803"/>
      <c r="K119" s="803"/>
      <c r="L119" s="803"/>
      <c r="M119" s="803"/>
      <c r="N119" s="804"/>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1089</v>
      </c>
      <c r="C31" s="218" t="s">
        <v>2086</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164</v>
      </c>
      <c r="B36" s="837" t="str">
        <f>VLOOKUP(A36,EQUIPOS!A6:D154,3,FALSE)</f>
        <v>Compactador manual de rodillo</v>
      </c>
      <c r="C36" s="838"/>
      <c r="D36" s="838"/>
      <c r="E36" s="838"/>
      <c r="F36" s="838"/>
      <c r="G36" s="838"/>
      <c r="H36" s="839"/>
      <c r="I36" s="267"/>
      <c r="J36" s="268"/>
      <c r="K36" s="269">
        <f>VLOOKUP(A36,EQUIPOS!A6:D163,4,FALSE)</f>
        <v>30667.889026707515</v>
      </c>
      <c r="L36" s="270"/>
      <c r="M36" s="271">
        <v>2</v>
      </c>
      <c r="N36" s="272">
        <f>K36/M36</f>
        <v>15333.944513353757</v>
      </c>
    </row>
    <row r="37" spans="1:14">
      <c r="A37" s="113" t="s">
        <v>180</v>
      </c>
      <c r="B37" s="837" t="str">
        <f>VLOOKUP(A37,EQUIPOS!A7:D154,3,FALSE)</f>
        <v>Compresor 120 HP, con martillo.</v>
      </c>
      <c r="C37" s="838"/>
      <c r="D37" s="838"/>
      <c r="E37" s="838"/>
      <c r="F37" s="838"/>
      <c r="G37" s="838"/>
      <c r="H37" s="839"/>
      <c r="I37" s="267"/>
      <c r="J37" s="268"/>
      <c r="K37" s="269">
        <f>VLOOKUP(A37,EQUIPOS!A7:D164,4,FALSE)</f>
        <v>103031.39956113246</v>
      </c>
      <c r="L37" s="270"/>
      <c r="M37" s="271">
        <v>4</v>
      </c>
      <c r="N37" s="272">
        <f>K37/M37</f>
        <v>25757.849890283116</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27087.55118630068</v>
      </c>
      <c r="L38" s="270"/>
      <c r="M38" s="271">
        <v>10</v>
      </c>
      <c r="N38" s="272">
        <f>K38/M38</f>
        <v>2708.755118630068</v>
      </c>
    </row>
    <row r="39" spans="1:14">
      <c r="A39" t="s">
        <v>303</v>
      </c>
      <c r="B39" s="837" t="str">
        <f>VLOOKUP(A39,EQUIPOS!A9:D154,3,FALSE)</f>
        <v>Retrocargador, pala de 1,1 m3 de capacidad, profundidad de excavación de 4.400 mm y una altura de 5.680 mm</v>
      </c>
      <c r="C39" s="838"/>
      <c r="D39" s="838"/>
      <c r="E39" s="838"/>
      <c r="F39" s="838"/>
      <c r="G39" s="838"/>
      <c r="H39" s="839"/>
      <c r="I39" s="267"/>
      <c r="J39" s="268"/>
      <c r="K39" s="269">
        <f>VLOOKUP(A39,EQUIPOS!A9:D166,4,FALSE)</f>
        <v>153339.44513353758</v>
      </c>
      <c r="L39" s="270"/>
      <c r="M39" s="271">
        <v>10</v>
      </c>
      <c r="N39" s="272">
        <f>K39/M39</f>
        <v>15333.944513353757</v>
      </c>
    </row>
    <row r="40" spans="1:14">
      <c r="A40" t="s">
        <v>129</v>
      </c>
      <c r="B40" s="837" t="str">
        <f>VLOOKUP(A40,EQUIPOS!A10:D154,3,FALSE)</f>
        <v xml:space="preserve">Buldozer, Potencia al volante de 140 HP, motor de 2200 RPM, longitud de hoja 4,80m. </v>
      </c>
      <c r="C40" s="838"/>
      <c r="D40" s="838"/>
      <c r="E40" s="838"/>
      <c r="F40" s="838"/>
      <c r="G40" s="838"/>
      <c r="H40" s="839"/>
      <c r="I40" s="267"/>
      <c r="J40" s="268"/>
      <c r="K40" s="269">
        <f>VLOOKUP(A40,EQUIPOS!A10:D167,4,FALSE)</f>
        <v>226669.07903449144</v>
      </c>
      <c r="L40" s="270"/>
      <c r="M40" s="271">
        <v>100</v>
      </c>
      <c r="N40" s="272">
        <f>K40/M40</f>
        <v>2266.6907903449146</v>
      </c>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N80*M46</f>
        <v>1348.350761295025</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62749.535587260645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442</v>
      </c>
      <c r="B53" s="43" t="str">
        <f>VLOOKUP(A53,MATERIALES!A5:D373,3,FALSE)</f>
        <v>Derechos de explotación y/o disposición de materiales</v>
      </c>
      <c r="C53" s="281"/>
      <c r="D53" s="281"/>
      <c r="E53" s="281"/>
      <c r="F53" s="281"/>
      <c r="G53" s="281"/>
      <c r="H53" s="281"/>
      <c r="I53" s="268"/>
      <c r="J53" s="224" t="str">
        <f>VLOOKUP(A53,MATERIALES!A7:D645,2,FALSE)</f>
        <v>m3</v>
      </c>
      <c r="K53" s="282">
        <v>1</v>
      </c>
      <c r="L53" s="267"/>
      <c r="M53" s="402">
        <f>VLOOKUP(A53,MATERIALES!A5:D396,4,FALSE)</f>
        <v>5029.4190586078585</v>
      </c>
      <c r="N53" s="272">
        <f>K53*M53</f>
        <v>5029.4190586078585</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5029.4190586078585</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1256</v>
      </c>
      <c r="B63" s="46" t="str">
        <f>VLOOKUP(A63,TRANSPORTE!A5:D117,3,FALSE)</f>
        <v>Transporte de material de excavación</v>
      </c>
      <c r="C63" s="317"/>
      <c r="D63" s="317"/>
      <c r="E63" s="317"/>
      <c r="F63" s="317"/>
      <c r="G63" s="317"/>
      <c r="H63" s="311" t="s">
        <v>1468</v>
      </c>
      <c r="I63" s="279">
        <v>1.3</v>
      </c>
      <c r="J63" s="286">
        <v>1</v>
      </c>
      <c r="K63" s="279">
        <f>I63*J63</f>
        <v>1.3</v>
      </c>
      <c r="L63" s="828">
        <f>VLOOKUP(A63,TRANSPORTE!A5:D117,4,FALSE)</f>
        <v>1131.4191219078368</v>
      </c>
      <c r="M63" s="829"/>
      <c r="N63" s="287">
        <f>K63*L63</f>
        <v>1470.8448584801879</v>
      </c>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f>N63+N64+N65+N66+N67</f>
        <v>1470.8448584801879</v>
      </c>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32</v>
      </c>
      <c r="N74" s="395">
        <f>K74/M74</f>
        <v>10149.5625</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32</v>
      </c>
      <c r="N75" s="395">
        <f>K75/M75</f>
        <v>3333.9451129502495</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127"/>
    </row>
    <row r="80" spans="1:15" ht="15.75" thickBot="1">
      <c r="B80" s="830" t="s">
        <v>953</v>
      </c>
      <c r="C80" s="831"/>
      <c r="D80" s="831"/>
      <c r="E80" s="831"/>
      <c r="F80" s="831"/>
      <c r="G80" s="831"/>
      <c r="H80" s="831"/>
      <c r="I80" s="831"/>
      <c r="J80" s="831"/>
      <c r="K80" s="831"/>
      <c r="L80" s="831"/>
      <c r="M80" s="832"/>
      <c r="N80" s="460">
        <f>SUM(N74:N79)</f>
        <v>13483.507612950249</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82733.307117298944</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16546.661423459791</v>
      </c>
      <c r="M87" s="859"/>
      <c r="N87" s="51"/>
    </row>
    <row r="88" spans="1:14">
      <c r="B88" s="89" t="s">
        <v>973</v>
      </c>
      <c r="C88" s="90"/>
      <c r="D88" s="90"/>
      <c r="E88" s="90"/>
      <c r="F88" s="90"/>
      <c r="G88" s="90"/>
      <c r="H88" s="90"/>
      <c r="I88" s="87"/>
      <c r="J88" s="88"/>
      <c r="K88" s="304">
        <v>0.05</v>
      </c>
      <c r="L88" s="858">
        <f>N82*K88</f>
        <v>4136.6653558649477</v>
      </c>
      <c r="M88" s="859"/>
      <c r="N88" s="51"/>
    </row>
    <row r="89" spans="1:14" ht="15.75" thickBot="1">
      <c r="B89" s="91" t="s">
        <v>974</v>
      </c>
      <c r="C89" s="92"/>
      <c r="D89" s="92"/>
      <c r="E89" s="92"/>
      <c r="F89" s="92"/>
      <c r="G89" s="92"/>
      <c r="H89" s="92"/>
      <c r="I89" s="93"/>
      <c r="J89" s="94"/>
      <c r="K89" s="305">
        <v>0.05</v>
      </c>
      <c r="L89" s="860">
        <f>N82*K89</f>
        <v>4136.6653558649477</v>
      </c>
      <c r="M89" s="861"/>
      <c r="N89" s="51"/>
    </row>
    <row r="90" spans="1:14" ht="15.75" thickBot="1">
      <c r="B90" s="824" t="s">
        <v>953</v>
      </c>
      <c r="C90" s="825"/>
      <c r="D90" s="825"/>
      <c r="E90" s="825"/>
      <c r="F90" s="825"/>
      <c r="G90" s="825"/>
      <c r="H90" s="825"/>
      <c r="I90" s="825"/>
      <c r="J90" s="825"/>
      <c r="K90" s="825"/>
      <c r="L90" s="825"/>
      <c r="M90" s="826"/>
      <c r="N90" s="52">
        <f>L87+L88+L89</f>
        <v>24819.992135189688</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107553.29925248864</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1602</v>
      </c>
      <c r="C31" s="81" t="s">
        <v>2087</v>
      </c>
      <c r="D31" s="82"/>
      <c r="E31" s="82"/>
      <c r="F31" s="82"/>
      <c r="G31" s="82"/>
      <c r="H31" s="82"/>
      <c r="I31" s="82"/>
      <c r="J31" s="83"/>
      <c r="K31" s="308"/>
      <c r="L31" s="306" t="s">
        <v>387</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271">
        <v>2</v>
      </c>
      <c r="N36" s="272">
        <f>K36/M36</f>
        <v>4865.9717255709265</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267"/>
      <c r="J37" s="268"/>
      <c r="K37" s="269">
        <f>VLOOKUP(A37,EQUIPOS!A7:D164,4,FALSE)</f>
        <v>153339.44513353758</v>
      </c>
      <c r="L37" s="270"/>
      <c r="M37" s="271">
        <v>10</v>
      </c>
      <c r="N37" s="272">
        <f>K37/M37</f>
        <v>15333.944513353757</v>
      </c>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269.67015225900496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20469.58639118369</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B53" s="43"/>
      <c r="C53" s="281"/>
      <c r="D53" s="281"/>
      <c r="E53" s="281"/>
      <c r="F53" s="281"/>
      <c r="G53" s="281"/>
      <c r="H53" s="281"/>
      <c r="I53" s="268"/>
      <c r="J53" s="224"/>
      <c r="K53" s="282"/>
      <c r="L53" s="267"/>
      <c r="M53" s="402"/>
      <c r="N53" s="272"/>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15</v>
      </c>
      <c r="B74" s="49" t="str">
        <f>VLOOKUP(A74,'MANO DE OBRA'!A8:D68,3,FALSE)</f>
        <v>Obrero (6)</v>
      </c>
      <c r="C74" s="47"/>
      <c r="D74" s="47"/>
      <c r="E74" s="47"/>
      <c r="F74" s="47"/>
      <c r="G74" s="47"/>
      <c r="H74" s="47"/>
      <c r="I74" s="292">
        <f>K74/J74*100</f>
        <v>175560</v>
      </c>
      <c r="J74" s="293">
        <v>185</v>
      </c>
      <c r="K74" s="294">
        <f>VLOOKUP(A74,'MANO DE OBRA'!A8:D99,4,FALSE)</f>
        <v>324786</v>
      </c>
      <c r="L74" s="50"/>
      <c r="M74" s="295">
        <v>80</v>
      </c>
      <c r="N74" s="395">
        <f>K74/M74</f>
        <v>4059.8249999999998</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80</v>
      </c>
      <c r="N75" s="395">
        <f>K75/M75</f>
        <v>1333.5780451800997</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5393.4030451800991</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25862.989436363787</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5172.5978872727574</v>
      </c>
      <c r="M87" s="859"/>
      <c r="N87" s="51"/>
    </row>
    <row r="88" spans="1:14">
      <c r="B88" s="89" t="s">
        <v>973</v>
      </c>
      <c r="C88" s="90"/>
      <c r="D88" s="90"/>
      <c r="E88" s="90"/>
      <c r="F88" s="90"/>
      <c r="G88" s="90"/>
      <c r="H88" s="90"/>
      <c r="I88" s="87"/>
      <c r="J88" s="88"/>
      <c r="K88" s="304">
        <v>0.05</v>
      </c>
      <c r="L88" s="858">
        <f>N82*K88</f>
        <v>1293.1494718181893</v>
      </c>
      <c r="M88" s="859"/>
      <c r="N88" s="51"/>
    </row>
    <row r="89" spans="1:14" ht="15.75" thickBot="1">
      <c r="B89" s="91" t="s">
        <v>974</v>
      </c>
      <c r="C89" s="92"/>
      <c r="D89" s="92"/>
      <c r="E89" s="92"/>
      <c r="F89" s="92"/>
      <c r="G89" s="92"/>
      <c r="H89" s="92"/>
      <c r="I89" s="93"/>
      <c r="J89" s="94"/>
      <c r="K89" s="305">
        <v>0.05</v>
      </c>
      <c r="L89" s="860">
        <f>N82*K89</f>
        <v>1293.1494718181893</v>
      </c>
      <c r="M89" s="861"/>
      <c r="N89" s="51"/>
    </row>
    <row r="90" spans="1:14" ht="15.75" thickBot="1">
      <c r="B90" s="824" t="s">
        <v>953</v>
      </c>
      <c r="C90" s="825"/>
      <c r="D90" s="825"/>
      <c r="E90" s="825"/>
      <c r="F90" s="825"/>
      <c r="G90" s="825"/>
      <c r="H90" s="825"/>
      <c r="I90" s="825"/>
      <c r="J90" s="825"/>
      <c r="K90" s="825"/>
      <c r="L90" s="825"/>
      <c r="M90" s="826"/>
      <c r="N90" s="52">
        <f>L87+L88+L89</f>
        <v>7758.896830909136</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33621.886267272923</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1090</v>
      </c>
      <c r="C31" s="81" t="s">
        <v>2038</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3562.8257968239609</v>
      </c>
      <c r="L36" s="270"/>
      <c r="M36" s="271">
        <v>60</v>
      </c>
      <c r="N36" s="272">
        <f>K36/M36</f>
        <v>59.380429947066013</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60</v>
      </c>
      <c r="N37" s="272">
        <f>K37/M37</f>
        <v>1030.3139956113248</v>
      </c>
    </row>
    <row r="38" spans="1:14">
      <c r="A38" t="s">
        <v>138</v>
      </c>
      <c r="B38" s="837" t="str">
        <f>VLOOKUP(A38,EQUIPOS!A8:D154,3,FALSE)</f>
        <v>Camioneta D-300</v>
      </c>
      <c r="C38" s="838"/>
      <c r="D38" s="838"/>
      <c r="E38" s="838"/>
      <c r="F38" s="838"/>
      <c r="G38" s="838"/>
      <c r="H38" s="839"/>
      <c r="I38" s="267"/>
      <c r="J38" s="268"/>
      <c r="K38" s="269">
        <f>VLOOKUP(A38,EQUIPOS!A8:D165,4,FALSE)</f>
        <v>55968.897473741214</v>
      </c>
      <c r="L38" s="270"/>
      <c r="M38" s="271">
        <v>60</v>
      </c>
      <c r="N38" s="272">
        <f>K38/M38</f>
        <v>932.81495789568692</v>
      </c>
    </row>
    <row r="39" spans="1:14">
      <c r="B39" s="837"/>
      <c r="C39" s="838"/>
      <c r="D39" s="838"/>
      <c r="E39" s="838"/>
      <c r="F39" s="838"/>
      <c r="G39" s="838"/>
      <c r="H39" s="839"/>
      <c r="I39" s="267"/>
      <c r="J39" s="268"/>
      <c r="K39" s="269"/>
      <c r="L39" s="270"/>
      <c r="M39" s="271"/>
      <c r="N39" s="272"/>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N80*M46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2044.899825497245</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860</v>
      </c>
      <c r="B53" s="43" t="str">
        <f>VLOOKUP(A53,MATERIALES!A5:D373,3,FALSE)</f>
        <v>Emulsión CRR-2</v>
      </c>
      <c r="C53" s="281"/>
      <c r="D53" s="281"/>
      <c r="E53" s="281"/>
      <c r="F53" s="281"/>
      <c r="G53" s="281"/>
      <c r="H53" s="281"/>
      <c r="I53" s="268"/>
      <c r="J53" s="224" t="str">
        <f>VLOOKUP(A53,MATERIALES!A7:D645,2,FALSE)</f>
        <v>lt</v>
      </c>
      <c r="K53" s="282">
        <v>0.12</v>
      </c>
      <c r="L53" s="267"/>
      <c r="M53" s="402">
        <f>VLOOKUP(A53,MATERIALES!A5:D396,4,FALSE)</f>
        <v>1999.3004863836115</v>
      </c>
      <c r="N53" s="272">
        <f>K53*M53</f>
        <v>239.91605836603338</v>
      </c>
    </row>
    <row r="54" spans="1:14">
      <c r="A54" s="116"/>
      <c r="B54" s="43"/>
      <c r="C54" s="281"/>
      <c r="D54" s="281"/>
      <c r="E54" s="281"/>
      <c r="F54" s="281"/>
      <c r="G54" s="281"/>
      <c r="H54" s="281"/>
      <c r="I54" s="268"/>
      <c r="J54" s="224"/>
      <c r="K54" s="282"/>
      <c r="L54" s="267"/>
      <c r="M54" s="402"/>
      <c r="N54" s="272"/>
    </row>
    <row r="55" spans="1:14">
      <c r="B55" s="43"/>
      <c r="C55" s="281"/>
      <c r="D55" s="281"/>
      <c r="E55" s="281"/>
      <c r="F55" s="281"/>
      <c r="G55" s="281"/>
      <c r="H55" s="281"/>
      <c r="I55" s="268"/>
      <c r="J55" s="224"/>
      <c r="K55" s="282"/>
      <c r="L55" s="267"/>
      <c r="M55" s="283"/>
      <c r="N55" s="284"/>
    </row>
    <row r="56" spans="1:14">
      <c r="B56" s="43"/>
      <c r="C56" s="281"/>
      <c r="D56" s="281"/>
      <c r="E56" s="281"/>
      <c r="F56" s="281"/>
      <c r="G56" s="281"/>
      <c r="H56" s="281"/>
      <c r="I56" s="268"/>
      <c r="J56" s="224"/>
      <c r="K56" s="282"/>
      <c r="L56" s="267"/>
      <c r="M56" s="283"/>
      <c r="N56" s="284"/>
    </row>
    <row r="57" spans="1:14" ht="15.75" thickBot="1">
      <c r="B57" s="819"/>
      <c r="C57" s="820"/>
      <c r="D57" s="820"/>
      <c r="E57" s="820"/>
      <c r="F57" s="820"/>
      <c r="G57" s="820"/>
      <c r="H57" s="820"/>
      <c r="I57" s="821"/>
      <c r="J57" s="42"/>
      <c r="K57" s="44"/>
      <c r="L57" s="822"/>
      <c r="M57" s="823"/>
      <c r="N57" s="45"/>
    </row>
    <row r="58" spans="1:14" ht="15.75" thickBot="1">
      <c r="B58" s="824" t="s">
        <v>953</v>
      </c>
      <c r="C58" s="825"/>
      <c r="D58" s="825"/>
      <c r="E58" s="825"/>
      <c r="F58" s="825"/>
      <c r="G58" s="825"/>
      <c r="H58" s="825"/>
      <c r="I58" s="825"/>
      <c r="J58" s="825"/>
      <c r="K58" s="825"/>
      <c r="L58" s="825"/>
      <c r="M58" s="826"/>
      <c r="N58" s="394">
        <f>SUM(N53:N57)</f>
        <v>239.91605836603338</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B63" s="46"/>
      <c r="C63" s="317"/>
      <c r="D63" s="317"/>
      <c r="E63" s="317"/>
      <c r="F63" s="317"/>
      <c r="G63" s="31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c r="B66" s="46"/>
      <c r="C66" s="47"/>
      <c r="D66" s="47"/>
      <c r="E66" s="47"/>
      <c r="F66" s="47"/>
      <c r="G66" s="47"/>
      <c r="H66" s="288"/>
      <c r="I66" s="279"/>
      <c r="J66" s="279"/>
      <c r="K66" s="279"/>
      <c r="L66" s="289"/>
      <c r="M66" s="290"/>
      <c r="N66" s="291"/>
    </row>
    <row r="67" spans="1:15">
      <c r="B67" s="46"/>
      <c r="C67" s="47"/>
      <c r="D67" s="47"/>
      <c r="E67" s="47"/>
      <c r="F67" s="47"/>
      <c r="G67" s="47"/>
      <c r="H67" s="288"/>
      <c r="I67" s="279"/>
      <c r="J67" s="279"/>
      <c r="K67" s="279"/>
      <c r="L67" s="289"/>
      <c r="M67" s="290"/>
      <c r="N67" s="291"/>
    </row>
    <row r="68" spans="1:15" ht="15.75" thickBot="1">
      <c r="B68" s="447"/>
      <c r="C68" s="448"/>
      <c r="D68" s="448"/>
      <c r="E68" s="448"/>
      <c r="F68" s="448"/>
      <c r="G68" s="448"/>
      <c r="H68" s="48"/>
      <c r="I68" s="126"/>
      <c r="J68" s="126"/>
      <c r="K68" s="126"/>
      <c r="L68" s="813"/>
      <c r="M68" s="814"/>
      <c r="N68" s="127"/>
    </row>
    <row r="69" spans="1:15" ht="15.75" thickBot="1">
      <c r="B69" s="830" t="s">
        <v>953</v>
      </c>
      <c r="C69" s="831"/>
      <c r="D69" s="831"/>
      <c r="E69" s="831"/>
      <c r="F69" s="831"/>
      <c r="G69" s="831"/>
      <c r="H69" s="831"/>
      <c r="I69" s="831"/>
      <c r="J69" s="831"/>
      <c r="K69" s="831"/>
      <c r="L69" s="831"/>
      <c r="M69" s="832"/>
      <c r="N69" s="104"/>
    </row>
    <row r="70" spans="1:15">
      <c r="B70" s="33"/>
      <c r="C70" s="34"/>
      <c r="D70" s="34"/>
      <c r="E70" s="34"/>
      <c r="F70" s="34"/>
      <c r="G70" s="34"/>
      <c r="H70" s="34"/>
      <c r="I70" s="34"/>
      <c r="J70" s="34"/>
      <c r="K70" s="34"/>
      <c r="L70" s="34"/>
      <c r="M70" s="34"/>
      <c r="N70" s="35"/>
    </row>
    <row r="71" spans="1:15">
      <c r="B71" s="64" t="s">
        <v>962</v>
      </c>
      <c r="C71" s="65"/>
      <c r="D71" s="65"/>
      <c r="E71" s="65"/>
      <c r="F71" s="65"/>
      <c r="G71" s="65"/>
      <c r="H71" s="65"/>
      <c r="I71" s="65"/>
      <c r="J71" s="65"/>
      <c r="K71" s="65"/>
      <c r="L71" s="65"/>
      <c r="M71" s="65"/>
      <c r="N71" s="66"/>
    </row>
    <row r="72" spans="1:15" ht="15.75" thickBot="1">
      <c r="B72" s="68"/>
      <c r="C72" s="61"/>
      <c r="D72" s="61"/>
      <c r="E72" s="61"/>
      <c r="F72" s="61"/>
      <c r="G72" s="61"/>
      <c r="H72" s="61"/>
      <c r="I72" s="61"/>
      <c r="J72" s="61"/>
      <c r="K72" s="61"/>
      <c r="L72" s="61"/>
      <c r="M72" s="61"/>
      <c r="N72" s="63"/>
    </row>
    <row r="73" spans="1:15" ht="25.5">
      <c r="B73" s="850" t="s">
        <v>963</v>
      </c>
      <c r="C73" s="851"/>
      <c r="D73" s="851"/>
      <c r="E73" s="851"/>
      <c r="F73" s="851"/>
      <c r="G73" s="851"/>
      <c r="H73" s="851"/>
      <c r="I73" s="73" t="s">
        <v>964</v>
      </c>
      <c r="J73" s="75" t="s">
        <v>1410</v>
      </c>
      <c r="K73" s="74" t="s">
        <v>966</v>
      </c>
      <c r="L73" s="852" t="s">
        <v>950</v>
      </c>
      <c r="M73" s="853"/>
      <c r="N73" s="98" t="s">
        <v>951</v>
      </c>
    </row>
    <row r="74" spans="1:15">
      <c r="A74" t="s">
        <v>7</v>
      </c>
      <c r="B74" s="49" t="str">
        <f>VLOOKUP(A74,'MANO DE OBRA'!A8:D68,3,FALSE)</f>
        <v>Obrero (2)</v>
      </c>
      <c r="C74" s="47"/>
      <c r="D74" s="47"/>
      <c r="E74" s="47"/>
      <c r="F74" s="47"/>
      <c r="G74" s="47"/>
      <c r="H74" s="47"/>
      <c r="I74" s="292">
        <f>K74/J74*100</f>
        <v>58520.000000000007</v>
      </c>
      <c r="J74" s="293">
        <v>185</v>
      </c>
      <c r="K74" s="294">
        <f>VLOOKUP(A74,'MANO DE OBRA'!A8:D99,4,FALSE)</f>
        <v>108262</v>
      </c>
      <c r="L74" s="50"/>
      <c r="M74" s="295">
        <v>480</v>
      </c>
      <c r="N74" s="395">
        <f>K74/M74</f>
        <v>225.54583333333332</v>
      </c>
      <c r="O74" s="106"/>
    </row>
    <row r="75" spans="1:15">
      <c r="A75" t="s">
        <v>30</v>
      </c>
      <c r="B75" s="49" t="str">
        <f>VLOOKUP(A75,'MANO DE OBRA'!A8:D69,3,FALSE)</f>
        <v>Oficial</v>
      </c>
      <c r="C75" s="47"/>
      <c r="D75" s="47"/>
      <c r="E75" s="47"/>
      <c r="F75" s="47"/>
      <c r="G75" s="47"/>
      <c r="H75" s="47"/>
      <c r="I75" s="292">
        <f>K75/J75*100</f>
        <v>57668.23979157189</v>
      </c>
      <c r="J75" s="293">
        <v>185</v>
      </c>
      <c r="K75" s="294">
        <f>VLOOKUP(A75,'MANO DE OBRA'!A8:D100,4,FALSE)</f>
        <v>106686.24361440798</v>
      </c>
      <c r="L75" s="50"/>
      <c r="M75" s="299">
        <v>480</v>
      </c>
      <c r="N75" s="395">
        <f>K75/M75</f>
        <v>222.26300753001664</v>
      </c>
    </row>
    <row r="76" spans="1:15">
      <c r="B76" s="49"/>
      <c r="C76" s="47"/>
      <c r="D76" s="47"/>
      <c r="E76" s="47"/>
      <c r="F76" s="47"/>
      <c r="G76" s="47"/>
      <c r="H76" s="47"/>
      <c r="I76" s="292"/>
      <c r="J76" s="293"/>
      <c r="K76" s="294"/>
      <c r="L76" s="50"/>
      <c r="M76" s="300"/>
      <c r="N76" s="395"/>
    </row>
    <row r="77" spans="1:15">
      <c r="B77" s="49"/>
      <c r="C77" s="47"/>
      <c r="D77" s="47"/>
      <c r="E77" s="47"/>
      <c r="F77" s="47"/>
      <c r="G77" s="47"/>
      <c r="H77" s="47"/>
      <c r="I77" s="279"/>
      <c r="J77" s="297"/>
      <c r="K77" s="298"/>
      <c r="L77" s="318"/>
      <c r="M77" s="300"/>
      <c r="N77" s="296"/>
    </row>
    <row r="78" spans="1:15">
      <c r="B78" s="49"/>
      <c r="C78" s="47"/>
      <c r="D78" s="47"/>
      <c r="E78" s="47"/>
      <c r="F78" s="47"/>
      <c r="G78" s="47"/>
      <c r="H78" s="47"/>
      <c r="I78" s="279"/>
      <c r="J78" s="297"/>
      <c r="K78" s="298"/>
      <c r="L78" s="318"/>
      <c r="M78" s="300"/>
      <c r="N78" s="296"/>
    </row>
    <row r="79" spans="1:15" ht="15.75" thickBot="1">
      <c r="B79" s="811"/>
      <c r="C79" s="812"/>
      <c r="D79" s="812"/>
      <c r="E79" s="812"/>
      <c r="F79" s="812"/>
      <c r="G79" s="812"/>
      <c r="H79" s="812"/>
      <c r="I79" s="126"/>
      <c r="J79" s="126"/>
      <c r="K79" s="126"/>
      <c r="L79" s="912"/>
      <c r="M79" s="912"/>
      <c r="N79" s="45"/>
    </row>
    <row r="80" spans="1:15" ht="15.75" thickBot="1">
      <c r="B80" s="830" t="s">
        <v>953</v>
      </c>
      <c r="C80" s="831"/>
      <c r="D80" s="831"/>
      <c r="E80" s="831"/>
      <c r="F80" s="831"/>
      <c r="G80" s="831"/>
      <c r="H80" s="831"/>
      <c r="I80" s="831"/>
      <c r="J80" s="831"/>
      <c r="K80" s="831"/>
      <c r="L80" s="831"/>
      <c r="M80" s="832"/>
      <c r="N80" s="301">
        <f>SUM(N74:N79)</f>
        <v>447.80884086334993</v>
      </c>
    </row>
    <row r="81" spans="1:14" ht="15.75" thickBot="1">
      <c r="B81" s="33"/>
      <c r="C81" s="34"/>
      <c r="D81" s="34"/>
      <c r="E81" s="34"/>
      <c r="F81" s="34"/>
      <c r="G81" s="34"/>
      <c r="H81" s="34"/>
      <c r="I81" s="34"/>
      <c r="J81" s="34"/>
      <c r="K81" s="34"/>
      <c r="L81" s="34"/>
      <c r="M81" s="34"/>
      <c r="N81" s="35"/>
    </row>
    <row r="82" spans="1:14" ht="15.75" thickBot="1">
      <c r="B82" s="824" t="s">
        <v>967</v>
      </c>
      <c r="C82" s="825"/>
      <c r="D82" s="825"/>
      <c r="E82" s="825"/>
      <c r="F82" s="825"/>
      <c r="G82" s="825"/>
      <c r="H82" s="825"/>
      <c r="I82" s="825"/>
      <c r="J82" s="825"/>
      <c r="K82" s="825"/>
      <c r="L82" s="825"/>
      <c r="M82" s="826"/>
      <c r="N82" s="99">
        <f>N48+N58+N69+N80</f>
        <v>2732.6247247266283</v>
      </c>
    </row>
    <row r="83" spans="1:14">
      <c r="B83" s="33"/>
      <c r="C83" s="34"/>
      <c r="D83" s="34"/>
      <c r="E83" s="34"/>
      <c r="F83" s="34"/>
      <c r="G83" s="34"/>
      <c r="H83" s="34"/>
      <c r="I83" s="34"/>
      <c r="J83" s="34"/>
      <c r="K83" s="34"/>
      <c r="L83" s="34"/>
      <c r="M83" s="34"/>
      <c r="N83" s="35"/>
    </row>
    <row r="84" spans="1:14">
      <c r="B84" s="64" t="s">
        <v>968</v>
      </c>
      <c r="C84" s="65"/>
      <c r="D84" s="65"/>
      <c r="E84" s="65"/>
      <c r="F84" s="65"/>
      <c r="G84" s="65"/>
      <c r="H84" s="65"/>
      <c r="I84" s="65"/>
      <c r="J84" s="65"/>
      <c r="K84" s="65"/>
      <c r="L84" s="65"/>
      <c r="M84" s="65"/>
      <c r="N84" s="66"/>
    </row>
    <row r="85" spans="1:14" ht="15.75" thickBot="1">
      <c r="B85" s="68"/>
      <c r="C85" s="61"/>
      <c r="D85" s="61"/>
      <c r="E85" s="61"/>
      <c r="F85" s="61"/>
      <c r="G85" s="61"/>
      <c r="H85" s="61"/>
      <c r="I85" s="61"/>
      <c r="J85" s="61"/>
      <c r="K85" s="61"/>
      <c r="L85" s="61"/>
      <c r="M85" s="61"/>
      <c r="N85" s="63"/>
    </row>
    <row r="86" spans="1:14">
      <c r="B86" s="815" t="s">
        <v>969</v>
      </c>
      <c r="C86" s="816"/>
      <c r="D86" s="816"/>
      <c r="E86" s="816"/>
      <c r="F86" s="816"/>
      <c r="G86" s="816"/>
      <c r="H86" s="816"/>
      <c r="I86" s="314"/>
      <c r="J86" s="334"/>
      <c r="K86" s="302" t="s">
        <v>970</v>
      </c>
      <c r="L86" s="854" t="s">
        <v>971</v>
      </c>
      <c r="M86" s="855"/>
      <c r="N86" s="303"/>
    </row>
    <row r="87" spans="1:14">
      <c r="B87" s="856" t="s">
        <v>972</v>
      </c>
      <c r="C87" s="857"/>
      <c r="D87" s="857"/>
      <c r="E87" s="857"/>
      <c r="F87" s="857"/>
      <c r="G87" s="857"/>
      <c r="H87" s="857"/>
      <c r="I87" s="87"/>
      <c r="J87" s="88"/>
      <c r="K87" s="304">
        <v>0.2</v>
      </c>
      <c r="L87" s="858">
        <f>N82*K87</f>
        <v>546.52494494532573</v>
      </c>
      <c r="M87" s="859"/>
      <c r="N87" s="51"/>
    </row>
    <row r="88" spans="1:14">
      <c r="B88" s="89" t="s">
        <v>973</v>
      </c>
      <c r="C88" s="90"/>
      <c r="D88" s="90"/>
      <c r="E88" s="90"/>
      <c r="F88" s="90"/>
      <c r="G88" s="90"/>
      <c r="H88" s="90"/>
      <c r="I88" s="87"/>
      <c r="J88" s="88"/>
      <c r="K88" s="304">
        <v>0.05</v>
      </c>
      <c r="L88" s="858">
        <f>N82*K88</f>
        <v>136.63123623633143</v>
      </c>
      <c r="M88" s="859"/>
      <c r="N88" s="51"/>
    </row>
    <row r="89" spans="1:14" ht="15.75" thickBot="1">
      <c r="B89" s="91" t="s">
        <v>974</v>
      </c>
      <c r="C89" s="92"/>
      <c r="D89" s="92"/>
      <c r="E89" s="92"/>
      <c r="F89" s="92"/>
      <c r="G89" s="92"/>
      <c r="H89" s="92"/>
      <c r="I89" s="93"/>
      <c r="J89" s="94"/>
      <c r="K89" s="305">
        <v>0.05</v>
      </c>
      <c r="L89" s="860">
        <f>N82*K89</f>
        <v>136.63123623633143</v>
      </c>
      <c r="M89" s="861"/>
      <c r="N89" s="51"/>
    </row>
    <row r="90" spans="1:14" ht="15.75" thickBot="1">
      <c r="B90" s="824" t="s">
        <v>953</v>
      </c>
      <c r="C90" s="825"/>
      <c r="D90" s="825"/>
      <c r="E90" s="825"/>
      <c r="F90" s="825"/>
      <c r="G90" s="825"/>
      <c r="H90" s="825"/>
      <c r="I90" s="825"/>
      <c r="J90" s="825"/>
      <c r="K90" s="825"/>
      <c r="L90" s="825"/>
      <c r="M90" s="826"/>
      <c r="N90" s="52">
        <f>L87+L88+L89</f>
        <v>819.78741741798865</v>
      </c>
    </row>
    <row r="91" spans="1:14" ht="15.75" thickBot="1">
      <c r="B91" s="33"/>
      <c r="C91" s="34"/>
      <c r="D91" s="34"/>
      <c r="E91" s="34"/>
      <c r="F91" s="34"/>
      <c r="G91" s="34"/>
      <c r="H91" s="34"/>
      <c r="I91" s="34"/>
      <c r="J91" s="34"/>
      <c r="K91" s="34"/>
      <c r="L91" s="34"/>
      <c r="M91" s="34"/>
      <c r="N91" s="35"/>
    </row>
    <row r="92" spans="1:14" ht="15.75" thickBot="1">
      <c r="A92" t="s">
        <v>2016</v>
      </c>
      <c r="B92" s="824" t="s">
        <v>975</v>
      </c>
      <c r="C92" s="825"/>
      <c r="D92" s="825"/>
      <c r="E92" s="825"/>
      <c r="F92" s="825"/>
      <c r="G92" s="825"/>
      <c r="H92" s="825"/>
      <c r="I92" s="825"/>
      <c r="J92" s="825"/>
      <c r="K92" s="825"/>
      <c r="L92" s="825"/>
      <c r="M92" s="826"/>
      <c r="N92" s="188">
        <f>N82+N90</f>
        <v>3552.4121421446171</v>
      </c>
    </row>
    <row r="93" spans="1:14">
      <c r="B93" s="13"/>
      <c r="C93" s="14"/>
      <c r="D93" s="14"/>
      <c r="E93" s="14"/>
      <c r="F93" s="14"/>
      <c r="G93" s="14"/>
      <c r="H93" s="14"/>
      <c r="I93" s="14"/>
      <c r="J93" s="14"/>
      <c r="K93" s="14"/>
      <c r="L93" s="14"/>
      <c r="M93" s="14"/>
      <c r="N93" s="15"/>
    </row>
    <row r="94" spans="1:14">
      <c r="B94" s="16"/>
      <c r="C94" s="12"/>
      <c r="D94" s="12"/>
      <c r="E94" s="12"/>
      <c r="F94" s="12"/>
      <c r="G94" s="12"/>
      <c r="H94" s="12"/>
      <c r="I94" s="12"/>
      <c r="J94" s="12"/>
      <c r="K94" s="12"/>
      <c r="L94" s="12"/>
      <c r="M94" s="12"/>
      <c r="N94" s="17"/>
    </row>
    <row r="95" spans="1:14">
      <c r="B95" s="16"/>
      <c r="C95" s="12"/>
      <c r="D95" s="12"/>
      <c r="E95" s="12"/>
      <c r="F95" s="12"/>
      <c r="G95" s="12"/>
      <c r="H95" s="12"/>
      <c r="I95" s="12"/>
      <c r="J95" s="12"/>
      <c r="K95" s="12"/>
      <c r="L95" s="12"/>
      <c r="M95" s="12"/>
      <c r="N95" s="17"/>
    </row>
    <row r="96" spans="1:14">
      <c r="B96" s="16"/>
      <c r="C96" s="12"/>
      <c r="D96" s="12"/>
      <c r="E96" s="12"/>
      <c r="F96" s="12"/>
      <c r="G96" s="12"/>
      <c r="H96" s="12"/>
      <c r="I96" s="12"/>
      <c r="J96" s="12"/>
      <c r="K96" s="12"/>
      <c r="L96" s="12"/>
      <c r="M96" s="12"/>
      <c r="N96" s="17"/>
    </row>
    <row r="97" spans="2:14">
      <c r="B97" s="16"/>
      <c r="C97" s="12"/>
      <c r="D97" s="12"/>
      <c r="E97" s="53" t="s">
        <v>976</v>
      </c>
      <c r="F97" s="53"/>
      <c r="G97" s="53"/>
      <c r="H97" s="53"/>
      <c r="I97" s="53"/>
      <c r="J97" s="53"/>
      <c r="K97" s="12"/>
      <c r="L97" s="12"/>
      <c r="M97" s="12"/>
      <c r="N97" s="17"/>
    </row>
    <row r="98" spans="2:14">
      <c r="B98" s="16"/>
      <c r="C98" s="12"/>
      <c r="D98" s="12"/>
      <c r="E98" s="12" t="s">
        <v>977</v>
      </c>
      <c r="F98" s="12"/>
      <c r="G98" s="12"/>
      <c r="H98" s="12"/>
      <c r="I98" s="12"/>
      <c r="J98" s="12"/>
      <c r="K98" s="12"/>
      <c r="L98" s="12"/>
      <c r="M98" s="12"/>
      <c r="N98" s="17"/>
    </row>
    <row r="99" spans="2:14">
      <c r="B99" s="16"/>
      <c r="C99" s="12"/>
      <c r="D99" s="12"/>
      <c r="E99" s="12" t="s">
        <v>978</v>
      </c>
      <c r="F99" s="12"/>
      <c r="G99" s="12"/>
      <c r="H99" s="12"/>
      <c r="I99" s="12"/>
      <c r="J99" s="12"/>
      <c r="K99" s="12"/>
      <c r="L99" s="12"/>
      <c r="M99" s="12"/>
      <c r="N99" s="17"/>
    </row>
    <row r="100" spans="2:14">
      <c r="B100" s="16"/>
      <c r="C100" s="12"/>
      <c r="D100" s="12"/>
      <c r="E100" s="12" t="s">
        <v>979</v>
      </c>
      <c r="F100" s="12"/>
      <c r="G100" s="12"/>
      <c r="H100" s="12"/>
      <c r="I100" s="12"/>
      <c r="J100" s="12"/>
      <c r="K100" s="12"/>
      <c r="L100" s="12"/>
      <c r="M100" s="12"/>
      <c r="N100" s="17"/>
    </row>
    <row r="101" spans="2:14" ht="15.75" thickBot="1">
      <c r="B101" s="16"/>
      <c r="C101" s="12"/>
      <c r="D101" s="12"/>
      <c r="E101" s="12"/>
      <c r="F101" s="12" t="s">
        <v>980</v>
      </c>
      <c r="G101" s="12"/>
      <c r="H101" s="12"/>
      <c r="I101" s="12"/>
      <c r="J101" s="12"/>
      <c r="K101" s="12"/>
      <c r="L101" s="12"/>
      <c r="M101" s="12"/>
      <c r="N101" s="17"/>
    </row>
    <row r="102" spans="2:14">
      <c r="B102" s="227" t="s">
        <v>2216</v>
      </c>
      <c r="C102" s="228"/>
      <c r="D102" s="228"/>
      <c r="E102" s="228"/>
      <c r="F102" s="228"/>
      <c r="G102" s="228"/>
      <c r="H102" s="228"/>
      <c r="I102" s="228"/>
      <c r="J102" s="228"/>
      <c r="K102" s="228"/>
      <c r="L102" s="228"/>
      <c r="M102" s="228"/>
      <c r="N102" s="229"/>
    </row>
    <row r="103" spans="2:14">
      <c r="B103" s="230"/>
      <c r="C103" s="231"/>
      <c r="D103" s="231"/>
      <c r="E103" s="231"/>
      <c r="F103" s="231"/>
      <c r="G103" s="231"/>
      <c r="H103" s="231"/>
      <c r="I103" s="231"/>
      <c r="J103" s="231"/>
      <c r="K103" s="231"/>
      <c r="L103" s="231"/>
      <c r="M103" s="231"/>
      <c r="N103" s="232"/>
    </row>
    <row r="104" spans="2:14">
      <c r="B104" s="230"/>
      <c r="C104" s="231"/>
      <c r="D104" s="231"/>
      <c r="E104" s="231"/>
      <c r="F104" s="231"/>
      <c r="G104" s="231"/>
      <c r="H104" s="231"/>
      <c r="I104" s="231"/>
      <c r="J104" s="231"/>
      <c r="K104" s="231"/>
      <c r="L104" s="231"/>
      <c r="M104" s="231"/>
      <c r="N104" s="232"/>
    </row>
    <row r="105" spans="2:14">
      <c r="B105" s="230"/>
      <c r="C105" s="231"/>
      <c r="D105" s="231"/>
      <c r="E105" s="231"/>
      <c r="F105" s="231"/>
      <c r="G105" s="231"/>
      <c r="H105" s="231"/>
      <c r="I105" s="231"/>
      <c r="J105" s="231"/>
      <c r="K105" s="231"/>
      <c r="L105" s="231"/>
      <c r="M105" s="231"/>
      <c r="N105" s="232"/>
    </row>
    <row r="106" spans="2:14" ht="15.75" thickBot="1">
      <c r="B106" s="233"/>
      <c r="C106" s="234"/>
      <c r="D106" s="234"/>
      <c r="E106" s="234"/>
      <c r="F106" s="234"/>
      <c r="G106" s="234"/>
      <c r="H106" s="234"/>
      <c r="I106" s="234"/>
      <c r="J106" s="234"/>
      <c r="K106" s="234"/>
      <c r="L106" s="234"/>
      <c r="M106" s="234"/>
      <c r="N106" s="235"/>
    </row>
    <row r="107" spans="2:14">
      <c r="B107" s="236"/>
      <c r="C107" s="237"/>
      <c r="D107" s="237"/>
      <c r="E107" s="237"/>
      <c r="F107" s="237"/>
      <c r="G107" s="237"/>
      <c r="H107" s="237"/>
      <c r="I107" s="237"/>
      <c r="J107" s="237"/>
      <c r="K107" s="237"/>
      <c r="L107" s="237"/>
      <c r="M107" s="237"/>
      <c r="N107" s="238"/>
    </row>
    <row r="108" spans="2:14">
      <c r="B108" s="222" t="s">
        <v>2217</v>
      </c>
      <c r="C108" s="31"/>
      <c r="D108" s="31"/>
      <c r="E108" s="31"/>
      <c r="F108" s="31"/>
      <c r="G108" s="31"/>
      <c r="H108" s="31"/>
      <c r="I108" s="31"/>
      <c r="J108" s="31"/>
      <c r="K108" s="31"/>
      <c r="L108" s="31"/>
      <c r="M108" s="31"/>
      <c r="N108" s="32"/>
    </row>
    <row r="109" spans="2:14" ht="15" customHeight="1">
      <c r="B109" s="862" t="s">
        <v>2218</v>
      </c>
      <c r="C109" s="863"/>
      <c r="D109" s="863"/>
      <c r="E109" s="863"/>
      <c r="F109" s="863"/>
      <c r="G109" s="863"/>
      <c r="H109" s="863"/>
      <c r="I109" s="863"/>
      <c r="J109" s="863"/>
      <c r="K109" s="863"/>
      <c r="L109" s="863"/>
      <c r="M109" s="863"/>
      <c r="N109" s="864"/>
    </row>
    <row r="110" spans="2:14" ht="15" customHeight="1">
      <c r="B110" s="862"/>
      <c r="C110" s="863"/>
      <c r="D110" s="863"/>
      <c r="E110" s="863"/>
      <c r="F110" s="863"/>
      <c r="G110" s="863"/>
      <c r="H110" s="863"/>
      <c r="I110" s="863"/>
      <c r="J110" s="863"/>
      <c r="K110" s="863"/>
      <c r="L110" s="863"/>
      <c r="M110" s="863"/>
      <c r="N110" s="864"/>
    </row>
    <row r="111" spans="2:14" ht="30" customHeight="1">
      <c r="B111" s="865" t="s">
        <v>2219</v>
      </c>
      <c r="C111" s="866"/>
      <c r="D111" s="866"/>
      <c r="E111" s="866"/>
      <c r="F111" s="866"/>
      <c r="G111" s="866"/>
      <c r="H111" s="866"/>
      <c r="I111" s="866"/>
      <c r="J111" s="866"/>
      <c r="K111" s="866"/>
      <c r="L111" s="866"/>
      <c r="M111" s="866"/>
      <c r="N111" s="867"/>
    </row>
    <row r="112" spans="2:14">
      <c r="B112" s="865"/>
      <c r="C112" s="866"/>
      <c r="D112" s="866"/>
      <c r="E112" s="866"/>
      <c r="F112" s="866"/>
      <c r="G112" s="866"/>
      <c r="H112" s="866"/>
      <c r="I112" s="866"/>
      <c r="J112" s="866"/>
      <c r="K112" s="866"/>
      <c r="L112" s="866"/>
      <c r="M112" s="866"/>
      <c r="N112" s="867"/>
    </row>
    <row r="113" spans="2:14">
      <c r="B113" s="331"/>
      <c r="C113" s="332"/>
      <c r="D113" s="332"/>
      <c r="E113" s="332"/>
      <c r="F113" s="332"/>
      <c r="G113" s="332"/>
      <c r="H113" s="332"/>
      <c r="I113" s="332"/>
      <c r="J113" s="332"/>
      <c r="K113" s="332"/>
      <c r="L113" s="332"/>
      <c r="M113" s="332"/>
      <c r="N113" s="333"/>
    </row>
    <row r="114" spans="2:14">
      <c r="B114" s="331"/>
      <c r="C114" s="332"/>
      <c r="D114" s="332"/>
      <c r="E114" s="332"/>
      <c r="F114" s="332"/>
      <c r="G114" s="332"/>
      <c r="H114" s="332"/>
      <c r="I114" s="332"/>
      <c r="J114" s="332"/>
      <c r="K114" s="332"/>
      <c r="L114" s="332"/>
      <c r="M114" s="332"/>
      <c r="N114" s="333"/>
    </row>
    <row r="115" spans="2:14">
      <c r="B115" s="331"/>
      <c r="C115" s="332"/>
      <c r="D115" s="332"/>
      <c r="E115" s="332"/>
      <c r="F115" s="332"/>
      <c r="G115" s="332"/>
      <c r="H115" s="332"/>
      <c r="I115" s="332"/>
      <c r="J115" s="332"/>
      <c r="K115" s="332"/>
      <c r="L115" s="332"/>
      <c r="M115" s="332"/>
      <c r="N115" s="333"/>
    </row>
    <row r="116" spans="2:14">
      <c r="B116" s="222"/>
      <c r="C116" s="31"/>
      <c r="D116" s="31"/>
      <c r="E116" s="31"/>
      <c r="F116" s="31"/>
      <c r="G116" s="31"/>
      <c r="H116" s="31"/>
      <c r="I116" s="31"/>
      <c r="J116" s="31"/>
      <c r="K116" s="31"/>
      <c r="L116" s="31"/>
      <c r="M116" s="31"/>
      <c r="N116" s="32"/>
    </row>
    <row r="117" spans="2:14">
      <c r="B117" s="16"/>
      <c r="C117" s="12"/>
      <c r="D117" s="12"/>
      <c r="E117" s="12" t="s">
        <v>976</v>
      </c>
      <c r="F117" s="53"/>
      <c r="G117" s="53"/>
      <c r="H117" s="12"/>
      <c r="I117" s="12"/>
      <c r="J117" s="12"/>
      <c r="K117" s="12"/>
      <c r="L117" s="12"/>
      <c r="M117" s="12"/>
      <c r="N117" s="17"/>
    </row>
    <row r="118" spans="2:14">
      <c r="B118" s="16"/>
      <c r="C118" s="12"/>
      <c r="D118" s="12"/>
      <c r="E118" s="54" t="s">
        <v>977</v>
      </c>
      <c r="F118" s="12"/>
      <c r="G118" s="12"/>
      <c r="H118" s="54"/>
      <c r="I118" s="54"/>
      <c r="J118" s="54"/>
      <c r="K118" s="12"/>
      <c r="L118" s="12"/>
      <c r="M118" s="12"/>
      <c r="N118" s="17"/>
    </row>
    <row r="119" spans="2:14">
      <c r="B119" s="16"/>
      <c r="C119" s="12"/>
      <c r="D119" s="12"/>
      <c r="E119" s="55" t="s">
        <v>981</v>
      </c>
      <c r="F119" s="12"/>
      <c r="G119" s="12"/>
      <c r="H119" s="55"/>
      <c r="I119" s="55"/>
      <c r="J119" s="55"/>
      <c r="K119" s="12"/>
      <c r="L119" s="12"/>
      <c r="M119" s="12"/>
      <c r="N119" s="17"/>
    </row>
    <row r="120" spans="2:14">
      <c r="B120" s="56"/>
      <c r="C120" s="31"/>
      <c r="D120" s="31"/>
      <c r="E120" s="12" t="s">
        <v>979</v>
      </c>
      <c r="F120" s="12"/>
      <c r="G120" s="12"/>
      <c r="H120" s="12"/>
      <c r="I120" s="12"/>
      <c r="J120" s="12"/>
      <c r="K120" s="31"/>
      <c r="L120" s="31"/>
      <c r="M120" s="31"/>
      <c r="N120" s="32"/>
    </row>
    <row r="121" spans="2:14">
      <c r="B121" s="56"/>
      <c r="C121" s="31"/>
      <c r="D121" s="31"/>
      <c r="E121" s="31"/>
      <c r="F121" s="12"/>
      <c r="G121" s="12"/>
      <c r="H121" s="12"/>
      <c r="I121" s="12"/>
      <c r="J121" s="12"/>
      <c r="K121" s="31"/>
      <c r="L121" s="31"/>
      <c r="M121" s="31"/>
      <c r="N121" s="32"/>
    </row>
    <row r="122" spans="2:14">
      <c r="B122" s="56" t="s">
        <v>2220</v>
      </c>
      <c r="C122" s="55"/>
      <c r="D122" s="55"/>
      <c r="E122" s="12"/>
      <c r="F122" s="12"/>
      <c r="G122" s="12"/>
      <c r="H122" s="12"/>
      <c r="I122" s="12"/>
      <c r="J122" s="801"/>
      <c r="K122" s="801"/>
      <c r="L122" s="801"/>
      <c r="M122" s="801"/>
      <c r="N122" s="802"/>
    </row>
    <row r="123" spans="2:14" ht="15.75" thickBot="1">
      <c r="B123" s="261" t="s">
        <v>2221</v>
      </c>
      <c r="C123" s="393"/>
      <c r="D123" s="393"/>
      <c r="E123" s="57"/>
      <c r="F123" s="57"/>
      <c r="G123" s="57"/>
      <c r="H123" s="57"/>
      <c r="I123" s="57"/>
      <c r="J123" s="803"/>
      <c r="K123" s="803"/>
      <c r="L123" s="803"/>
      <c r="M123" s="803"/>
      <c r="N123"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1091</v>
      </c>
      <c r="C31" s="81" t="s">
        <v>1605</v>
      </c>
      <c r="D31" s="82"/>
      <c r="E31" s="82"/>
      <c r="F31" s="82"/>
      <c r="G31" s="82"/>
      <c r="H31" s="82"/>
      <c r="I31" s="82"/>
      <c r="J31" s="83"/>
      <c r="K31" s="308"/>
      <c r="L31" s="306" t="s">
        <v>144</v>
      </c>
      <c r="M31" s="203"/>
      <c r="N31" s="84"/>
    </row>
    <row r="32" spans="1:14" ht="9"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1603</v>
      </c>
      <c r="B36" s="837" t="str">
        <f>VLOOKUP(A36,EQUIPOS!A6:D154,3,FALSE)</f>
        <v>Derretidora de asfalto (crafco o similar)</v>
      </c>
      <c r="C36" s="838"/>
      <c r="D36" s="838"/>
      <c r="E36" s="838"/>
      <c r="F36" s="838"/>
      <c r="G36" s="838"/>
      <c r="H36" s="839"/>
      <c r="I36" s="267"/>
      <c r="J36" s="268"/>
      <c r="K36" s="269">
        <f>VLOOKUP(A36,EQUIPOS!A6:D163,4,FALSE)</f>
        <v>3562.8257968239609</v>
      </c>
      <c r="L36" s="270"/>
      <c r="M36" s="271">
        <v>60</v>
      </c>
      <c r="N36" s="272">
        <f t="shared" ref="N36:N39" si="0">K36/M36</f>
        <v>59.380429947066013</v>
      </c>
    </row>
    <row r="37" spans="1:14">
      <c r="A37" s="113" t="s">
        <v>324</v>
      </c>
      <c r="B37" s="837" t="str">
        <f>VLOOKUP(A37,EQUIPOS!A7:D154,3,FALSE)</f>
        <v xml:space="preserve">Ruteadora </v>
      </c>
      <c r="C37" s="838"/>
      <c r="D37" s="838"/>
      <c r="E37" s="838"/>
      <c r="F37" s="838"/>
      <c r="G37" s="838"/>
      <c r="H37" s="839"/>
      <c r="I37" s="267"/>
      <c r="J37" s="268"/>
      <c r="K37" s="269">
        <f>VLOOKUP(A37,EQUIPOS!A7:D164,4,FALSE)</f>
        <v>5948.0026966641781</v>
      </c>
      <c r="L37" s="270"/>
      <c r="M37" s="271">
        <v>60</v>
      </c>
      <c r="N37" s="272">
        <f t="shared" si="0"/>
        <v>99.133378277736298</v>
      </c>
    </row>
    <row r="38" spans="1:14">
      <c r="A38" t="s">
        <v>176</v>
      </c>
      <c r="B38" s="837" t="str">
        <f>VLOOKUP(A38,EQUIPOS!A8:D154,3,FALSE)</f>
        <v xml:space="preserve">Compresor (barrido y soplado)
</v>
      </c>
      <c r="C38" s="838"/>
      <c r="D38" s="838"/>
      <c r="E38" s="838"/>
      <c r="F38" s="838"/>
      <c r="G38" s="838"/>
      <c r="H38" s="839"/>
      <c r="I38" s="267"/>
      <c r="J38" s="268"/>
      <c r="K38" s="269">
        <f>VLOOKUP(A38,EQUIPOS!A8:D165,4,FALSE)</f>
        <v>61818.839736679489</v>
      </c>
      <c r="L38" s="270"/>
      <c r="M38" s="271">
        <v>60</v>
      </c>
      <c r="N38" s="272">
        <f t="shared" si="0"/>
        <v>1030.3139956113248</v>
      </c>
    </row>
    <row r="39" spans="1:14">
      <c r="A39" t="s">
        <v>138</v>
      </c>
      <c r="B39" s="837" t="str">
        <f>VLOOKUP(A39,EQUIPOS!A9:D154,3,FALSE)</f>
        <v>Camioneta D-300</v>
      </c>
      <c r="C39" s="838"/>
      <c r="D39" s="838"/>
      <c r="E39" s="838"/>
      <c r="F39" s="838"/>
      <c r="G39" s="838"/>
      <c r="H39" s="839"/>
      <c r="I39" s="267"/>
      <c r="J39" s="268"/>
      <c r="K39" s="269">
        <f>VLOOKUP(A39,EQUIPOS!A9:D166,4,FALSE)</f>
        <v>55968.897473741214</v>
      </c>
      <c r="L39" s="270"/>
      <c r="M39" s="271">
        <v>60</v>
      </c>
      <c r="N39" s="272">
        <f t="shared" si="0"/>
        <v>932.81495789568692</v>
      </c>
    </row>
    <row r="40" spans="1:14">
      <c r="B40" s="837"/>
      <c r="C40" s="838"/>
      <c r="D40" s="838"/>
      <c r="E40" s="838"/>
      <c r="F40" s="838"/>
      <c r="G40" s="838"/>
      <c r="H40" s="839"/>
      <c r="I40" s="267"/>
      <c r="J40" s="268"/>
      <c r="K40" s="269"/>
      <c r="L40" s="270"/>
      <c r="M40" s="271"/>
      <c r="N40" s="272"/>
    </row>
    <row r="41" spans="1:14">
      <c r="B41" s="837"/>
      <c r="C41" s="838"/>
      <c r="D41" s="838"/>
      <c r="E41" s="838"/>
      <c r="F41" s="838"/>
      <c r="G41" s="838"/>
      <c r="H41" s="839"/>
      <c r="I41" s="267"/>
      <c r="J41" s="268"/>
      <c r="K41" s="269"/>
      <c r="L41" s="270"/>
      <c r="M41" s="271"/>
      <c r="N41" s="272"/>
    </row>
    <row r="42" spans="1:14">
      <c r="B42" s="837"/>
      <c r="C42" s="838"/>
      <c r="D42" s="838"/>
      <c r="E42" s="838"/>
      <c r="F42" s="838"/>
      <c r="G42" s="838"/>
      <c r="H42" s="839"/>
      <c r="I42" s="267"/>
      <c r="J42" s="268"/>
      <c r="K42" s="269"/>
      <c r="L42" s="270"/>
      <c r="M42" s="271"/>
      <c r="N42" s="272"/>
    </row>
    <row r="43" spans="1:14">
      <c r="B43" s="837"/>
      <c r="C43" s="838"/>
      <c r="D43" s="838"/>
      <c r="E43" s="838"/>
      <c r="F43" s="838"/>
      <c r="G43" s="838"/>
      <c r="H43" s="839"/>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0.05</v>
      </c>
      <c r="N46" s="344">
        <f>N84*M46</f>
        <v>22.390442043167496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2144.0332037749818</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t="s">
        <v>799</v>
      </c>
      <c r="B53" s="43" t="str">
        <f>VLOOKUP(A53,MATERIALES!A5:D373,3,FALSE)</f>
        <v>Arena de Trituración</v>
      </c>
      <c r="C53" s="281"/>
      <c r="D53" s="281"/>
      <c r="E53" s="281"/>
      <c r="F53" s="281"/>
      <c r="G53" s="281"/>
      <c r="H53" s="281"/>
      <c r="I53" s="268"/>
      <c r="J53" s="224" t="str">
        <f>VLOOKUP(A53,MATERIALES!A7:D645,2,FALSE)</f>
        <v>m3</v>
      </c>
      <c r="K53" s="282">
        <v>7.0000000000000001E-3</v>
      </c>
      <c r="L53" s="267"/>
      <c r="M53" s="402">
        <f>VLOOKUP(A53,MATERIALES!A5:D396,4,FALSE)</f>
        <v>44058.317630813042</v>
      </c>
      <c r="N53" s="272">
        <f t="shared" ref="N53:N54" si="1">K53*M53</f>
        <v>308.40822341569128</v>
      </c>
    </row>
    <row r="54" spans="1:14">
      <c r="A54" s="116" t="s">
        <v>860</v>
      </c>
      <c r="B54" s="43" t="str">
        <f>VLOOKUP(A54,MATERIALES!A6:D373,3,FALSE)</f>
        <v>Emulsión CRR-2</v>
      </c>
      <c r="C54" s="281"/>
      <c r="D54" s="281"/>
      <c r="E54" s="281"/>
      <c r="F54" s="281"/>
      <c r="G54" s="281"/>
      <c r="H54" s="281"/>
      <c r="I54" s="268"/>
      <c r="J54" s="224" t="str">
        <f>VLOOKUP(A54,MATERIALES!A8:D646,2,FALSE)</f>
        <v>lt</v>
      </c>
      <c r="K54" s="282">
        <v>0.12</v>
      </c>
      <c r="L54" s="267"/>
      <c r="M54" s="402">
        <f>VLOOKUP(A54,MATERIALES!A6:D397,4,FALSE)</f>
        <v>1999.3004863836115</v>
      </c>
      <c r="N54" s="272">
        <f t="shared" si="1"/>
        <v>239.91605836603338</v>
      </c>
    </row>
    <row r="55" spans="1:14">
      <c r="A55" s="116"/>
      <c r="B55" s="43"/>
      <c r="C55" s="281"/>
      <c r="D55" s="281"/>
      <c r="E55" s="281"/>
      <c r="F55" s="281"/>
      <c r="G55" s="281"/>
      <c r="H55" s="281"/>
      <c r="I55" s="268"/>
      <c r="J55" s="224"/>
      <c r="K55" s="282"/>
      <c r="L55" s="267"/>
      <c r="M55" s="402"/>
      <c r="N55" s="272"/>
    </row>
    <row r="56" spans="1:14">
      <c r="A56" s="116"/>
      <c r="B56" s="43"/>
      <c r="C56" s="281"/>
      <c r="D56" s="281"/>
      <c r="E56" s="281"/>
      <c r="F56" s="281"/>
      <c r="G56" s="281"/>
      <c r="H56" s="281"/>
      <c r="I56" s="268"/>
      <c r="J56" s="224"/>
      <c r="K56" s="282"/>
      <c r="L56" s="267"/>
      <c r="M56" s="402"/>
      <c r="N56" s="272"/>
    </row>
    <row r="57" spans="1:14">
      <c r="A57" s="116"/>
      <c r="B57" s="43"/>
      <c r="C57" s="281"/>
      <c r="D57" s="281"/>
      <c r="E57" s="281"/>
      <c r="F57" s="281"/>
      <c r="G57" s="281"/>
      <c r="H57" s="281"/>
      <c r="I57" s="268"/>
      <c r="J57" s="224"/>
      <c r="K57" s="282"/>
      <c r="L57" s="267"/>
      <c r="M57" s="402"/>
      <c r="N57" s="272"/>
    </row>
    <row r="58" spans="1:14">
      <c r="A58" s="116"/>
      <c r="B58" s="43"/>
      <c r="C58" s="281"/>
      <c r="D58" s="281"/>
      <c r="E58" s="281"/>
      <c r="F58" s="281"/>
      <c r="G58" s="281"/>
      <c r="H58" s="281"/>
      <c r="I58" s="268"/>
      <c r="J58" s="224"/>
      <c r="K58" s="282"/>
      <c r="L58" s="267"/>
      <c r="M58" s="402"/>
      <c r="N58" s="272"/>
    </row>
    <row r="59" spans="1:14">
      <c r="B59" s="43"/>
      <c r="C59" s="281"/>
      <c r="D59" s="281"/>
      <c r="E59" s="281"/>
      <c r="F59" s="281"/>
      <c r="G59" s="281"/>
      <c r="H59" s="281"/>
      <c r="I59" s="268"/>
      <c r="J59" s="224"/>
      <c r="K59" s="282"/>
      <c r="L59" s="267"/>
      <c r="M59" s="283"/>
      <c r="N59" s="284"/>
    </row>
    <row r="60" spans="1:14">
      <c r="B60" s="43"/>
      <c r="C60" s="281"/>
      <c r="D60" s="281"/>
      <c r="E60" s="281"/>
      <c r="F60" s="281"/>
      <c r="G60" s="281"/>
      <c r="H60" s="281"/>
      <c r="I60" s="268"/>
      <c r="J60" s="224"/>
      <c r="K60" s="282"/>
      <c r="L60" s="267"/>
      <c r="M60" s="283"/>
      <c r="N60" s="284"/>
    </row>
    <row r="61" spans="1:14" ht="15.75" thickBot="1">
      <c r="B61" s="819"/>
      <c r="C61" s="820"/>
      <c r="D61" s="820"/>
      <c r="E61" s="820"/>
      <c r="F61" s="820"/>
      <c r="G61" s="820"/>
      <c r="H61" s="820"/>
      <c r="I61" s="821"/>
      <c r="J61" s="42"/>
      <c r="K61" s="44"/>
      <c r="L61" s="822"/>
      <c r="M61" s="823"/>
      <c r="N61" s="45"/>
    </row>
    <row r="62" spans="1:14" ht="15.75" thickBot="1">
      <c r="B62" s="824" t="s">
        <v>953</v>
      </c>
      <c r="C62" s="825"/>
      <c r="D62" s="825"/>
      <c r="E62" s="825"/>
      <c r="F62" s="825"/>
      <c r="G62" s="825"/>
      <c r="H62" s="825"/>
      <c r="I62" s="825"/>
      <c r="J62" s="825"/>
      <c r="K62" s="825"/>
      <c r="L62" s="825"/>
      <c r="M62" s="826"/>
      <c r="N62" s="394">
        <f>SUM(N53:N61)</f>
        <v>548.32428178172472</v>
      </c>
    </row>
    <row r="63" spans="1:14">
      <c r="B63" s="33"/>
      <c r="C63" s="34"/>
      <c r="D63" s="34"/>
      <c r="E63" s="34"/>
      <c r="F63" s="34"/>
      <c r="G63" s="34"/>
      <c r="H63" s="34"/>
      <c r="I63" s="34"/>
      <c r="J63" s="34"/>
      <c r="K63" s="34"/>
      <c r="L63" s="34"/>
      <c r="M63" s="34"/>
      <c r="N63" s="35"/>
    </row>
    <row r="64" spans="1:14">
      <c r="B64" s="64" t="s">
        <v>956</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313" t="s">
        <v>957</v>
      </c>
      <c r="C66" s="314"/>
      <c r="D66" s="314"/>
      <c r="E66" s="314"/>
      <c r="F66" s="314"/>
      <c r="G66" s="314"/>
      <c r="H66" s="73" t="s">
        <v>945</v>
      </c>
      <c r="I66" s="74" t="s">
        <v>958</v>
      </c>
      <c r="J66" s="75" t="s">
        <v>959</v>
      </c>
      <c r="K66" s="73" t="s">
        <v>960</v>
      </c>
      <c r="L66" s="827" t="s">
        <v>961</v>
      </c>
      <c r="M66" s="800"/>
      <c r="N66" s="76" t="s">
        <v>951</v>
      </c>
    </row>
    <row r="67" spans="1:15">
      <c r="A67" t="s">
        <v>1227</v>
      </c>
      <c r="B67" s="46" t="str">
        <f>VLOOKUP(A67,TRANSPORTE!A5:D117,3,FALSE)</f>
        <v>Transporte de Arena</v>
      </c>
      <c r="C67" s="317"/>
      <c r="D67" s="317"/>
      <c r="E67" s="317"/>
      <c r="F67" s="317"/>
      <c r="G67" s="317"/>
      <c r="H67" s="311" t="s">
        <v>339</v>
      </c>
      <c r="I67" s="413">
        <v>7.0000000000000001E-3</v>
      </c>
      <c r="J67" s="286">
        <v>1</v>
      </c>
      <c r="K67" s="413">
        <f>I67*J67</f>
        <v>7.0000000000000001E-3</v>
      </c>
      <c r="L67" s="828">
        <f>VLOOKUP(A67,TRANSPORTE!A6:D120,4,FALSE)</f>
        <v>1131.4191219078368</v>
      </c>
      <c r="M67" s="829"/>
      <c r="N67" s="287">
        <f>L67*K67</f>
        <v>7.9199338533548582</v>
      </c>
    </row>
    <row r="68" spans="1:15">
      <c r="B68" s="46"/>
      <c r="C68" s="47"/>
      <c r="D68" s="47"/>
      <c r="E68" s="47"/>
      <c r="F68" s="47"/>
      <c r="G68" s="47"/>
      <c r="H68" s="311"/>
      <c r="I68" s="279"/>
      <c r="J68" s="286"/>
      <c r="K68" s="279"/>
      <c r="L68" s="828"/>
      <c r="M68" s="829"/>
      <c r="N68" s="287"/>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c r="B71" s="46"/>
      <c r="C71" s="47"/>
      <c r="D71" s="47"/>
      <c r="E71" s="47"/>
      <c r="F71" s="47"/>
      <c r="G71" s="47"/>
      <c r="H71" s="288"/>
      <c r="I71" s="279"/>
      <c r="J71" s="279"/>
      <c r="K71" s="279"/>
      <c r="L71" s="289"/>
      <c r="M71" s="290"/>
      <c r="N71" s="291"/>
    </row>
    <row r="72" spans="1:15" ht="15.75" thickBot="1">
      <c r="B72" s="447"/>
      <c r="C72" s="448"/>
      <c r="D72" s="448"/>
      <c r="E72" s="448"/>
      <c r="F72" s="448"/>
      <c r="G72" s="448"/>
      <c r="H72" s="48"/>
      <c r="I72" s="126"/>
      <c r="J72" s="126"/>
      <c r="K72" s="126"/>
      <c r="L72" s="813"/>
      <c r="M72" s="814"/>
      <c r="N72" s="127"/>
    </row>
    <row r="73" spans="1:15" ht="15.75" thickBot="1">
      <c r="B73" s="830" t="s">
        <v>953</v>
      </c>
      <c r="C73" s="831"/>
      <c r="D73" s="831"/>
      <c r="E73" s="831"/>
      <c r="F73" s="831"/>
      <c r="G73" s="831"/>
      <c r="H73" s="831"/>
      <c r="I73" s="831"/>
      <c r="J73" s="831"/>
      <c r="K73" s="831"/>
      <c r="L73" s="831"/>
      <c r="M73" s="832"/>
      <c r="N73" s="104">
        <f>N67+N68+N69+N70+N71</f>
        <v>7.9199338533548582</v>
      </c>
    </row>
    <row r="74" spans="1:15">
      <c r="B74" s="33"/>
      <c r="C74" s="34"/>
      <c r="D74" s="34"/>
      <c r="E74" s="34"/>
      <c r="F74" s="34"/>
      <c r="G74" s="34"/>
      <c r="H74" s="34"/>
      <c r="I74" s="34"/>
      <c r="J74" s="34"/>
      <c r="K74" s="34"/>
      <c r="L74" s="34"/>
      <c r="M74" s="34"/>
      <c r="N74" s="35"/>
    </row>
    <row r="75" spans="1:15">
      <c r="B75" s="64" t="s">
        <v>962</v>
      </c>
      <c r="C75" s="65"/>
      <c r="D75" s="65"/>
      <c r="E75" s="65"/>
      <c r="F75" s="65"/>
      <c r="G75" s="65"/>
      <c r="H75" s="65"/>
      <c r="I75" s="65"/>
      <c r="J75" s="65"/>
      <c r="K75" s="65"/>
      <c r="L75" s="65"/>
      <c r="M75" s="65"/>
      <c r="N75" s="66"/>
    </row>
    <row r="76" spans="1:15" ht="15.75" thickBot="1">
      <c r="B76" s="68"/>
      <c r="C76" s="61"/>
      <c r="D76" s="61"/>
      <c r="E76" s="61"/>
      <c r="F76" s="61"/>
      <c r="G76" s="61"/>
      <c r="H76" s="61"/>
      <c r="I76" s="61"/>
      <c r="J76" s="61"/>
      <c r="K76" s="61"/>
      <c r="L76" s="61"/>
      <c r="M76" s="61"/>
      <c r="N76" s="63"/>
    </row>
    <row r="77" spans="1:15" ht="25.5">
      <c r="B77" s="850" t="s">
        <v>963</v>
      </c>
      <c r="C77" s="851"/>
      <c r="D77" s="851"/>
      <c r="E77" s="851"/>
      <c r="F77" s="851"/>
      <c r="G77" s="851"/>
      <c r="H77" s="851"/>
      <c r="I77" s="73" t="s">
        <v>964</v>
      </c>
      <c r="J77" s="75" t="s">
        <v>1410</v>
      </c>
      <c r="K77" s="74" t="s">
        <v>966</v>
      </c>
      <c r="L77" s="852" t="s">
        <v>950</v>
      </c>
      <c r="M77" s="853"/>
      <c r="N77" s="98" t="s">
        <v>951</v>
      </c>
    </row>
    <row r="78" spans="1:15">
      <c r="A78" t="s">
        <v>7</v>
      </c>
      <c r="B78" s="49" t="str">
        <f>VLOOKUP(A78,'MANO DE OBRA'!A8:D68,3,FALSE)</f>
        <v>Obrero (2)</v>
      </c>
      <c r="C78" s="47"/>
      <c r="D78" s="47"/>
      <c r="E78" s="47"/>
      <c r="F78" s="47"/>
      <c r="G78" s="47"/>
      <c r="H78" s="47"/>
      <c r="I78" s="292">
        <f>K78/J78*100</f>
        <v>58520.000000000007</v>
      </c>
      <c r="J78" s="293">
        <v>185</v>
      </c>
      <c r="K78" s="294">
        <f>VLOOKUP(A78,'MANO DE OBRA'!A8:D99,4,FALSE)</f>
        <v>108262</v>
      </c>
      <c r="L78" s="50"/>
      <c r="M78" s="295">
        <v>480</v>
      </c>
      <c r="N78" s="395">
        <f>K78/M78</f>
        <v>225.54583333333332</v>
      </c>
      <c r="O78" s="106"/>
    </row>
    <row r="79" spans="1:15">
      <c r="A79" t="s">
        <v>30</v>
      </c>
      <c r="B79" s="49" t="str">
        <f>VLOOKUP(A79,'MANO DE OBRA'!A8:D69,3,FALSE)</f>
        <v>Oficial</v>
      </c>
      <c r="C79" s="47"/>
      <c r="D79" s="47"/>
      <c r="E79" s="47"/>
      <c r="F79" s="47"/>
      <c r="G79" s="47"/>
      <c r="H79" s="47"/>
      <c r="I79" s="292">
        <f>K79/J79*100</f>
        <v>57668.23979157189</v>
      </c>
      <c r="J79" s="293">
        <v>185</v>
      </c>
      <c r="K79" s="294">
        <f>VLOOKUP(A79,'MANO DE OBRA'!A8:D100,4,FALSE)</f>
        <v>106686.24361440798</v>
      </c>
      <c r="L79" s="50"/>
      <c r="M79" s="299">
        <v>480</v>
      </c>
      <c r="N79" s="395">
        <f>K79/M79</f>
        <v>222.26300753001664</v>
      </c>
    </row>
    <row r="80" spans="1:15">
      <c r="B80" s="49"/>
      <c r="C80" s="47"/>
      <c r="D80" s="47"/>
      <c r="E80" s="47"/>
      <c r="F80" s="47"/>
      <c r="G80" s="47"/>
      <c r="H80" s="47"/>
      <c r="I80" s="292"/>
      <c r="J80" s="293"/>
      <c r="K80" s="294"/>
      <c r="L80" s="50"/>
      <c r="M80" s="300"/>
      <c r="N80" s="395"/>
    </row>
    <row r="81" spans="1:14">
      <c r="B81" s="49"/>
      <c r="C81" s="47"/>
      <c r="D81" s="47"/>
      <c r="E81" s="47"/>
      <c r="F81" s="47"/>
      <c r="G81" s="47"/>
      <c r="H81" s="47"/>
      <c r="I81" s="279"/>
      <c r="J81" s="297"/>
      <c r="K81" s="298"/>
      <c r="L81" s="318"/>
      <c r="M81" s="300"/>
      <c r="N81" s="296"/>
    </row>
    <row r="82" spans="1:14">
      <c r="B82" s="49"/>
      <c r="C82" s="47"/>
      <c r="D82" s="47"/>
      <c r="E82" s="47"/>
      <c r="F82" s="47"/>
      <c r="G82" s="47"/>
      <c r="H82" s="47"/>
      <c r="I82" s="279"/>
      <c r="J82" s="297"/>
      <c r="K82" s="298"/>
      <c r="L82" s="318"/>
      <c r="M82" s="300"/>
      <c r="N82" s="296"/>
    </row>
    <row r="83" spans="1:14" ht="15.75" thickBot="1">
      <c r="B83" s="811"/>
      <c r="C83" s="812"/>
      <c r="D83" s="812"/>
      <c r="E83" s="812"/>
      <c r="F83" s="812"/>
      <c r="G83" s="812"/>
      <c r="H83" s="812"/>
      <c r="I83" s="126"/>
      <c r="J83" s="126"/>
      <c r="K83" s="126"/>
      <c r="L83" s="912"/>
      <c r="M83" s="912"/>
      <c r="N83" s="45"/>
    </row>
    <row r="84" spans="1:14" ht="15.75" thickBot="1">
      <c r="B84" s="830" t="s">
        <v>953</v>
      </c>
      <c r="C84" s="831"/>
      <c r="D84" s="831"/>
      <c r="E84" s="831"/>
      <c r="F84" s="831"/>
      <c r="G84" s="831"/>
      <c r="H84" s="831"/>
      <c r="I84" s="831"/>
      <c r="J84" s="831"/>
      <c r="K84" s="831"/>
      <c r="L84" s="831"/>
      <c r="M84" s="832"/>
      <c r="N84" s="301">
        <f>SUM(N78:N83)</f>
        <v>447.80884086334993</v>
      </c>
    </row>
    <row r="85" spans="1:14" ht="15.75" thickBot="1">
      <c r="B85" s="33"/>
      <c r="C85" s="34"/>
      <c r="D85" s="34"/>
      <c r="E85" s="34"/>
      <c r="F85" s="34"/>
      <c r="G85" s="34"/>
      <c r="H85" s="34"/>
      <c r="I85" s="34"/>
      <c r="J85" s="34"/>
      <c r="K85" s="34"/>
      <c r="L85" s="34"/>
      <c r="M85" s="34"/>
      <c r="N85" s="35"/>
    </row>
    <row r="86" spans="1:14" ht="15.75" thickBot="1">
      <c r="B86" s="824" t="s">
        <v>967</v>
      </c>
      <c r="C86" s="825"/>
      <c r="D86" s="825"/>
      <c r="E86" s="825"/>
      <c r="F86" s="825"/>
      <c r="G86" s="825"/>
      <c r="H86" s="825"/>
      <c r="I86" s="825"/>
      <c r="J86" s="825"/>
      <c r="K86" s="825"/>
      <c r="L86" s="825"/>
      <c r="M86" s="826"/>
      <c r="N86" s="99">
        <f>N48+N62+N73+N84</f>
        <v>3148.0862602734114</v>
      </c>
    </row>
    <row r="87" spans="1:14">
      <c r="B87" s="33"/>
      <c r="C87" s="34"/>
      <c r="D87" s="34"/>
      <c r="E87" s="34"/>
      <c r="F87" s="34"/>
      <c r="G87" s="34"/>
      <c r="H87" s="34"/>
      <c r="I87" s="34"/>
      <c r="J87" s="34"/>
      <c r="K87" s="34"/>
      <c r="L87" s="34"/>
      <c r="M87" s="34"/>
      <c r="N87" s="35"/>
    </row>
    <row r="88" spans="1:14">
      <c r="B88" s="64" t="s">
        <v>968</v>
      </c>
      <c r="C88" s="65"/>
      <c r="D88" s="65"/>
      <c r="E88" s="65"/>
      <c r="F88" s="65"/>
      <c r="G88" s="65"/>
      <c r="H88" s="65"/>
      <c r="I88" s="65"/>
      <c r="J88" s="65"/>
      <c r="K88" s="65"/>
      <c r="L88" s="65"/>
      <c r="M88" s="65"/>
      <c r="N88" s="66"/>
    </row>
    <row r="89" spans="1:14" ht="15.75" thickBot="1">
      <c r="B89" s="68"/>
      <c r="C89" s="61"/>
      <c r="D89" s="61"/>
      <c r="E89" s="61"/>
      <c r="F89" s="61"/>
      <c r="G89" s="61"/>
      <c r="H89" s="61"/>
      <c r="I89" s="61"/>
      <c r="J89" s="61"/>
      <c r="K89" s="61"/>
      <c r="L89" s="61"/>
      <c r="M89" s="61"/>
      <c r="N89" s="63"/>
    </row>
    <row r="90" spans="1:14">
      <c r="B90" s="815" t="s">
        <v>969</v>
      </c>
      <c r="C90" s="816"/>
      <c r="D90" s="816"/>
      <c r="E90" s="816"/>
      <c r="F90" s="816"/>
      <c r="G90" s="816"/>
      <c r="H90" s="816"/>
      <c r="I90" s="314"/>
      <c r="J90" s="334"/>
      <c r="K90" s="302" t="s">
        <v>970</v>
      </c>
      <c r="L90" s="854" t="s">
        <v>971</v>
      </c>
      <c r="M90" s="855"/>
      <c r="N90" s="303"/>
    </row>
    <row r="91" spans="1:14">
      <c r="B91" s="856" t="s">
        <v>972</v>
      </c>
      <c r="C91" s="857"/>
      <c r="D91" s="857"/>
      <c r="E91" s="857"/>
      <c r="F91" s="857"/>
      <c r="G91" s="857"/>
      <c r="H91" s="857"/>
      <c r="I91" s="87"/>
      <c r="J91" s="88"/>
      <c r="K91" s="304">
        <v>0.2</v>
      </c>
      <c r="L91" s="858">
        <f>N86*K91</f>
        <v>629.61725205468235</v>
      </c>
      <c r="M91" s="859"/>
      <c r="N91" s="51"/>
    </row>
    <row r="92" spans="1:14">
      <c r="B92" s="89" t="s">
        <v>973</v>
      </c>
      <c r="C92" s="90"/>
      <c r="D92" s="90"/>
      <c r="E92" s="90"/>
      <c r="F92" s="90"/>
      <c r="G92" s="90"/>
      <c r="H92" s="90"/>
      <c r="I92" s="87"/>
      <c r="J92" s="88"/>
      <c r="K92" s="304">
        <v>0.05</v>
      </c>
      <c r="L92" s="858">
        <f>N86*K92</f>
        <v>157.40431301367059</v>
      </c>
      <c r="M92" s="859"/>
      <c r="N92" s="51"/>
    </row>
    <row r="93" spans="1:14" ht="15.75" thickBot="1">
      <c r="B93" s="91" t="s">
        <v>974</v>
      </c>
      <c r="C93" s="92"/>
      <c r="D93" s="92"/>
      <c r="E93" s="92"/>
      <c r="F93" s="92"/>
      <c r="G93" s="92"/>
      <c r="H93" s="92"/>
      <c r="I93" s="93"/>
      <c r="J93" s="94"/>
      <c r="K93" s="305">
        <v>0.05</v>
      </c>
      <c r="L93" s="860">
        <f>N86*K93</f>
        <v>157.40431301367059</v>
      </c>
      <c r="M93" s="861"/>
      <c r="N93" s="51"/>
    </row>
    <row r="94" spans="1:14" ht="15.75" thickBot="1">
      <c r="B94" s="824" t="s">
        <v>953</v>
      </c>
      <c r="C94" s="825"/>
      <c r="D94" s="825"/>
      <c r="E94" s="825"/>
      <c r="F94" s="825"/>
      <c r="G94" s="825"/>
      <c r="H94" s="825"/>
      <c r="I94" s="825"/>
      <c r="J94" s="825"/>
      <c r="K94" s="825"/>
      <c r="L94" s="825"/>
      <c r="M94" s="826"/>
      <c r="N94" s="52">
        <f>L91+L92+L93</f>
        <v>944.42587808202359</v>
      </c>
    </row>
    <row r="95" spans="1:14" ht="15.75" thickBot="1">
      <c r="B95" s="33"/>
      <c r="C95" s="34"/>
      <c r="D95" s="34"/>
      <c r="E95" s="34"/>
      <c r="F95" s="34"/>
      <c r="G95" s="34"/>
      <c r="H95" s="34"/>
      <c r="I95" s="34"/>
      <c r="J95" s="34"/>
      <c r="K95" s="34"/>
      <c r="L95" s="34"/>
      <c r="M95" s="34"/>
      <c r="N95" s="35"/>
    </row>
    <row r="96" spans="1:14" ht="15.75" thickBot="1">
      <c r="A96" t="s">
        <v>2016</v>
      </c>
      <c r="B96" s="824" t="s">
        <v>975</v>
      </c>
      <c r="C96" s="825"/>
      <c r="D96" s="825"/>
      <c r="E96" s="825"/>
      <c r="F96" s="825"/>
      <c r="G96" s="825"/>
      <c r="H96" s="825"/>
      <c r="I96" s="825"/>
      <c r="J96" s="825"/>
      <c r="K96" s="825"/>
      <c r="L96" s="825"/>
      <c r="M96" s="826"/>
      <c r="N96" s="188">
        <f>N86+N94</f>
        <v>4092.5121383554351</v>
      </c>
    </row>
    <row r="97" spans="2:14">
      <c r="B97" s="13"/>
      <c r="C97" s="14"/>
      <c r="D97" s="14"/>
      <c r="E97" s="14"/>
      <c r="F97" s="14"/>
      <c r="G97" s="14"/>
      <c r="H97" s="14"/>
      <c r="I97" s="14"/>
      <c r="J97" s="14"/>
      <c r="K97" s="14"/>
      <c r="L97" s="14"/>
      <c r="M97" s="14"/>
      <c r="N97" s="15"/>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12"/>
      <c r="F100" s="12"/>
      <c r="G100" s="12"/>
      <c r="H100" s="12"/>
      <c r="I100" s="12"/>
      <c r="J100" s="12"/>
      <c r="K100" s="12"/>
      <c r="L100" s="12"/>
      <c r="M100" s="12"/>
      <c r="N100" s="17"/>
    </row>
    <row r="101" spans="2:14">
      <c r="B101" s="16"/>
      <c r="C101" s="12"/>
      <c r="D101" s="12"/>
      <c r="E101" s="53" t="s">
        <v>976</v>
      </c>
      <c r="F101" s="53"/>
      <c r="G101" s="53"/>
      <c r="H101" s="53"/>
      <c r="I101" s="53"/>
      <c r="J101" s="53"/>
      <c r="K101" s="12"/>
      <c r="L101" s="12"/>
      <c r="M101" s="12"/>
      <c r="N101" s="17"/>
    </row>
    <row r="102" spans="2:14">
      <c r="B102" s="16"/>
      <c r="C102" s="12"/>
      <c r="D102" s="12"/>
      <c r="E102" s="12" t="s">
        <v>977</v>
      </c>
      <c r="F102" s="12"/>
      <c r="G102" s="12"/>
      <c r="H102" s="12"/>
      <c r="I102" s="12"/>
      <c r="J102" s="12"/>
      <c r="K102" s="12"/>
      <c r="L102" s="12"/>
      <c r="M102" s="12"/>
      <c r="N102" s="17"/>
    </row>
    <row r="103" spans="2:14">
      <c r="B103" s="16"/>
      <c r="C103" s="12"/>
      <c r="D103" s="12"/>
      <c r="E103" s="12" t="s">
        <v>978</v>
      </c>
      <c r="F103" s="12"/>
      <c r="G103" s="12"/>
      <c r="H103" s="12"/>
      <c r="I103" s="12"/>
      <c r="J103" s="12"/>
      <c r="K103" s="12"/>
      <c r="L103" s="12"/>
      <c r="M103" s="12"/>
      <c r="N103" s="17"/>
    </row>
    <row r="104" spans="2:14">
      <c r="B104" s="16"/>
      <c r="C104" s="12"/>
      <c r="D104" s="12"/>
      <c r="E104" s="12" t="s">
        <v>979</v>
      </c>
      <c r="F104" s="12"/>
      <c r="G104" s="12"/>
      <c r="H104" s="12"/>
      <c r="I104" s="12"/>
      <c r="J104" s="12"/>
      <c r="K104" s="12"/>
      <c r="L104" s="12"/>
      <c r="M104" s="12"/>
      <c r="N104" s="17"/>
    </row>
    <row r="105" spans="2:14" ht="15.75" thickBot="1">
      <c r="B105" s="16"/>
      <c r="C105" s="12"/>
      <c r="D105" s="12"/>
      <c r="E105" s="12"/>
      <c r="F105" s="12" t="s">
        <v>980</v>
      </c>
      <c r="G105" s="12"/>
      <c r="H105" s="12"/>
      <c r="I105" s="12"/>
      <c r="J105" s="12"/>
      <c r="K105" s="12"/>
      <c r="L105" s="12"/>
      <c r="M105" s="12"/>
      <c r="N105" s="17"/>
    </row>
    <row r="106" spans="2:14">
      <c r="B106" s="227" t="s">
        <v>2216</v>
      </c>
      <c r="C106" s="228"/>
      <c r="D106" s="228"/>
      <c r="E106" s="228"/>
      <c r="F106" s="228"/>
      <c r="G106" s="228"/>
      <c r="H106" s="228"/>
      <c r="I106" s="228"/>
      <c r="J106" s="228"/>
      <c r="K106" s="228"/>
      <c r="L106" s="228"/>
      <c r="M106" s="228"/>
      <c r="N106" s="229"/>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c r="B109" s="230"/>
      <c r="C109" s="231"/>
      <c r="D109" s="231"/>
      <c r="E109" s="231"/>
      <c r="F109" s="231"/>
      <c r="G109" s="231"/>
      <c r="H109" s="231"/>
      <c r="I109" s="231"/>
      <c r="J109" s="231"/>
      <c r="K109" s="231"/>
      <c r="L109" s="231"/>
      <c r="M109" s="231"/>
      <c r="N109" s="232"/>
    </row>
    <row r="110" spans="2:14" ht="15.75" thickBot="1">
      <c r="B110" s="233"/>
      <c r="C110" s="234"/>
      <c r="D110" s="234"/>
      <c r="E110" s="234"/>
      <c r="F110" s="234"/>
      <c r="G110" s="234"/>
      <c r="H110" s="234"/>
      <c r="I110" s="234"/>
      <c r="J110" s="234"/>
      <c r="K110" s="234"/>
      <c r="L110" s="234"/>
      <c r="M110" s="234"/>
      <c r="N110" s="235"/>
    </row>
    <row r="111" spans="2:14">
      <c r="B111" s="236"/>
      <c r="C111" s="237"/>
      <c r="D111" s="237"/>
      <c r="E111" s="237"/>
      <c r="F111" s="237"/>
      <c r="G111" s="237"/>
      <c r="H111" s="237"/>
      <c r="I111" s="237"/>
      <c r="J111" s="237"/>
      <c r="K111" s="237"/>
      <c r="L111" s="237"/>
      <c r="M111" s="237"/>
      <c r="N111" s="238"/>
    </row>
    <row r="112" spans="2:14">
      <c r="B112" s="222" t="s">
        <v>2217</v>
      </c>
      <c r="C112" s="31"/>
      <c r="D112" s="31"/>
      <c r="E112" s="31"/>
      <c r="F112" s="31"/>
      <c r="G112" s="31"/>
      <c r="H112" s="31"/>
      <c r="I112" s="31"/>
      <c r="J112" s="31"/>
      <c r="K112" s="31"/>
      <c r="L112" s="31"/>
      <c r="M112" s="31"/>
      <c r="N112" s="32"/>
    </row>
    <row r="113" spans="2:14" ht="15" customHeight="1">
      <c r="B113" s="862" t="s">
        <v>2218</v>
      </c>
      <c r="C113" s="863"/>
      <c r="D113" s="863"/>
      <c r="E113" s="863"/>
      <c r="F113" s="863"/>
      <c r="G113" s="863"/>
      <c r="H113" s="863"/>
      <c r="I113" s="863"/>
      <c r="J113" s="863"/>
      <c r="K113" s="863"/>
      <c r="L113" s="863"/>
      <c r="M113" s="863"/>
      <c r="N113" s="864"/>
    </row>
    <row r="114" spans="2:14" ht="15" customHeight="1">
      <c r="B114" s="862"/>
      <c r="C114" s="863"/>
      <c r="D114" s="863"/>
      <c r="E114" s="863"/>
      <c r="F114" s="863"/>
      <c r="G114" s="863"/>
      <c r="H114" s="863"/>
      <c r="I114" s="863"/>
      <c r="J114" s="863"/>
      <c r="K114" s="863"/>
      <c r="L114" s="863"/>
      <c r="M114" s="863"/>
      <c r="N114" s="864"/>
    </row>
    <row r="115" spans="2:14" ht="30" customHeight="1">
      <c r="B115" s="865" t="s">
        <v>2219</v>
      </c>
      <c r="C115" s="866"/>
      <c r="D115" s="866"/>
      <c r="E115" s="866"/>
      <c r="F115" s="866"/>
      <c r="G115" s="866"/>
      <c r="H115" s="866"/>
      <c r="I115" s="866"/>
      <c r="J115" s="866"/>
      <c r="K115" s="866"/>
      <c r="L115" s="866"/>
      <c r="M115" s="866"/>
      <c r="N115" s="867"/>
    </row>
    <row r="116" spans="2:14">
      <c r="B116" s="865"/>
      <c r="C116" s="866"/>
      <c r="D116" s="866"/>
      <c r="E116" s="866"/>
      <c r="F116" s="866"/>
      <c r="G116" s="866"/>
      <c r="H116" s="866"/>
      <c r="I116" s="866"/>
      <c r="J116" s="866"/>
      <c r="K116" s="866"/>
      <c r="L116" s="866"/>
      <c r="M116" s="866"/>
      <c r="N116" s="867"/>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331"/>
      <c r="C119" s="332"/>
      <c r="D119" s="332"/>
      <c r="E119" s="332"/>
      <c r="F119" s="332"/>
      <c r="G119" s="332"/>
      <c r="H119" s="332"/>
      <c r="I119" s="332"/>
      <c r="J119" s="332"/>
      <c r="K119" s="332"/>
      <c r="L119" s="332"/>
      <c r="M119" s="332"/>
      <c r="N119" s="333"/>
    </row>
    <row r="120" spans="2:14">
      <c r="B120" s="222"/>
      <c r="C120" s="31"/>
      <c r="D120" s="31"/>
      <c r="E120" s="31"/>
      <c r="F120" s="31"/>
      <c r="G120" s="31"/>
      <c r="H120" s="31"/>
      <c r="I120" s="31"/>
      <c r="J120" s="31"/>
      <c r="K120" s="31"/>
      <c r="L120" s="31"/>
      <c r="M120" s="31"/>
      <c r="N120" s="32"/>
    </row>
    <row r="121" spans="2:14">
      <c r="B121" s="16"/>
      <c r="C121" s="12"/>
      <c r="D121" s="12"/>
      <c r="E121" s="12" t="s">
        <v>976</v>
      </c>
      <c r="F121" s="53"/>
      <c r="G121" s="53"/>
      <c r="H121" s="12"/>
      <c r="I121" s="12"/>
      <c r="J121" s="12"/>
      <c r="K121" s="12"/>
      <c r="L121" s="12"/>
      <c r="M121" s="12"/>
      <c r="N121" s="17"/>
    </row>
    <row r="122" spans="2:14">
      <c r="B122" s="16"/>
      <c r="C122" s="12"/>
      <c r="D122" s="12"/>
      <c r="E122" s="54" t="s">
        <v>977</v>
      </c>
      <c r="F122" s="12"/>
      <c r="G122" s="12"/>
      <c r="H122" s="54"/>
      <c r="I122" s="54"/>
      <c r="J122" s="54"/>
      <c r="K122" s="12"/>
      <c r="L122" s="12"/>
      <c r="M122" s="12"/>
      <c r="N122" s="17"/>
    </row>
    <row r="123" spans="2:14">
      <c r="B123" s="16"/>
      <c r="C123" s="12"/>
      <c r="D123" s="12"/>
      <c r="E123" s="55" t="s">
        <v>981</v>
      </c>
      <c r="F123" s="12"/>
      <c r="G123" s="12"/>
      <c r="H123" s="55"/>
      <c r="I123" s="55"/>
      <c r="J123" s="55"/>
      <c r="K123" s="12"/>
      <c r="L123" s="12"/>
      <c r="M123" s="12"/>
      <c r="N123" s="17"/>
    </row>
    <row r="124" spans="2:14">
      <c r="B124" s="56"/>
      <c r="C124" s="31"/>
      <c r="D124" s="31"/>
      <c r="E124" s="12" t="s">
        <v>979</v>
      </c>
      <c r="F124" s="12"/>
      <c r="G124" s="12"/>
      <c r="H124" s="12"/>
      <c r="I124" s="12"/>
      <c r="J124" s="12"/>
      <c r="K124" s="31"/>
      <c r="L124" s="31"/>
      <c r="M124" s="31"/>
      <c r="N124" s="32"/>
    </row>
    <row r="125" spans="2:14">
      <c r="B125" s="56"/>
      <c r="C125" s="31"/>
      <c r="D125" s="31"/>
      <c r="E125" s="31"/>
      <c r="F125" s="12"/>
      <c r="G125" s="12"/>
      <c r="H125" s="12"/>
      <c r="I125" s="12"/>
      <c r="J125" s="12"/>
      <c r="K125" s="31"/>
      <c r="L125" s="31"/>
      <c r="M125" s="31"/>
      <c r="N125" s="32"/>
    </row>
    <row r="126" spans="2:14">
      <c r="B126" s="56" t="s">
        <v>2220</v>
      </c>
      <c r="C126" s="55"/>
      <c r="D126" s="55"/>
      <c r="E126" s="12"/>
      <c r="F126" s="12"/>
      <c r="G126" s="12"/>
      <c r="H126" s="12"/>
      <c r="I126" s="12"/>
      <c r="J126" s="801"/>
      <c r="K126" s="801"/>
      <c r="L126" s="801"/>
      <c r="M126" s="801"/>
      <c r="N126" s="802"/>
    </row>
    <row r="127" spans="2:14" ht="15.75" thickBot="1">
      <c r="B127" s="261" t="s">
        <v>2221</v>
      </c>
      <c r="C127" s="393"/>
      <c r="D127" s="393"/>
      <c r="E127" s="57"/>
      <c r="F127" s="57"/>
      <c r="G127" s="57"/>
      <c r="H127" s="57"/>
      <c r="I127" s="57"/>
      <c r="J127" s="803"/>
      <c r="K127" s="803"/>
      <c r="L127" s="803"/>
      <c r="M127" s="803"/>
      <c r="N127" s="804"/>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1092</v>
      </c>
      <c r="C31" s="81" t="s">
        <v>2039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271">
        <v>6.25</v>
      </c>
      <c r="N36" s="272">
        <f t="shared" ref="N36:N41" si="0">K36/M36</f>
        <v>529.6849823375909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v>
      </c>
      <c r="N37" s="272">
        <f t="shared" si="0"/>
        <v>1236.3767947335898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27087.55118630068</v>
      </c>
      <c r="L38" s="270"/>
      <c r="M38" s="271">
        <v>3.75</v>
      </c>
      <c r="N38" s="272">
        <f t="shared" si="0"/>
        <v>7223.3469830135145</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3497.9160151004476</v>
      </c>
      <c r="L39" s="270"/>
      <c r="M39" s="271">
        <v>6.25</v>
      </c>
      <c r="N39" s="272">
        <f t="shared" si="0"/>
        <v>559.66656241607166</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33295.627082175568</v>
      </c>
      <c r="L40" s="270"/>
      <c r="M40" s="271">
        <v>6.25</v>
      </c>
      <c r="N40" s="272">
        <f t="shared" si="0"/>
        <v>5327.3003331480904</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10274.046981055548</v>
      </c>
      <c r="L41" s="270"/>
      <c r="M41" s="271">
        <v>6.25</v>
      </c>
      <c r="N41" s="272">
        <f t="shared" si="0"/>
        <v>1643.8475169688877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17491.429659846563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tr">
        <f>VLOOKUP(A53,MATERIALES!A7:D645,2,FALSE)</f>
        <v>kg</v>
      </c>
      <c r="K53" s="407">
        <v>6.1342592592592586</v>
      </c>
      <c r="L53" s="267"/>
      <c r="M53" s="402">
        <f>VLOOKUP(A53,MATERIALES!A5:D396,4,FALSE)</f>
        <v>4302.1000978349439</v>
      </c>
      <c r="N53" s="272">
        <f>K53*M53</f>
        <v>26390.197359404166</v>
      </c>
    </row>
    <row r="54" spans="1:14">
      <c r="A54" s="144" t="s">
        <v>384</v>
      </c>
      <c r="B54" s="43" t="str">
        <f>VLOOKUP(A54,MATERIALES!A6:D373,3,FALSE)</f>
        <v>Barras de unión de 1/2´´</v>
      </c>
      <c r="C54" s="281"/>
      <c r="D54" s="281"/>
      <c r="E54" s="281"/>
      <c r="F54" s="281"/>
      <c r="G54" s="281"/>
      <c r="H54" s="281"/>
      <c r="I54" s="268"/>
      <c r="J54" s="224" t="str">
        <f>VLOOKUP(A54,MATERIALES!A8:D646,2,FALSE)</f>
        <v>kg</v>
      </c>
      <c r="K54" s="282">
        <v>0.37037037037037041</v>
      </c>
      <c r="L54" s="267"/>
      <c r="M54" s="402">
        <f>VLOOKUP(A54,MATERIALES!A6:D397,4,FALSE)</f>
        <v>3821.9211249599425</v>
      </c>
      <c r="N54" s="272">
        <f>K54*M54</f>
        <v>1415.5263425777566</v>
      </c>
    </row>
    <row r="55" spans="1:14">
      <c r="A55" s="144" t="s">
        <v>417</v>
      </c>
      <c r="B55" s="43" t="str">
        <f>VLOOKUP(A55,MATERIALES!A6:D373,3,FALSE)</f>
        <v>Cintilla De Poliuretano (Sikarod) (Pavimentos De Concreto Hidráulico)</v>
      </c>
      <c r="C55" s="281"/>
      <c r="D55" s="281"/>
      <c r="E55" s="281"/>
      <c r="F55" s="281"/>
      <c r="G55" s="281"/>
      <c r="H55" s="281"/>
      <c r="I55" s="268"/>
      <c r="J55" s="224" t="str">
        <f>VLOOKUP(A55,MATERIALES!A9:D647,2,FALSE)</f>
        <v>m</v>
      </c>
      <c r="K55" s="282">
        <v>1.1111111111111112</v>
      </c>
      <c r="L55" s="267"/>
      <c r="M55" s="402">
        <f>VLOOKUP(A55,MATERIALES!A6:D398,4,FALSE)</f>
        <v>1389.9425224656034</v>
      </c>
      <c r="N55" s="272">
        <f>K55*M55</f>
        <v>1544.3805805173372</v>
      </c>
    </row>
    <row r="56" spans="1:14">
      <c r="A56" s="144" t="s">
        <v>646</v>
      </c>
      <c r="B56" s="43" t="str">
        <f>VLOOKUP(A56,MATERIALES!A6:D373,3,FALSE)</f>
        <v>Sello de silicona o sellador autonivelante</v>
      </c>
      <c r="C56" s="281"/>
      <c r="D56" s="281"/>
      <c r="E56" s="281"/>
      <c r="F56" s="281"/>
      <c r="G56" s="281"/>
      <c r="H56" s="281"/>
      <c r="I56" s="268"/>
      <c r="J56" s="224" t="str">
        <f>VLOOKUP(A56,MATERIALES!A10:D648,2,FALSE)</f>
        <v>m</v>
      </c>
      <c r="K56" s="282">
        <v>1.1111111111111112</v>
      </c>
      <c r="L56" s="267"/>
      <c r="M56" s="402">
        <f>VLOOKUP(A56,MATERIALES!A6:D399,4,FALSE)</f>
        <v>10753.624356417355</v>
      </c>
      <c r="N56" s="272">
        <f>K56*M56</f>
        <v>11948.471507130394</v>
      </c>
    </row>
    <row r="57" spans="1:14">
      <c r="A57" s="144" t="s">
        <v>778</v>
      </c>
      <c r="B57" s="819" t="str">
        <f>VLOOKUP(A57,MATERIALES!A7:D373,3,FALSE)</f>
        <v>Antisol blanco (presentación 20 kg)</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tr">
        <f>VLOOKUP(A57,MATERIALES!A11:D649,2,FALSE)</f>
        <v>kg</v>
      </c>
      <c r="K57" s="44">
        <v>1.1200000000000001</v>
      </c>
      <c r="L57" s="828">
        <f>VLOOKUP(A57,MATERIALES!A4:D373,4,FALSE)</f>
        <v>6250.2854174514978</v>
      </c>
      <c r="M57" s="829"/>
      <c r="N57" s="272">
        <f>K57*L57</f>
        <v>7000.3196675456784</v>
      </c>
    </row>
    <row r="58" spans="1:14">
      <c r="A58" s="144" t="s">
        <v>838</v>
      </c>
      <c r="B58" s="316" t="str">
        <f>VLOOKUP(A58,MATERIALES!A8:D373,3,FALSE)</f>
        <v>Concreto hidráulico para pavimento MR-43</v>
      </c>
      <c r="C58" s="317"/>
      <c r="D58" s="317"/>
      <c r="E58" s="317"/>
      <c r="F58" s="317"/>
      <c r="G58" s="317"/>
      <c r="H58" s="317"/>
      <c r="I58" s="317"/>
      <c r="J58" s="311" t="str">
        <f>VLOOKUP(A58,MATERIALES!A11:D650,2,FALSE)</f>
        <v>m3</v>
      </c>
      <c r="K58" s="44">
        <v>1.01</v>
      </c>
      <c r="L58" s="318"/>
      <c r="M58" s="414">
        <f>VLOOKUP(A58,MATERIALES!A8:D401,4,FALSE)</f>
        <v>424898.77509480924</v>
      </c>
      <c r="N58" s="272">
        <f>K58*M58</f>
        <v>429147.76284575736</v>
      </c>
    </row>
    <row r="59" spans="1:14">
      <c r="B59" s="316"/>
      <c r="C59" s="317"/>
      <c r="D59" s="317"/>
      <c r="E59" s="317"/>
      <c r="F59" s="317"/>
      <c r="G59" s="317"/>
      <c r="H59" s="317"/>
      <c r="I59" s="317"/>
      <c r="J59" s="44"/>
      <c r="K59" s="44"/>
      <c r="L59" s="318"/>
      <c r="M59" s="319"/>
      <c r="N59" s="45"/>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477446.65830293269</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1841.1274801954798</v>
      </c>
      <c r="M66" s="829"/>
      <c r="N66" s="287">
        <f>K66*L66</f>
        <v>1859.5387549974346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1859.5387549974346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506509.69159006485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101301.93831801298</v>
      </c>
      <c r="M90" s="859"/>
      <c r="N90" s="51"/>
    </row>
    <row r="91" spans="1:14">
      <c r="B91" s="89" t="s">
        <v>973</v>
      </c>
      <c r="C91" s="90"/>
      <c r="D91" s="90"/>
      <c r="E91" s="90"/>
      <c r="F91" s="90"/>
      <c r="G91" s="90"/>
      <c r="H91" s="90"/>
      <c r="I91" s="87"/>
      <c r="J91" s="88"/>
      <c r="K91" s="304">
        <v>0.05</v>
      </c>
      <c r="L91" s="858">
        <f>N85*K91</f>
        <v>25325.484579503245</v>
      </c>
      <c r="M91" s="859"/>
      <c r="N91" s="51"/>
    </row>
    <row r="92" spans="1:14" ht="15.75" thickBot="1">
      <c r="B92" s="91" t="s">
        <v>974</v>
      </c>
      <c r="C92" s="92"/>
      <c r="D92" s="92"/>
      <c r="E92" s="92"/>
      <c r="F92" s="92"/>
      <c r="G92" s="92"/>
      <c r="H92" s="92"/>
      <c r="I92" s="93"/>
      <c r="J92" s="94"/>
      <c r="K92" s="305">
        <v>0.05</v>
      </c>
      <c r="L92" s="860">
        <f>N85*K92</f>
        <v>25325.484579503245</v>
      </c>
      <c r="M92" s="861"/>
      <c r="N92" s="51"/>
    </row>
    <row r="93" spans="1:14" ht="15.75" thickBot="1">
      <c r="B93" s="824" t="s">
        <v>953</v>
      </c>
      <c r="C93" s="825"/>
      <c r="D93" s="825"/>
      <c r="E93" s="825"/>
      <c r="F93" s="825"/>
      <c r="G93" s="825"/>
      <c r="H93" s="825"/>
      <c r="I93" s="825"/>
      <c r="J93" s="825"/>
      <c r="K93" s="825"/>
      <c r="L93" s="825"/>
      <c r="M93" s="826"/>
      <c r="N93" s="52">
        <f>L90+L91+L92</f>
        <v>151952.90747701947</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658462.59906708426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5.75" hidden="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1624</v>
      </c>
      <c r="C31" s="81" t="s">
        <v>1623</v>
      </c>
      <c r="D31" s="82"/>
      <c r="E31" s="82"/>
      <c r="F31" s="82"/>
      <c r="G31" s="82"/>
      <c r="H31" s="82"/>
      <c r="I31" s="82"/>
      <c r="J31" s="83"/>
      <c r="K31" s="308"/>
      <c r="L31" s="306" t="s">
        <v>387</v>
      </c>
      <c r="M31" s="203"/>
      <c r="N31" s="84"/>
    </row>
    <row r="32" spans="1:14" ht="8.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271">
        <v>6.25</v>
      </c>
      <c r="N36" s="272">
        <f t="shared" ref="N36:N41" si="0">K36/M36</f>
        <v>529.6849823375909</v>
      </c>
    </row>
    <row r="37" spans="1:14">
      <c r="A37" s="113" t="s">
        <v>176</v>
      </c>
      <c r="B37" s="837" t="str">
        <f>VLOOKUP(A37,EQUIPOS!A7:D154,3,FALSE)</f>
        <v xml:space="preserve">Compresor (barrido y soplado)
</v>
      </c>
      <c r="C37" s="838"/>
      <c r="D37" s="838"/>
      <c r="E37" s="838"/>
      <c r="F37" s="838"/>
      <c r="G37" s="838"/>
      <c r="H37" s="839"/>
      <c r="I37" s="267"/>
      <c r="J37" s="268"/>
      <c r="K37" s="269">
        <f>VLOOKUP(A37,EQUIPOS!A7:D164,4,FALSE)</f>
        <v>61818.839736679489</v>
      </c>
      <c r="L37" s="270"/>
      <c r="M37" s="271">
        <v>50</v>
      </c>
      <c r="N37" s="272">
        <f t="shared" si="0"/>
        <v>1236.3767947335898</v>
      </c>
    </row>
    <row r="38" spans="1:14">
      <c r="A38" t="s">
        <v>184</v>
      </c>
      <c r="B38" s="837" t="str">
        <f>VLOOKUP(A38,EQUIPOS!A8:D154,3,FALSE)</f>
        <v>Cortadora de pavimento, Máxima profundidad de corte: 160 mm. Capacidad de disco: desde 12´´ hasta 18´´ de diámetro. Peso operacional: 135 kg, 13.5 hp de potencia</v>
      </c>
      <c r="C38" s="838"/>
      <c r="D38" s="838"/>
      <c r="E38" s="838"/>
      <c r="F38" s="838"/>
      <c r="G38" s="838"/>
      <c r="H38" s="839"/>
      <c r="I38" s="267"/>
      <c r="J38" s="268"/>
      <c r="K38" s="269">
        <f>VLOOKUP(A38,EQUIPOS!A8:D165,4,FALSE)</f>
        <v>27087.55118630068</v>
      </c>
      <c r="L38" s="270"/>
      <c r="M38" s="271">
        <v>3.75</v>
      </c>
      <c r="N38" s="272">
        <f t="shared" si="0"/>
        <v>7223.3469830135145</v>
      </c>
    </row>
    <row r="39" spans="1:14">
      <c r="A39" t="s">
        <v>228</v>
      </c>
      <c r="B39" s="837" t="str">
        <f>VLOOKUP(A39,EQUIPOS!A9:D154,3,FALSE)</f>
        <v xml:space="preserve">Formaleta metálica (concreto hidráulico)
</v>
      </c>
      <c r="C39" s="838"/>
      <c r="D39" s="838"/>
      <c r="E39" s="838"/>
      <c r="F39" s="838"/>
      <c r="G39" s="838"/>
      <c r="H39" s="839"/>
      <c r="I39" s="267"/>
      <c r="J39" s="268"/>
      <c r="K39" s="269">
        <f>VLOOKUP(A39,EQUIPOS!A9:D166,4,FALSE)</f>
        <v>3497.9160151004476</v>
      </c>
      <c r="L39" s="270"/>
      <c r="M39" s="271">
        <v>6.25</v>
      </c>
      <c r="N39" s="272">
        <f t="shared" si="0"/>
        <v>559.66656241607166</v>
      </c>
    </row>
    <row r="40" spans="1:14">
      <c r="A40" t="s">
        <v>301</v>
      </c>
      <c r="B40" s="837" t="str">
        <f>VLOOKUP(A40,EQUIPOS!A10:D154,3,FALSE)</f>
        <v>Regla vibratoria, de longitud de 3 a 5 m, motor de 3600 rpm, potencia 6 HP</v>
      </c>
      <c r="C40" s="838"/>
      <c r="D40" s="838"/>
      <c r="E40" s="838"/>
      <c r="F40" s="838"/>
      <c r="G40" s="838"/>
      <c r="H40" s="839"/>
      <c r="I40" s="267"/>
      <c r="J40" s="268"/>
      <c r="K40" s="269">
        <f>VLOOKUP(A40,EQUIPOS!A10:D167,4,FALSE)</f>
        <v>33295.627082175568</v>
      </c>
      <c r="L40" s="270"/>
      <c r="M40" s="271">
        <v>6.25</v>
      </c>
      <c r="N40" s="272">
        <f t="shared" si="0"/>
        <v>5327.3003331480904</v>
      </c>
    </row>
    <row r="41" spans="1:14">
      <c r="A41" t="s">
        <v>363</v>
      </c>
      <c r="B41" s="837" t="str">
        <f>VLOOKUP(A41,EQUIPOS!A11:D155,3,FALSE)</f>
        <v>Vibrador de concreto, Motor de 3 hp a 18.000 rpm Mangueras de 4 mt</v>
      </c>
      <c r="C41" s="838"/>
      <c r="D41" s="838"/>
      <c r="E41" s="838"/>
      <c r="F41" s="838"/>
      <c r="G41" s="838"/>
      <c r="H41" s="839"/>
      <c r="I41" s="267"/>
      <c r="J41" s="268"/>
      <c r="K41" s="269">
        <f>VLOOKUP(A41,EQUIPOS!A11:D168,4,FALSE)</f>
        <v>10274.046981055548</v>
      </c>
      <c r="L41" s="270"/>
      <c r="M41" s="271">
        <v>6.25</v>
      </c>
      <c r="N41" s="272">
        <f t="shared" si="0"/>
        <v>1643.8475169688877</v>
      </c>
    </row>
    <row r="42" spans="1:14">
      <c r="B42" s="320"/>
      <c r="C42" s="321"/>
      <c r="D42" s="321"/>
      <c r="E42" s="321"/>
      <c r="F42" s="321"/>
      <c r="G42" s="321"/>
      <c r="H42" s="322"/>
      <c r="I42" s="267"/>
      <c r="J42" s="268"/>
      <c r="K42" s="269"/>
      <c r="L42" s="270"/>
      <c r="M42" s="271"/>
      <c r="N42" s="272"/>
    </row>
    <row r="43" spans="1:14">
      <c r="B43" s="320"/>
      <c r="C43" s="321"/>
      <c r="D43" s="321"/>
      <c r="E43" s="321"/>
      <c r="F43" s="321"/>
      <c r="G43" s="321"/>
      <c r="H43" s="322"/>
      <c r="I43" s="267"/>
      <c r="J43" s="268"/>
      <c r="K43" s="269"/>
      <c r="L43" s="270"/>
      <c r="M43" s="271"/>
      <c r="N43" s="272"/>
    </row>
    <row r="44" spans="1:14">
      <c r="B44" s="837"/>
      <c r="C44" s="838"/>
      <c r="D44" s="838"/>
      <c r="E44" s="838"/>
      <c r="F44" s="838"/>
      <c r="G44" s="838"/>
      <c r="H44" s="839"/>
      <c r="I44" s="840"/>
      <c r="J44" s="821"/>
      <c r="K44" s="269"/>
      <c r="L44" s="841"/>
      <c r="M44" s="842"/>
      <c r="N44" s="272"/>
    </row>
    <row r="45" spans="1:14">
      <c r="B45" s="837"/>
      <c r="C45" s="838"/>
      <c r="D45" s="838"/>
      <c r="E45" s="843"/>
      <c r="F45" s="838"/>
      <c r="G45" s="838"/>
      <c r="H45" s="839"/>
      <c r="I45" s="36"/>
      <c r="J45" s="37"/>
      <c r="K45" s="274"/>
      <c r="L45" s="276"/>
      <c r="M45" s="277"/>
      <c r="N45" s="278"/>
    </row>
    <row r="46" spans="1:14">
      <c r="B46" s="844" t="s">
        <v>952</v>
      </c>
      <c r="C46" s="845"/>
      <c r="D46" s="845"/>
      <c r="E46" s="38"/>
      <c r="F46" s="39"/>
      <c r="G46" s="39"/>
      <c r="H46" s="40"/>
      <c r="I46" s="36"/>
      <c r="J46" s="37"/>
      <c r="K46" s="279"/>
      <c r="L46" s="276"/>
      <c r="M46" s="401">
        <v>0.1</v>
      </c>
      <c r="N46" s="344">
        <f>N83*M46</f>
        <v>971.20648722881606</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SUM(N36:N47)</f>
        <v>17491.429659846563</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44" t="s">
        <v>382</v>
      </c>
      <c r="B53" s="43" t="str">
        <f>VLOOKUP(A53,MATERIALES!A5:D373,3,FALSE)</f>
        <v>Barras de transferencia de carga (1'')</v>
      </c>
      <c r="C53" s="281"/>
      <c r="D53" s="281"/>
      <c r="E53" s="281"/>
      <c r="F53" s="281"/>
      <c r="G53" s="281"/>
      <c r="H53" s="281"/>
      <c r="I53" s="268"/>
      <c r="J53" s="224" t="s">
        <v>377</v>
      </c>
      <c r="K53" s="282">
        <v>6.1342592592592586</v>
      </c>
      <c r="L53" s="267"/>
      <c r="M53" s="402">
        <f>VLOOKUP(A53,MATERIALES!A5:D396,4,FALSE)</f>
        <v>4302.1000978349439</v>
      </c>
      <c r="N53" s="272">
        <f>K53*M53</f>
        <v>26390.197359404166</v>
      </c>
    </row>
    <row r="54" spans="1:14">
      <c r="A54" s="144" t="s">
        <v>751</v>
      </c>
      <c r="B54" s="43" t="str">
        <f>VLOOKUP(A54,MATERIALES!A6:D373,3,FALSE)</f>
        <v>Aditivo Acelerante de Fraguado</v>
      </c>
      <c r="C54" s="281"/>
      <c r="D54" s="281"/>
      <c r="E54" s="281"/>
      <c r="F54" s="281"/>
      <c r="G54" s="281"/>
      <c r="H54" s="281"/>
      <c r="I54" s="268"/>
      <c r="J54" s="224" t="s">
        <v>377</v>
      </c>
      <c r="K54" s="282">
        <v>1.1200000000000001</v>
      </c>
      <c r="L54" s="267"/>
      <c r="M54" s="402">
        <f>VLOOKUP(A54,MATERIALES!A6:D397,4,FALSE)</f>
        <v>9556.2877902617965</v>
      </c>
      <c r="N54" s="272">
        <f>K54*M54</f>
        <v>10703.042325093213</v>
      </c>
    </row>
    <row r="55" spans="1:14">
      <c r="A55" s="144" t="s">
        <v>384</v>
      </c>
      <c r="B55" s="43" t="str">
        <f>VLOOKUP(A55,MATERIALES!A6:D373,3,FALSE)</f>
        <v>Barras de unión de 1/2´´</v>
      </c>
      <c r="C55" s="281"/>
      <c r="D55" s="281"/>
      <c r="E55" s="281"/>
      <c r="F55" s="281"/>
      <c r="G55" s="281"/>
      <c r="H55" s="281"/>
      <c r="I55" s="268"/>
      <c r="J55" s="224" t="s">
        <v>377</v>
      </c>
      <c r="K55" s="282">
        <v>0.37037037037037041</v>
      </c>
      <c r="L55" s="267"/>
      <c r="M55" s="402">
        <f>VLOOKUP(A55,MATERIALES!A6:D398,4,FALSE)</f>
        <v>3821.9211249599425</v>
      </c>
      <c r="N55" s="272">
        <f>K55*M55</f>
        <v>1415.5263425777566</v>
      </c>
    </row>
    <row r="56" spans="1:14">
      <c r="A56" s="144" t="s">
        <v>417</v>
      </c>
      <c r="B56" s="43" t="str">
        <f>VLOOKUP(A56,MATERIALES!A6:D373,3,FALSE)</f>
        <v>Cintilla De Poliuretano (Sikarod) (Pavimentos De Concreto Hidráulico)</v>
      </c>
      <c r="C56" s="281"/>
      <c r="D56" s="281"/>
      <c r="E56" s="281"/>
      <c r="F56" s="281"/>
      <c r="G56" s="281"/>
      <c r="H56" s="281"/>
      <c r="I56" s="268"/>
      <c r="J56" s="224" t="s">
        <v>144</v>
      </c>
      <c r="K56" s="282">
        <v>1.1111111111111112</v>
      </c>
      <c r="L56" s="267"/>
      <c r="M56" s="402">
        <f>VLOOKUP(A56,MATERIALES!A6:D399,4,FALSE)</f>
        <v>1389.9425224656034</v>
      </c>
      <c r="N56" s="272">
        <f>K56*M56</f>
        <v>1544.3805805173372</v>
      </c>
    </row>
    <row r="57" spans="1:14">
      <c r="A57" s="144" t="s">
        <v>646</v>
      </c>
      <c r="B57" s="819" t="str">
        <f>VLOOKUP(A57,MATERIALES!A7:D373,3,FALSE)</f>
        <v>Sello de silicona o sellador autonivelante</v>
      </c>
      <c r="C57" s="820" t="e">
        <f>VLOOKUP(B57,MATERIALES!B7:E373,3,FALSE)</f>
        <v>#N/A</v>
      </c>
      <c r="D57" s="820" t="e">
        <f>VLOOKUP(C57,MATERIALES!C7:F373,3,FALSE)</f>
        <v>#N/A</v>
      </c>
      <c r="E57" s="820" t="e">
        <f>VLOOKUP(D57,MATERIALES!D7:G373,3,FALSE)</f>
        <v>#N/A</v>
      </c>
      <c r="F57" s="820" t="e">
        <f>VLOOKUP(E57,MATERIALES!E7:H373,3,FALSE)</f>
        <v>#N/A</v>
      </c>
      <c r="G57" s="820" t="e">
        <f>VLOOKUP(F57,MATERIALES!F7:I373,3,FALSE)</f>
        <v>#N/A</v>
      </c>
      <c r="H57" s="820" t="e">
        <f>VLOOKUP(G57,MATERIALES!G7:J373,3,FALSE)</f>
        <v>#N/A</v>
      </c>
      <c r="I57" s="820" t="e">
        <f>VLOOKUP(H57,MATERIALES!H7:K373,3,FALSE)</f>
        <v>#N/A</v>
      </c>
      <c r="J57" s="311" t="s">
        <v>144</v>
      </c>
      <c r="K57" s="44">
        <v>1.1111111111111112</v>
      </c>
      <c r="L57" s="828">
        <f>VLOOKUP(A57,MATERIALES!A4:D373,4,FALSE)</f>
        <v>10753.624356417355</v>
      </c>
      <c r="M57" s="829"/>
      <c r="N57" s="272">
        <f>K57*L57</f>
        <v>11948.471507130394</v>
      </c>
    </row>
    <row r="58" spans="1:14">
      <c r="A58" s="144" t="s">
        <v>778</v>
      </c>
      <c r="B58" s="316" t="str">
        <f>VLOOKUP(A58,MATERIALES!A8:D373,3,FALSE)</f>
        <v>Antisol blanco (presentación 20 kg)</v>
      </c>
      <c r="C58" s="317"/>
      <c r="D58" s="317"/>
      <c r="E58" s="317"/>
      <c r="F58" s="317"/>
      <c r="G58" s="317"/>
      <c r="H58" s="317"/>
      <c r="I58" s="317"/>
      <c r="J58" s="311" t="s">
        <v>377</v>
      </c>
      <c r="K58" s="44">
        <v>1.1200000000000001</v>
      </c>
      <c r="L58" s="415"/>
      <c r="M58" s="414">
        <f>VLOOKUP(A58,MATERIALES!A8:D401,4,FALSE)</f>
        <v>6250.2854174514978</v>
      </c>
      <c r="N58" s="272">
        <f>K58*M58</f>
        <v>7000.3196675456784</v>
      </c>
    </row>
    <row r="59" spans="1:14">
      <c r="A59" t="s">
        <v>838</v>
      </c>
      <c r="B59" s="316" t="str">
        <f>VLOOKUP(A59,MATERIALES!A9:D373,3,FALSE)</f>
        <v>Concreto hidráulico para pavimento MR-43</v>
      </c>
      <c r="C59" s="317"/>
      <c r="D59" s="317"/>
      <c r="E59" s="317"/>
      <c r="F59" s="317"/>
      <c r="G59" s="317"/>
      <c r="H59" s="317"/>
      <c r="I59" s="317"/>
      <c r="J59" s="311" t="s">
        <v>387</v>
      </c>
      <c r="K59" s="44">
        <v>1.01</v>
      </c>
      <c r="L59" s="415"/>
      <c r="M59" s="414">
        <f>VLOOKUP(A59,MATERIALES!A9:D402,4,FALSE)</f>
        <v>424898.77509480924</v>
      </c>
      <c r="N59" s="272">
        <f>K59*M59</f>
        <v>429147.76284575736</v>
      </c>
    </row>
    <row r="60" spans="1:14" ht="15.75" thickBot="1">
      <c r="B60" s="309"/>
      <c r="C60" s="310"/>
      <c r="D60" s="310"/>
      <c r="E60" s="310"/>
      <c r="F60" s="310"/>
      <c r="G60" s="310"/>
      <c r="H60" s="310"/>
      <c r="I60" s="310"/>
      <c r="J60" s="126"/>
      <c r="K60" s="126"/>
      <c r="L60" s="325"/>
      <c r="M60" s="324"/>
      <c r="N60" s="127"/>
    </row>
    <row r="61" spans="1:14" ht="15.75" thickBot="1">
      <c r="B61" s="824" t="s">
        <v>953</v>
      </c>
      <c r="C61" s="825"/>
      <c r="D61" s="825"/>
      <c r="E61" s="825"/>
      <c r="F61" s="825"/>
      <c r="G61" s="825"/>
      <c r="H61" s="825"/>
      <c r="I61" s="825"/>
      <c r="J61" s="825"/>
      <c r="K61" s="825"/>
      <c r="L61" s="825"/>
      <c r="M61" s="826"/>
      <c r="N61" s="394">
        <f>SUM(N53:N60)</f>
        <v>488149.70062802592</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A66" t="s">
        <v>1239</v>
      </c>
      <c r="B66" s="46" t="str">
        <f>VLOOKUP(A66,TRANSPORTE!A5:D117,3,FALSE)</f>
        <v>Transporte de concreto</v>
      </c>
      <c r="C66" s="317"/>
      <c r="D66" s="317"/>
      <c r="E66" s="317"/>
      <c r="F66" s="317"/>
      <c r="G66" s="317"/>
      <c r="H66" s="311" t="s">
        <v>1468</v>
      </c>
      <c r="I66" s="279">
        <v>1.01</v>
      </c>
      <c r="J66" s="286">
        <v>1</v>
      </c>
      <c r="K66" s="279">
        <f>I66*J66</f>
        <v>1.01</v>
      </c>
      <c r="L66" s="828">
        <f>VLOOKUP(A66,TRANSPORTE!A5:D117,4,FALSE)</f>
        <v>1841.1274801954798</v>
      </c>
      <c r="M66" s="829"/>
      <c r="N66" s="287">
        <f>K66*L66</f>
        <v>1859.5387549974346</v>
      </c>
    </row>
    <row r="67" spans="1:15">
      <c r="B67" s="46"/>
      <c r="C67" s="47"/>
      <c r="D67" s="47"/>
      <c r="E67" s="47"/>
      <c r="F67" s="47"/>
      <c r="G67" s="47"/>
      <c r="H67" s="288"/>
      <c r="I67" s="279"/>
      <c r="J67" s="279"/>
      <c r="K67" s="279"/>
      <c r="L67" s="289"/>
      <c r="M67" s="290"/>
      <c r="N67" s="291"/>
    </row>
    <row r="68" spans="1:15">
      <c r="B68" s="46"/>
      <c r="C68" s="47"/>
      <c r="D68" s="47"/>
      <c r="E68" s="47"/>
      <c r="F68" s="47"/>
      <c r="G68" s="47"/>
      <c r="H68" s="288"/>
      <c r="I68" s="279"/>
      <c r="J68" s="279"/>
      <c r="K68" s="279"/>
      <c r="L68" s="289"/>
      <c r="M68" s="290"/>
      <c r="N68" s="291"/>
    </row>
    <row r="69" spans="1:15">
      <c r="B69" s="46"/>
      <c r="C69" s="47"/>
      <c r="D69" s="47"/>
      <c r="E69" s="47"/>
      <c r="F69" s="47"/>
      <c r="G69" s="47"/>
      <c r="H69" s="288"/>
      <c r="I69" s="279"/>
      <c r="J69" s="279"/>
      <c r="K69" s="279"/>
      <c r="L69" s="289"/>
      <c r="M69" s="290"/>
      <c r="N69" s="291"/>
    </row>
    <row r="70" spans="1:15">
      <c r="B70" s="46"/>
      <c r="C70" s="47"/>
      <c r="D70" s="47"/>
      <c r="E70" s="47"/>
      <c r="F70" s="47"/>
      <c r="G70" s="47"/>
      <c r="H70" s="288"/>
      <c r="I70" s="279"/>
      <c r="J70" s="279"/>
      <c r="K70" s="279"/>
      <c r="L70" s="289"/>
      <c r="M70" s="290"/>
      <c r="N70" s="291"/>
    </row>
    <row r="71" spans="1:15" ht="15.75" thickBot="1">
      <c r="B71" s="309"/>
      <c r="C71" s="310"/>
      <c r="D71" s="310"/>
      <c r="E71" s="310"/>
      <c r="F71" s="310"/>
      <c r="G71" s="310"/>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f>N66+N67+N68+N69+N70</f>
        <v>1859.5387549974346</v>
      </c>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45" t="s">
        <v>17</v>
      </c>
      <c r="B77" s="49" t="str">
        <f>VLOOKUP(A77,'MANO DE OBRA'!A8:D68,3,FALSE)</f>
        <v>Obrero (7)</v>
      </c>
      <c r="C77" s="47"/>
      <c r="D77" s="47"/>
      <c r="E77" s="47"/>
      <c r="F77" s="47"/>
      <c r="G77" s="47"/>
      <c r="H77" s="47"/>
      <c r="I77" s="292">
        <f>K77/J77*100</f>
        <v>204819.99999999997</v>
      </c>
      <c r="J77" s="293">
        <v>185</v>
      </c>
      <c r="K77" s="294">
        <f>VLOOKUP(A77,'MANO DE OBRA'!A8:D99,4,FALSE)</f>
        <v>378917</v>
      </c>
      <c r="L77" s="50"/>
      <c r="M77" s="295">
        <v>50</v>
      </c>
      <c r="N77" s="395">
        <f>K77/M77</f>
        <v>7578.34</v>
      </c>
      <c r="O77" s="106"/>
    </row>
    <row r="78" spans="1:15">
      <c r="A78" s="145" t="s">
        <v>30</v>
      </c>
      <c r="B78" s="49" t="str">
        <f>VLOOKUP(A78,'MANO DE OBRA'!A8:D69,3,FALSE)</f>
        <v>Oficial</v>
      </c>
      <c r="C78" s="47"/>
      <c r="D78" s="47"/>
      <c r="E78" s="47"/>
      <c r="F78" s="47"/>
      <c r="G78" s="47"/>
      <c r="H78" s="47"/>
      <c r="I78" s="292">
        <f>K78/J78*100</f>
        <v>57668.23979157189</v>
      </c>
      <c r="J78" s="293">
        <v>185</v>
      </c>
      <c r="K78" s="294">
        <f>VLOOKUP(A78,'MANO DE OBRA'!A8:D100,4,FALSE)</f>
        <v>106686.24361440798</v>
      </c>
      <c r="L78" s="50"/>
      <c r="M78" s="299">
        <v>50</v>
      </c>
      <c r="N78" s="395">
        <f>K78/M78</f>
        <v>2133.7248722881595</v>
      </c>
    </row>
    <row r="79" spans="1:15">
      <c r="B79" s="49"/>
      <c r="C79" s="47"/>
      <c r="D79" s="47"/>
      <c r="E79" s="47"/>
      <c r="F79" s="47"/>
      <c r="G79" s="47"/>
      <c r="H79" s="47"/>
      <c r="I79" s="279"/>
      <c r="J79" s="297"/>
      <c r="K79" s="298"/>
      <c r="L79" s="50"/>
      <c r="M79" s="300"/>
      <c r="N79" s="296"/>
    </row>
    <row r="80" spans="1:15">
      <c r="B80" s="49"/>
      <c r="C80" s="47"/>
      <c r="D80" s="47"/>
      <c r="E80" s="47"/>
      <c r="F80" s="47"/>
      <c r="G80" s="47"/>
      <c r="H80" s="47"/>
      <c r="I80" s="279"/>
      <c r="J80" s="297"/>
      <c r="K80" s="298"/>
      <c r="L80" s="318"/>
      <c r="M80" s="300"/>
      <c r="N80" s="296"/>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45"/>
    </row>
    <row r="83" spans="1:14" ht="15.75" thickBot="1">
      <c r="B83" s="830" t="s">
        <v>953</v>
      </c>
      <c r="C83" s="831"/>
      <c r="D83" s="831"/>
      <c r="E83" s="831"/>
      <c r="F83" s="831"/>
      <c r="G83" s="831"/>
      <c r="H83" s="831"/>
      <c r="I83" s="831"/>
      <c r="J83" s="831"/>
      <c r="K83" s="831"/>
      <c r="L83" s="831"/>
      <c r="M83" s="832"/>
      <c r="N83" s="301">
        <f>SUM(N77:N82)</f>
        <v>9712.0648722881597</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517212.73391515808</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103442.54678303162</v>
      </c>
      <c r="M90" s="859"/>
      <c r="N90" s="51"/>
    </row>
    <row r="91" spans="1:14">
      <c r="B91" s="89" t="s">
        <v>973</v>
      </c>
      <c r="C91" s="90"/>
      <c r="D91" s="90"/>
      <c r="E91" s="90"/>
      <c r="F91" s="90"/>
      <c r="G91" s="90"/>
      <c r="H91" s="90"/>
      <c r="I91" s="87"/>
      <c r="J91" s="88"/>
      <c r="K91" s="304">
        <v>0.05</v>
      </c>
      <c r="L91" s="858">
        <f>N85*K91</f>
        <v>25860.636695757905</v>
      </c>
      <c r="M91" s="859"/>
      <c r="N91" s="51"/>
    </row>
    <row r="92" spans="1:14" ht="15.75" thickBot="1">
      <c r="B92" s="91" t="s">
        <v>974</v>
      </c>
      <c r="C92" s="92"/>
      <c r="D92" s="92"/>
      <c r="E92" s="92"/>
      <c r="F92" s="92"/>
      <c r="G92" s="92"/>
      <c r="H92" s="92"/>
      <c r="I92" s="93"/>
      <c r="J92" s="94"/>
      <c r="K92" s="305">
        <v>0.05</v>
      </c>
      <c r="L92" s="860">
        <f>N85*K92</f>
        <v>25860.636695757905</v>
      </c>
      <c r="M92" s="861"/>
      <c r="N92" s="51"/>
    </row>
    <row r="93" spans="1:14" ht="15.75" thickBot="1">
      <c r="B93" s="824" t="s">
        <v>953</v>
      </c>
      <c r="C93" s="825"/>
      <c r="D93" s="825"/>
      <c r="E93" s="825"/>
      <c r="F93" s="825"/>
      <c r="G93" s="825"/>
      <c r="H93" s="825"/>
      <c r="I93" s="825"/>
      <c r="J93" s="825"/>
      <c r="K93" s="825"/>
      <c r="L93" s="825"/>
      <c r="M93" s="826"/>
      <c r="N93" s="52">
        <f>L90+L91+L92</f>
        <v>155163.82017454744</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672376.55408970546</v>
      </c>
    </row>
    <row r="96" spans="1:14">
      <c r="B96" s="13"/>
      <c r="C96" s="14"/>
      <c r="D96" s="14"/>
      <c r="E96" s="14"/>
      <c r="F96" s="14"/>
      <c r="G96" s="14"/>
      <c r="H96" s="14"/>
      <c r="I96" s="14"/>
      <c r="J96" s="14"/>
      <c r="K96" s="14"/>
      <c r="L96" s="14"/>
      <c r="M96" s="14"/>
      <c r="N96" s="15"/>
    </row>
    <row r="97" spans="2:14">
      <c r="B97" s="16"/>
      <c r="C97" s="12"/>
      <c r="D97" s="12"/>
      <c r="E97" s="12"/>
      <c r="F97" s="12"/>
      <c r="G97" s="12"/>
      <c r="H97" s="12"/>
      <c r="I97" s="12"/>
      <c r="J97" s="12"/>
      <c r="K97" s="12"/>
      <c r="L97" s="12"/>
      <c r="M97" s="12"/>
      <c r="N97" s="17"/>
    </row>
    <row r="98" spans="2:14">
      <c r="B98" s="16"/>
      <c r="C98" s="12"/>
      <c r="D98" s="12"/>
      <c r="E98" s="12"/>
      <c r="F98" s="12"/>
      <c r="G98" s="12"/>
      <c r="H98" s="12"/>
      <c r="I98" s="12"/>
      <c r="J98" s="12"/>
      <c r="K98" s="12"/>
      <c r="L98" s="12"/>
      <c r="M98" s="12"/>
      <c r="N98" s="17"/>
    </row>
    <row r="99" spans="2:14">
      <c r="B99" s="16"/>
      <c r="C99" s="12"/>
      <c r="D99" s="12"/>
      <c r="E99" s="12"/>
      <c r="F99" s="12"/>
      <c r="G99" s="12"/>
      <c r="H99" s="12"/>
      <c r="I99" s="12"/>
      <c r="J99" s="12"/>
      <c r="K99" s="12"/>
      <c r="L99" s="12"/>
      <c r="M99" s="12"/>
      <c r="N99" s="17"/>
    </row>
    <row r="100" spans="2:14">
      <c r="B100" s="16"/>
      <c r="C100" s="12"/>
      <c r="D100" s="12"/>
      <c r="E100" s="53" t="s">
        <v>976</v>
      </c>
      <c r="F100" s="53"/>
      <c r="G100" s="53"/>
      <c r="H100" s="53"/>
      <c r="I100" s="53"/>
      <c r="J100" s="53"/>
      <c r="K100" s="12"/>
      <c r="L100" s="12"/>
      <c r="M100" s="12"/>
      <c r="N100" s="17"/>
    </row>
    <row r="101" spans="2:14">
      <c r="B101" s="16"/>
      <c r="C101" s="12"/>
      <c r="D101" s="12"/>
      <c r="E101" s="12" t="s">
        <v>977</v>
      </c>
      <c r="F101" s="12"/>
      <c r="G101" s="12"/>
      <c r="H101" s="12"/>
      <c r="I101" s="12"/>
      <c r="J101" s="12"/>
      <c r="K101" s="12"/>
      <c r="L101" s="12"/>
      <c r="M101" s="12"/>
      <c r="N101" s="17"/>
    </row>
    <row r="102" spans="2:14">
      <c r="B102" s="16"/>
      <c r="C102" s="12"/>
      <c r="D102" s="12"/>
      <c r="E102" s="12" t="s">
        <v>978</v>
      </c>
      <c r="F102" s="12"/>
      <c r="G102" s="12"/>
      <c r="H102" s="12"/>
      <c r="I102" s="12"/>
      <c r="J102" s="12"/>
      <c r="K102" s="12"/>
      <c r="L102" s="12"/>
      <c r="M102" s="12"/>
      <c r="N102" s="17"/>
    </row>
    <row r="103" spans="2:14">
      <c r="B103" s="16"/>
      <c r="C103" s="12"/>
      <c r="D103" s="12"/>
      <c r="E103" s="12" t="s">
        <v>979</v>
      </c>
      <c r="F103" s="12"/>
      <c r="G103" s="12"/>
      <c r="H103" s="12"/>
      <c r="I103" s="12"/>
      <c r="J103" s="12"/>
      <c r="K103" s="12"/>
      <c r="L103" s="12"/>
      <c r="M103" s="12"/>
      <c r="N103" s="17"/>
    </row>
    <row r="104" spans="2:14" ht="15.75" thickBot="1">
      <c r="B104" s="16"/>
      <c r="C104" s="12"/>
      <c r="D104" s="12"/>
      <c r="E104" s="12"/>
      <c r="F104" s="12" t="s">
        <v>980</v>
      </c>
      <c r="G104" s="12"/>
      <c r="H104" s="12"/>
      <c r="I104" s="12"/>
      <c r="J104" s="12"/>
      <c r="K104" s="12"/>
      <c r="L104" s="12"/>
      <c r="M104" s="12"/>
      <c r="N104" s="17"/>
    </row>
    <row r="105" spans="2:14">
      <c r="B105" s="227" t="s">
        <v>2216</v>
      </c>
      <c r="C105" s="228"/>
      <c r="D105" s="228"/>
      <c r="E105" s="228"/>
      <c r="F105" s="228"/>
      <c r="G105" s="228"/>
      <c r="H105" s="228"/>
      <c r="I105" s="228"/>
      <c r="J105" s="228"/>
      <c r="K105" s="228"/>
      <c r="L105" s="228"/>
      <c r="M105" s="228"/>
      <c r="N105" s="229"/>
    </row>
    <row r="106" spans="2:14">
      <c r="B106" s="230"/>
      <c r="C106" s="231"/>
      <c r="D106" s="231"/>
      <c r="E106" s="231"/>
      <c r="F106" s="231"/>
      <c r="G106" s="231"/>
      <c r="H106" s="231"/>
      <c r="I106" s="231"/>
      <c r="J106" s="231"/>
      <c r="K106" s="231"/>
      <c r="L106" s="231"/>
      <c r="M106" s="231"/>
      <c r="N106" s="232"/>
    </row>
    <row r="107" spans="2:14">
      <c r="B107" s="230"/>
      <c r="C107" s="231"/>
      <c r="D107" s="231"/>
      <c r="E107" s="231"/>
      <c r="F107" s="231"/>
      <c r="G107" s="231"/>
      <c r="H107" s="231"/>
      <c r="I107" s="231"/>
      <c r="J107" s="231"/>
      <c r="K107" s="231"/>
      <c r="L107" s="231"/>
      <c r="M107" s="231"/>
      <c r="N107" s="232"/>
    </row>
    <row r="108" spans="2:14">
      <c r="B108" s="230"/>
      <c r="C108" s="231"/>
      <c r="D108" s="231"/>
      <c r="E108" s="231"/>
      <c r="F108" s="231"/>
      <c r="G108" s="231"/>
      <c r="H108" s="231"/>
      <c r="I108" s="231"/>
      <c r="J108" s="231"/>
      <c r="K108" s="231"/>
      <c r="L108" s="231"/>
      <c r="M108" s="231"/>
      <c r="N108" s="232"/>
    </row>
    <row r="109" spans="2:14" ht="15.75" thickBot="1">
      <c r="B109" s="233"/>
      <c r="C109" s="234"/>
      <c r="D109" s="234"/>
      <c r="E109" s="234"/>
      <c r="F109" s="234"/>
      <c r="G109" s="234"/>
      <c r="H109" s="234"/>
      <c r="I109" s="234"/>
      <c r="J109" s="234"/>
      <c r="K109" s="234"/>
      <c r="L109" s="234"/>
      <c r="M109" s="234"/>
      <c r="N109" s="235"/>
    </row>
    <row r="110" spans="2:14">
      <c r="B110" s="236"/>
      <c r="C110" s="237"/>
      <c r="D110" s="237"/>
      <c r="E110" s="237"/>
      <c r="F110" s="237"/>
      <c r="G110" s="237"/>
      <c r="H110" s="237"/>
      <c r="I110" s="237"/>
      <c r="J110" s="237"/>
      <c r="K110" s="237"/>
      <c r="L110" s="237"/>
      <c r="M110" s="237"/>
      <c r="N110" s="238"/>
    </row>
    <row r="111" spans="2:14">
      <c r="B111" s="222" t="s">
        <v>2217</v>
      </c>
      <c r="C111" s="31"/>
      <c r="D111" s="31"/>
      <c r="E111" s="31"/>
      <c r="F111" s="31"/>
      <c r="G111" s="31"/>
      <c r="H111" s="31"/>
      <c r="I111" s="31"/>
      <c r="J111" s="31"/>
      <c r="K111" s="31"/>
      <c r="L111" s="31"/>
      <c r="M111" s="31"/>
      <c r="N111" s="32"/>
    </row>
    <row r="112" spans="2:14" ht="15" customHeight="1">
      <c r="B112" s="862" t="s">
        <v>2218</v>
      </c>
      <c r="C112" s="863"/>
      <c r="D112" s="863"/>
      <c r="E112" s="863"/>
      <c r="F112" s="863"/>
      <c r="G112" s="863"/>
      <c r="H112" s="863"/>
      <c r="I112" s="863"/>
      <c r="J112" s="863"/>
      <c r="K112" s="863"/>
      <c r="L112" s="863"/>
      <c r="M112" s="863"/>
      <c r="N112" s="864"/>
    </row>
    <row r="113" spans="2:14" ht="15" customHeight="1">
      <c r="B113" s="862"/>
      <c r="C113" s="863"/>
      <c r="D113" s="863"/>
      <c r="E113" s="863"/>
      <c r="F113" s="863"/>
      <c r="G113" s="863"/>
      <c r="H113" s="863"/>
      <c r="I113" s="863"/>
      <c r="J113" s="863"/>
      <c r="K113" s="863"/>
      <c r="L113" s="863"/>
      <c r="M113" s="863"/>
      <c r="N113" s="864"/>
    </row>
    <row r="114" spans="2:14" ht="30" customHeight="1">
      <c r="B114" s="865" t="s">
        <v>2219</v>
      </c>
      <c r="C114" s="866"/>
      <c r="D114" s="866"/>
      <c r="E114" s="866"/>
      <c r="F114" s="866"/>
      <c r="G114" s="866"/>
      <c r="H114" s="866"/>
      <c r="I114" s="866"/>
      <c r="J114" s="866"/>
      <c r="K114" s="866"/>
      <c r="L114" s="866"/>
      <c r="M114" s="866"/>
      <c r="N114" s="867"/>
    </row>
    <row r="115" spans="2:14">
      <c r="B115" s="865"/>
      <c r="C115" s="866"/>
      <c r="D115" s="866"/>
      <c r="E115" s="866"/>
      <c r="F115" s="866"/>
      <c r="G115" s="866"/>
      <c r="H115" s="866"/>
      <c r="I115" s="866"/>
      <c r="J115" s="866"/>
      <c r="K115" s="866"/>
      <c r="L115" s="866"/>
      <c r="M115" s="866"/>
      <c r="N115" s="867"/>
    </row>
    <row r="116" spans="2:14">
      <c r="B116" s="331"/>
      <c r="C116" s="332"/>
      <c r="D116" s="332"/>
      <c r="E116" s="332"/>
      <c r="F116" s="332"/>
      <c r="G116" s="332"/>
      <c r="H116" s="332"/>
      <c r="I116" s="332"/>
      <c r="J116" s="332"/>
      <c r="K116" s="332"/>
      <c r="L116" s="332"/>
      <c r="M116" s="332"/>
      <c r="N116" s="333"/>
    </row>
    <row r="117" spans="2:14">
      <c r="B117" s="331"/>
      <c r="C117" s="332"/>
      <c r="D117" s="332"/>
      <c r="E117" s="332"/>
      <c r="F117" s="332"/>
      <c r="G117" s="332"/>
      <c r="H117" s="332"/>
      <c r="I117" s="332"/>
      <c r="J117" s="332"/>
      <c r="K117" s="332"/>
      <c r="L117" s="332"/>
      <c r="M117" s="332"/>
      <c r="N117" s="333"/>
    </row>
    <row r="118" spans="2:14">
      <c r="B118" s="331"/>
      <c r="C118" s="332"/>
      <c r="D118" s="332"/>
      <c r="E118" s="332"/>
      <c r="F118" s="332"/>
      <c r="G118" s="332"/>
      <c r="H118" s="332"/>
      <c r="I118" s="332"/>
      <c r="J118" s="332"/>
      <c r="K118" s="332"/>
      <c r="L118" s="332"/>
      <c r="M118" s="332"/>
      <c r="N118" s="333"/>
    </row>
    <row r="119" spans="2:14">
      <c r="B119" s="222"/>
      <c r="C119" s="31"/>
      <c r="D119" s="31"/>
      <c r="E119" s="31"/>
      <c r="F119" s="31"/>
      <c r="G119" s="31"/>
      <c r="H119" s="31"/>
      <c r="I119" s="31"/>
      <c r="J119" s="31"/>
      <c r="K119" s="31"/>
      <c r="L119" s="31"/>
      <c r="M119" s="31"/>
      <c r="N119" s="32"/>
    </row>
    <row r="120" spans="2:14">
      <c r="B120" s="16"/>
      <c r="C120" s="12"/>
      <c r="D120" s="12"/>
      <c r="E120" s="12" t="s">
        <v>976</v>
      </c>
      <c r="F120" s="53"/>
      <c r="G120" s="53"/>
      <c r="H120" s="12"/>
      <c r="I120" s="12"/>
      <c r="J120" s="12"/>
      <c r="K120" s="12"/>
      <c r="L120" s="12"/>
      <c r="M120" s="12"/>
      <c r="N120" s="17"/>
    </row>
    <row r="121" spans="2:14">
      <c r="B121" s="16"/>
      <c r="C121" s="12"/>
      <c r="D121" s="12"/>
      <c r="E121" s="54" t="s">
        <v>977</v>
      </c>
      <c r="F121" s="12"/>
      <c r="G121" s="12"/>
      <c r="H121" s="54"/>
      <c r="I121" s="54"/>
      <c r="J121" s="54"/>
      <c r="K121" s="12"/>
      <c r="L121" s="12"/>
      <c r="M121" s="12"/>
      <c r="N121" s="17"/>
    </row>
    <row r="122" spans="2:14">
      <c r="B122" s="16"/>
      <c r="C122" s="12"/>
      <c r="D122" s="12"/>
      <c r="E122" s="55" t="s">
        <v>981</v>
      </c>
      <c r="F122" s="12"/>
      <c r="G122" s="12"/>
      <c r="H122" s="55"/>
      <c r="I122" s="55"/>
      <c r="J122" s="55"/>
      <c r="K122" s="12"/>
      <c r="L122" s="12"/>
      <c r="M122" s="12"/>
      <c r="N122" s="17"/>
    </row>
    <row r="123" spans="2:14">
      <c r="B123" s="56"/>
      <c r="C123" s="31"/>
      <c r="D123" s="31"/>
      <c r="E123" s="12" t="s">
        <v>979</v>
      </c>
      <c r="F123" s="12"/>
      <c r="G123" s="12"/>
      <c r="H123" s="12"/>
      <c r="I123" s="12"/>
      <c r="J123" s="12"/>
      <c r="K123" s="31"/>
      <c r="L123" s="31"/>
      <c r="M123" s="31"/>
      <c r="N123" s="32"/>
    </row>
    <row r="124" spans="2:14">
      <c r="B124" s="56"/>
      <c r="C124" s="31"/>
      <c r="D124" s="31"/>
      <c r="E124" s="31"/>
      <c r="F124" s="12"/>
      <c r="G124" s="12"/>
      <c r="H124" s="12"/>
      <c r="I124" s="12"/>
      <c r="J124" s="12"/>
      <c r="K124" s="31"/>
      <c r="L124" s="31"/>
      <c r="M124" s="31"/>
      <c r="N124" s="32"/>
    </row>
    <row r="125" spans="2:14" ht="15" customHeight="1">
      <c r="B125" s="56" t="s">
        <v>2220</v>
      </c>
      <c r="C125" s="55"/>
      <c r="D125" s="55"/>
      <c r="E125" s="12"/>
      <c r="F125" s="12"/>
      <c r="G125" s="12"/>
      <c r="H125" s="12"/>
      <c r="I125" s="12"/>
      <c r="J125" s="801"/>
      <c r="K125" s="801"/>
      <c r="L125" s="801"/>
      <c r="M125" s="801"/>
      <c r="N125" s="802"/>
    </row>
    <row r="126" spans="2:14" ht="15.75" customHeight="1" thickBot="1">
      <c r="B126" s="261" t="s">
        <v>2221</v>
      </c>
      <c r="C126" s="393"/>
      <c r="D126" s="393"/>
      <c r="E126" s="57"/>
      <c r="F126" s="57"/>
      <c r="G126" s="57"/>
      <c r="H126" s="57"/>
      <c r="I126" s="57"/>
      <c r="J126" s="803"/>
      <c r="K126" s="803"/>
      <c r="L126" s="803"/>
      <c r="M126" s="803"/>
      <c r="N126" s="804"/>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s="157" t="s">
        <v>1845</v>
      </c>
      <c r="B31" s="80" t="s">
        <v>1093</v>
      </c>
      <c r="C31" s="964" t="s">
        <v>1625</v>
      </c>
      <c r="D31" s="965"/>
      <c r="E31" s="965"/>
      <c r="F31" s="965"/>
      <c r="G31" s="965"/>
      <c r="H31" s="965"/>
      <c r="I31" s="965"/>
      <c r="J31" s="965"/>
      <c r="K31" s="468"/>
      <c r="L31" s="306" t="s">
        <v>377</v>
      </c>
      <c r="M31" s="203"/>
      <c r="N31" s="84"/>
    </row>
    <row r="32" spans="1:14" ht="13.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824</v>
      </c>
      <c r="B49" s="43" t="str">
        <f>VLOOKUP(A49,MATERIALES!A4:D373,3,FALSE)</f>
        <v>Cemento Porthland Norma ASTM C150 Tipo _______</v>
      </c>
      <c r="C49" s="281"/>
      <c r="D49" s="281"/>
      <c r="E49" s="281"/>
      <c r="F49" s="281"/>
      <c r="G49" s="281"/>
      <c r="H49" s="281"/>
      <c r="I49" s="268"/>
      <c r="J49" s="416" t="str">
        <f>VLOOKUP(A49,MATERIALES!A5:D641,2,FALSE)</f>
        <v>kg</v>
      </c>
      <c r="K49" s="282">
        <v>1</v>
      </c>
      <c r="L49" s="267"/>
      <c r="M49" s="402">
        <f>VLOOKUP(A49,MATERIALES!A5:D396,4,FALSE)</f>
        <v>732.7336019492119</v>
      </c>
      <c r="N49" s="272">
        <f>K49*M49</f>
        <v>732.7336019492119</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732.7336019492119</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732.7336019492119</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146.54672038984239</v>
      </c>
      <c r="M83" s="859"/>
      <c r="N83" s="51"/>
    </row>
    <row r="84" spans="1:14">
      <c r="B84" s="89" t="s">
        <v>973</v>
      </c>
      <c r="C84" s="90"/>
      <c r="D84" s="90"/>
      <c r="E84" s="90"/>
      <c r="F84" s="90"/>
      <c r="G84" s="90"/>
      <c r="H84" s="90"/>
      <c r="I84" s="87"/>
      <c r="J84" s="88"/>
      <c r="K84" s="304">
        <v>0.05</v>
      </c>
      <c r="L84" s="858">
        <f>N78*K84</f>
        <v>36.636680097460598</v>
      </c>
      <c r="M84" s="859"/>
      <c r="N84" s="51"/>
    </row>
    <row r="85" spans="1:14" ht="15.75" thickBot="1">
      <c r="B85" s="91" t="s">
        <v>974</v>
      </c>
      <c r="C85" s="92"/>
      <c r="D85" s="92"/>
      <c r="E85" s="92"/>
      <c r="F85" s="92"/>
      <c r="G85" s="92"/>
      <c r="H85" s="92"/>
      <c r="I85" s="93"/>
      <c r="J85" s="94"/>
      <c r="K85" s="305">
        <v>0.05</v>
      </c>
      <c r="L85" s="860">
        <f>N78*K85</f>
        <v>36.636680097460598</v>
      </c>
      <c r="M85" s="861"/>
      <c r="N85" s="51"/>
    </row>
    <row r="86" spans="1:14" ht="15.75" thickBot="1">
      <c r="B86" s="824" t="s">
        <v>953</v>
      </c>
      <c r="C86" s="825"/>
      <c r="D86" s="825"/>
      <c r="E86" s="825"/>
      <c r="F86" s="825"/>
      <c r="G86" s="825"/>
      <c r="H86" s="825"/>
      <c r="I86" s="825"/>
      <c r="J86" s="825"/>
      <c r="K86" s="825"/>
      <c r="L86" s="825"/>
      <c r="M86" s="826"/>
      <c r="N86" s="52">
        <f>L83+L84+L85</f>
        <v>219.82008058476362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952.55368253397546</v>
      </c>
    </row>
    <row r="89" spans="1:14">
      <c r="B89" s="13"/>
      <c r="C89" s="14"/>
      <c r="D89" s="14"/>
      <c r="E89" s="14"/>
      <c r="F89" s="14"/>
      <c r="G89" s="14"/>
      <c r="H89" s="14"/>
      <c r="I89" s="14"/>
      <c r="J89" s="14"/>
      <c r="K89" s="14"/>
      <c r="L89" s="14"/>
      <c r="M89" s="14"/>
      <c r="N89" s="15"/>
    </row>
    <row r="90" spans="1:14">
      <c r="B90" s="16"/>
      <c r="C90" s="12"/>
      <c r="D90" s="12"/>
      <c r="E90" s="12"/>
      <c r="F90" s="12"/>
      <c r="G90" s="12"/>
      <c r="H90" s="12"/>
      <c r="I90" s="12"/>
      <c r="J90" s="12"/>
      <c r="K90" s="12"/>
      <c r="L90" s="12"/>
      <c r="M90" s="12"/>
      <c r="N90" s="17"/>
    </row>
    <row r="91" spans="1:14">
      <c r="B91" s="16"/>
      <c r="C91" s="12"/>
      <c r="D91" s="12"/>
      <c r="E91" s="12"/>
      <c r="F91" s="12"/>
      <c r="G91" s="12"/>
      <c r="H91" s="12"/>
      <c r="I91" s="12"/>
      <c r="J91" s="12"/>
      <c r="K91" s="12"/>
      <c r="L91" s="12"/>
      <c r="M91" s="12"/>
      <c r="N91" s="17"/>
    </row>
    <row r="92" spans="1:14">
      <c r="B92" s="16"/>
      <c r="C92" s="12"/>
      <c r="D92" s="12"/>
      <c r="E92" s="12"/>
      <c r="F92" s="12"/>
      <c r="G92" s="12"/>
      <c r="H92" s="12"/>
      <c r="I92" s="12"/>
      <c r="J92" s="12"/>
      <c r="K92" s="12"/>
      <c r="L92" s="12"/>
      <c r="M92" s="12"/>
      <c r="N92" s="17"/>
    </row>
    <row r="93" spans="1:14">
      <c r="B93" s="16"/>
      <c r="C93" s="12"/>
      <c r="D93" s="12"/>
      <c r="E93" s="53" t="s">
        <v>976</v>
      </c>
      <c r="F93" s="53"/>
      <c r="G93" s="53"/>
      <c r="H93" s="53"/>
      <c r="I93" s="53"/>
      <c r="J93" s="53"/>
      <c r="K93" s="12"/>
      <c r="L93" s="12"/>
      <c r="M93" s="12"/>
      <c r="N93" s="17"/>
    </row>
    <row r="94" spans="1:14">
      <c r="B94" s="16"/>
      <c r="C94" s="12"/>
      <c r="D94" s="12"/>
      <c r="E94" s="12" t="s">
        <v>977</v>
      </c>
      <c r="F94" s="12"/>
      <c r="G94" s="12"/>
      <c r="H94" s="12"/>
      <c r="I94" s="12"/>
      <c r="J94" s="12"/>
      <c r="K94" s="12"/>
      <c r="L94" s="12"/>
      <c r="M94" s="12"/>
      <c r="N94" s="17"/>
    </row>
    <row r="95" spans="1:14">
      <c r="B95" s="16"/>
      <c r="C95" s="12"/>
      <c r="D95" s="12"/>
      <c r="E95" s="12" t="s">
        <v>978</v>
      </c>
      <c r="F95" s="12"/>
      <c r="G95" s="12"/>
      <c r="H95" s="12"/>
      <c r="I95" s="12"/>
      <c r="J95" s="12"/>
      <c r="K95" s="12"/>
      <c r="L95" s="12"/>
      <c r="M95" s="12"/>
      <c r="N95" s="17"/>
    </row>
    <row r="96" spans="1:14">
      <c r="B96" s="16"/>
      <c r="C96" s="12"/>
      <c r="D96" s="12"/>
      <c r="E96" s="12" t="s">
        <v>979</v>
      </c>
      <c r="F96" s="12"/>
      <c r="G96" s="12"/>
      <c r="H96" s="12"/>
      <c r="I96" s="12"/>
      <c r="J96" s="12"/>
      <c r="K96" s="12"/>
      <c r="L96" s="12"/>
      <c r="M96" s="12"/>
      <c r="N96" s="17"/>
    </row>
    <row r="97" spans="2:14" ht="15.75" thickBot="1">
      <c r="B97" s="16"/>
      <c r="C97" s="12"/>
      <c r="D97" s="12"/>
      <c r="E97" s="12"/>
      <c r="F97" s="12" t="s">
        <v>980</v>
      </c>
      <c r="G97" s="12"/>
      <c r="H97" s="12"/>
      <c r="I97" s="12"/>
      <c r="J97" s="12"/>
      <c r="K97" s="12"/>
      <c r="L97" s="12"/>
      <c r="M97" s="12"/>
      <c r="N97" s="17"/>
    </row>
    <row r="98" spans="2:14">
      <c r="B98" s="227" t="s">
        <v>2216</v>
      </c>
      <c r="C98" s="228"/>
      <c r="D98" s="228"/>
      <c r="E98" s="228"/>
      <c r="F98" s="228"/>
      <c r="G98" s="228"/>
      <c r="H98" s="228"/>
      <c r="I98" s="228"/>
      <c r="J98" s="228"/>
      <c r="K98" s="228"/>
      <c r="L98" s="228"/>
      <c r="M98" s="228"/>
      <c r="N98" s="229"/>
    </row>
    <row r="99" spans="2:14">
      <c r="B99" s="230"/>
      <c r="C99" s="231"/>
      <c r="D99" s="231"/>
      <c r="E99" s="231"/>
      <c r="F99" s="231"/>
      <c r="G99" s="231"/>
      <c r="H99" s="231"/>
      <c r="I99" s="231"/>
      <c r="J99" s="231"/>
      <c r="K99" s="231"/>
      <c r="L99" s="231"/>
      <c r="M99" s="231"/>
      <c r="N99" s="232"/>
    </row>
    <row r="100" spans="2:14">
      <c r="B100" s="230"/>
      <c r="C100" s="231"/>
      <c r="D100" s="231"/>
      <c r="E100" s="231"/>
      <c r="F100" s="231"/>
      <c r="G100" s="231"/>
      <c r="H100" s="231"/>
      <c r="I100" s="231"/>
      <c r="J100" s="231"/>
      <c r="K100" s="231"/>
      <c r="L100" s="231"/>
      <c r="M100" s="231"/>
      <c r="N100" s="232"/>
    </row>
    <row r="101" spans="2:14">
      <c r="B101" s="230"/>
      <c r="C101" s="231"/>
      <c r="D101" s="231"/>
      <c r="E101" s="231"/>
      <c r="F101" s="231"/>
      <c r="G101" s="231"/>
      <c r="H101" s="231"/>
      <c r="I101" s="231"/>
      <c r="J101" s="231"/>
      <c r="K101" s="231"/>
      <c r="L101" s="231"/>
      <c r="M101" s="231"/>
      <c r="N101" s="232"/>
    </row>
    <row r="102" spans="2:14" ht="15.75" thickBot="1">
      <c r="B102" s="233"/>
      <c r="C102" s="234"/>
      <c r="D102" s="234"/>
      <c r="E102" s="234"/>
      <c r="F102" s="234"/>
      <c r="G102" s="234"/>
      <c r="H102" s="234"/>
      <c r="I102" s="234"/>
      <c r="J102" s="234"/>
      <c r="K102" s="234"/>
      <c r="L102" s="234"/>
      <c r="M102" s="234"/>
      <c r="N102" s="235"/>
    </row>
    <row r="103" spans="2:14">
      <c r="B103" s="236"/>
      <c r="C103" s="237"/>
      <c r="D103" s="237"/>
      <c r="E103" s="237"/>
      <c r="F103" s="237"/>
      <c r="G103" s="237"/>
      <c r="H103" s="237"/>
      <c r="I103" s="237"/>
      <c r="J103" s="237"/>
      <c r="K103" s="237"/>
      <c r="L103" s="237"/>
      <c r="M103" s="237"/>
      <c r="N103" s="238"/>
    </row>
    <row r="104" spans="2:14">
      <c r="B104" s="222" t="s">
        <v>2217</v>
      </c>
      <c r="C104" s="31"/>
      <c r="D104" s="31"/>
      <c r="E104" s="31"/>
      <c r="F104" s="31"/>
      <c r="G104" s="31"/>
      <c r="H104" s="31"/>
      <c r="I104" s="31"/>
      <c r="J104" s="31"/>
      <c r="K104" s="31"/>
      <c r="L104" s="31"/>
      <c r="M104" s="31"/>
      <c r="N104" s="32"/>
    </row>
    <row r="105" spans="2:14" ht="15" customHeight="1">
      <c r="B105" s="862" t="s">
        <v>2218</v>
      </c>
      <c r="C105" s="863"/>
      <c r="D105" s="863"/>
      <c r="E105" s="863"/>
      <c r="F105" s="863"/>
      <c r="G105" s="863"/>
      <c r="H105" s="863"/>
      <c r="I105" s="863"/>
      <c r="J105" s="863"/>
      <c r="K105" s="863"/>
      <c r="L105" s="863"/>
      <c r="M105" s="863"/>
      <c r="N105" s="864"/>
    </row>
    <row r="106" spans="2:14" ht="15" customHeight="1">
      <c r="B106" s="862"/>
      <c r="C106" s="863"/>
      <c r="D106" s="863"/>
      <c r="E106" s="863"/>
      <c r="F106" s="863"/>
      <c r="G106" s="863"/>
      <c r="H106" s="863"/>
      <c r="I106" s="863"/>
      <c r="J106" s="863"/>
      <c r="K106" s="863"/>
      <c r="L106" s="863"/>
      <c r="M106" s="863"/>
      <c r="N106" s="864"/>
    </row>
    <row r="107" spans="2:14" ht="29.25" customHeight="1">
      <c r="B107" s="865" t="s">
        <v>2219</v>
      </c>
      <c r="C107" s="866"/>
      <c r="D107" s="866"/>
      <c r="E107" s="866"/>
      <c r="F107" s="866"/>
      <c r="G107" s="866"/>
      <c r="H107" s="866"/>
      <c r="I107" s="866"/>
      <c r="J107" s="866"/>
      <c r="K107" s="866"/>
      <c r="L107" s="866"/>
      <c r="M107" s="866"/>
      <c r="N107" s="867"/>
    </row>
    <row r="108" spans="2:14">
      <c r="B108" s="865"/>
      <c r="C108" s="866"/>
      <c r="D108" s="866"/>
      <c r="E108" s="866"/>
      <c r="F108" s="866"/>
      <c r="G108" s="866"/>
      <c r="H108" s="866"/>
      <c r="I108" s="866"/>
      <c r="J108" s="866"/>
      <c r="K108" s="866"/>
      <c r="L108" s="866"/>
      <c r="M108" s="866"/>
      <c r="N108" s="867"/>
    </row>
    <row r="109" spans="2:14">
      <c r="B109" s="331"/>
      <c r="C109" s="332"/>
      <c r="D109" s="332"/>
      <c r="E109" s="332"/>
      <c r="F109" s="332"/>
      <c r="G109" s="332"/>
      <c r="H109" s="332"/>
      <c r="I109" s="332"/>
      <c r="J109" s="332"/>
      <c r="K109" s="332"/>
      <c r="L109" s="332"/>
      <c r="M109" s="332"/>
      <c r="N109" s="333"/>
    </row>
    <row r="110" spans="2:14">
      <c r="B110" s="331"/>
      <c r="C110" s="332"/>
      <c r="D110" s="332"/>
      <c r="E110" s="332"/>
      <c r="F110" s="332"/>
      <c r="G110" s="332"/>
      <c r="H110" s="332"/>
      <c r="I110" s="332"/>
      <c r="J110" s="332"/>
      <c r="K110" s="332"/>
      <c r="L110" s="332"/>
      <c r="M110" s="332"/>
      <c r="N110" s="333"/>
    </row>
    <row r="111" spans="2:14">
      <c r="B111" s="331"/>
      <c r="C111" s="332"/>
      <c r="D111" s="332"/>
      <c r="E111" s="332"/>
      <c r="F111" s="332"/>
      <c r="G111" s="332"/>
      <c r="H111" s="332"/>
      <c r="I111" s="332"/>
      <c r="J111" s="332"/>
      <c r="K111" s="332"/>
      <c r="L111" s="332"/>
      <c r="M111" s="332"/>
      <c r="N111" s="333"/>
    </row>
    <row r="112" spans="2:14">
      <c r="B112" s="222"/>
      <c r="C112" s="31"/>
      <c r="D112" s="31"/>
      <c r="E112" s="31"/>
      <c r="F112" s="31"/>
      <c r="G112" s="31"/>
      <c r="H112" s="31"/>
      <c r="I112" s="31"/>
      <c r="J112" s="31"/>
      <c r="K112" s="31"/>
      <c r="L112" s="31"/>
      <c r="M112" s="31"/>
      <c r="N112" s="32"/>
    </row>
    <row r="113" spans="2:14">
      <c r="B113" s="16"/>
      <c r="C113" s="12"/>
      <c r="D113" s="12"/>
      <c r="E113" s="12" t="s">
        <v>976</v>
      </c>
      <c r="F113" s="53"/>
      <c r="G113" s="53"/>
      <c r="H113" s="12"/>
      <c r="I113" s="12"/>
      <c r="J113" s="12"/>
      <c r="K113" s="12"/>
      <c r="L113" s="12"/>
      <c r="M113" s="12"/>
      <c r="N113" s="17"/>
    </row>
    <row r="114" spans="2:14">
      <c r="B114" s="16"/>
      <c r="C114" s="12"/>
      <c r="D114" s="12"/>
      <c r="E114" s="54" t="s">
        <v>977</v>
      </c>
      <c r="F114" s="12"/>
      <c r="G114" s="12"/>
      <c r="H114" s="54"/>
      <c r="I114" s="54"/>
      <c r="J114" s="54"/>
      <c r="K114" s="12"/>
      <c r="L114" s="12"/>
      <c r="M114" s="12"/>
      <c r="N114" s="17"/>
    </row>
    <row r="115" spans="2:14">
      <c r="B115" s="16"/>
      <c r="C115" s="12"/>
      <c r="D115" s="12"/>
      <c r="E115" s="55" t="s">
        <v>981</v>
      </c>
      <c r="F115" s="12"/>
      <c r="G115" s="12"/>
      <c r="H115" s="55"/>
      <c r="I115" s="55"/>
      <c r="J115" s="55"/>
      <c r="K115" s="12"/>
      <c r="L115" s="12"/>
      <c r="M115" s="12"/>
      <c r="N115" s="17"/>
    </row>
    <row r="116" spans="2:14">
      <c r="B116" s="56"/>
      <c r="C116" s="31"/>
      <c r="D116" s="31"/>
      <c r="E116" s="12" t="s">
        <v>979</v>
      </c>
      <c r="F116" s="12"/>
      <c r="G116" s="12"/>
      <c r="H116" s="12"/>
      <c r="I116" s="12"/>
      <c r="J116" s="12"/>
      <c r="K116" s="31"/>
      <c r="L116" s="31"/>
      <c r="M116" s="31"/>
      <c r="N116" s="32"/>
    </row>
    <row r="117" spans="2:14">
      <c r="B117" s="56"/>
      <c r="C117" s="31"/>
      <c r="D117" s="31"/>
      <c r="E117" s="31"/>
      <c r="F117" s="12"/>
      <c r="G117" s="12"/>
      <c r="H117" s="12"/>
      <c r="I117" s="12"/>
      <c r="J117" s="12"/>
      <c r="K117" s="31"/>
      <c r="L117" s="31"/>
      <c r="M117" s="31"/>
      <c r="N117" s="32"/>
    </row>
    <row r="118" spans="2:14" ht="15" customHeight="1">
      <c r="B118" s="56" t="s">
        <v>2220</v>
      </c>
      <c r="C118" s="55"/>
      <c r="D118" s="55"/>
      <c r="E118" s="12"/>
      <c r="F118" s="12"/>
      <c r="G118" s="12"/>
      <c r="H118" s="12"/>
      <c r="I118" s="12"/>
      <c r="J118" s="801"/>
      <c r="K118" s="801"/>
      <c r="L118" s="801"/>
      <c r="M118" s="801"/>
      <c r="N118" s="802"/>
    </row>
    <row r="119" spans="2:14" ht="15.75" customHeight="1" thickBot="1">
      <c r="B119" s="261" t="s">
        <v>2221</v>
      </c>
      <c r="C119" s="393"/>
      <c r="D119" s="393"/>
      <c r="E119" s="57"/>
      <c r="F119" s="57"/>
      <c r="G119" s="57"/>
      <c r="H119" s="57"/>
      <c r="I119" s="57"/>
      <c r="J119" s="803"/>
      <c r="K119" s="803"/>
      <c r="L119" s="803"/>
      <c r="M119" s="803"/>
      <c r="N119" s="80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1626</v>
      </c>
      <c r="C31" s="964" t="s">
        <v>2040</v>
      </c>
      <c r="D31" s="965"/>
      <c r="E31" s="965"/>
      <c r="F31" s="965"/>
      <c r="G31" s="965"/>
      <c r="H31" s="965"/>
      <c r="I31" s="965"/>
      <c r="J31" s="965"/>
      <c r="K31" s="468"/>
      <c r="L31" s="306" t="s">
        <v>377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826</v>
      </c>
      <c r="B49" s="43" t="str">
        <f>VLOOKUP(A49,MATERIALES!A4:D373,3,FALSE)</f>
        <v>Cemento Hidráulico adicionado, Norma ASTM C595 Tipo _______</v>
      </c>
      <c r="C49" s="281"/>
      <c r="D49" s="281"/>
      <c r="E49" s="281"/>
      <c r="F49" s="281"/>
      <c r="G49" s="281"/>
      <c r="H49" s="281"/>
      <c r="I49" s="268"/>
      <c r="J49" s="416" t="str">
        <f>VLOOKUP(A49,MATERIALES!A5:D641,2,FALSE)</f>
        <v>kg</v>
      </c>
      <c r="K49" s="282">
        <v>1</v>
      </c>
      <c r="L49" s="267"/>
      <c r="M49" s="402">
        <f>VLOOKUP(A49,MATERIALES!A5:D396,4,FALSE)</f>
        <v>652.68514303441384</v>
      </c>
      <c r="N49" s="272">
        <f>K49*M49</f>
        <v>652.68514303441384</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652.68514303441384</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652.68514303441384</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130.53702860688279</v>
      </c>
      <c r="M83" s="859"/>
      <c r="N83" s="51"/>
    </row>
    <row r="84" spans="1:14">
      <c r="B84" s="89" t="s">
        <v>973</v>
      </c>
      <c r="C84" s="90"/>
      <c r="D84" s="90"/>
      <c r="E84" s="90"/>
      <c r="F84" s="90"/>
      <c r="G84" s="90"/>
      <c r="H84" s="90"/>
      <c r="I84" s="87"/>
      <c r="J84" s="88"/>
      <c r="K84" s="304">
        <v>0.05</v>
      </c>
      <c r="L84" s="858">
        <f>N78*K84</f>
        <v>32.634257151720696</v>
      </c>
      <c r="M84" s="859"/>
      <c r="N84" s="51"/>
    </row>
    <row r="85" spans="1:14" ht="15.75" thickBot="1">
      <c r="B85" s="91" t="s">
        <v>974</v>
      </c>
      <c r="C85" s="92"/>
      <c r="D85" s="92"/>
      <c r="E85" s="92"/>
      <c r="F85" s="92"/>
      <c r="G85" s="92"/>
      <c r="H85" s="92"/>
      <c r="I85" s="93"/>
      <c r="J85" s="94"/>
      <c r="K85" s="305">
        <v>0.05</v>
      </c>
      <c r="L85" s="860">
        <f>N78*K85</f>
        <v>32.634257151720696</v>
      </c>
      <c r="M85" s="861"/>
      <c r="N85" s="51"/>
    </row>
    <row r="86" spans="1:14" ht="15.75" thickBot="1">
      <c r="B86" s="824" t="s">
        <v>953</v>
      </c>
      <c r="C86" s="825"/>
      <c r="D86" s="825"/>
      <c r="E86" s="825"/>
      <c r="F86" s="825"/>
      <c r="G86" s="825"/>
      <c r="H86" s="825"/>
      <c r="I86" s="825"/>
      <c r="J86" s="825"/>
      <c r="K86" s="825"/>
      <c r="L86" s="825"/>
      <c r="M86" s="826"/>
      <c r="N86" s="52">
        <f>L83+L84+L85</f>
        <v>195.80554291032419</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848.49068594473806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80" t="s">
        <v>1627</v>
      </c>
      <c r="C31" s="964" t="s">
        <v>2041</v>
      </c>
      <c r="D31" s="965"/>
      <c r="E31" s="965"/>
      <c r="F31" s="965"/>
      <c r="G31" s="965"/>
      <c r="H31" s="965"/>
      <c r="I31" s="965"/>
      <c r="J31" s="965"/>
      <c r="K31" s="468"/>
      <c r="L31" s="306" t="s">
        <v>377</v>
      </c>
      <c r="M31" s="203"/>
      <c r="N31" s="84"/>
    </row>
    <row r="32" spans="1:14" ht="18.7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271"/>
      <c r="N36" s="272"/>
    </row>
    <row r="37" spans="1:14">
      <c r="A37" s="113"/>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2"/>
    </row>
    <row r="39" spans="1:14">
      <c r="B39" s="837"/>
      <c r="C39" s="838"/>
      <c r="D39" s="838"/>
      <c r="E39" s="838"/>
      <c r="F39" s="838"/>
      <c r="G39" s="838"/>
      <c r="H39" s="839"/>
      <c r="I39" s="840"/>
      <c r="J39" s="821"/>
      <c r="K39" s="269"/>
      <c r="L39" s="841"/>
      <c r="M39" s="842"/>
      <c r="N39" s="272"/>
    </row>
    <row r="40" spans="1:14">
      <c r="B40" s="837"/>
      <c r="C40" s="838"/>
      <c r="D40" s="838"/>
      <c r="E40" s="838"/>
      <c r="F40" s="838"/>
      <c r="G40" s="838"/>
      <c r="H40" s="839"/>
      <c r="I40" s="36"/>
      <c r="J40" s="37"/>
      <c r="K40" s="269"/>
      <c r="L40" s="276"/>
      <c r="M40" s="277"/>
      <c r="N40" s="272"/>
    </row>
    <row r="41" spans="1:14">
      <c r="B41" s="320"/>
      <c r="C41" s="321"/>
      <c r="D41" s="321"/>
      <c r="E41" s="321"/>
      <c r="F41" s="323"/>
      <c r="G41" s="323"/>
      <c r="H41" s="125"/>
      <c r="I41" s="36"/>
      <c r="J41" s="37"/>
      <c r="K41" s="274"/>
      <c r="L41" s="276"/>
      <c r="M41" s="277"/>
      <c r="N41" s="278"/>
    </row>
    <row r="42" spans="1:14">
      <c r="B42" s="844"/>
      <c r="C42" s="845"/>
      <c r="D42" s="845"/>
      <c r="E42" s="38"/>
      <c r="F42" s="39"/>
      <c r="G42" s="39"/>
      <c r="H42" s="40"/>
      <c r="I42" s="36"/>
      <c r="J42" s="37"/>
      <c r="K42" s="279"/>
      <c r="L42" s="276"/>
      <c r="M42" s="401"/>
      <c r="N42" s="344"/>
    </row>
    <row r="43" spans="1:14" ht="15.75" thickBot="1">
      <c r="B43" s="837"/>
      <c r="C43" s="838"/>
      <c r="D43" s="838"/>
      <c r="E43" s="838"/>
      <c r="F43" s="838"/>
      <c r="G43" s="838"/>
      <c r="H43" s="839"/>
      <c r="I43" s="846"/>
      <c r="J43" s="847"/>
      <c r="K43" s="41"/>
      <c r="L43" s="848"/>
      <c r="M43" s="849"/>
      <c r="N43" s="105"/>
    </row>
    <row r="44" spans="1:14" ht="15.75" thickBot="1">
      <c r="B44" s="824" t="s">
        <v>953</v>
      </c>
      <c r="C44" s="825"/>
      <c r="D44" s="825"/>
      <c r="E44" s="825"/>
      <c r="F44" s="825"/>
      <c r="G44" s="825"/>
      <c r="H44" s="825"/>
      <c r="I44" s="825"/>
      <c r="J44" s="825"/>
      <c r="K44" s="825"/>
      <c r="L44" s="825"/>
      <c r="M44" s="826"/>
      <c r="N44" s="394"/>
    </row>
    <row r="45" spans="1:14">
      <c r="B45" s="280"/>
      <c r="C45" s="34"/>
      <c r="D45" s="34"/>
      <c r="E45" s="34"/>
      <c r="F45" s="34"/>
      <c r="G45" s="34"/>
      <c r="H45" s="34"/>
      <c r="I45" s="34"/>
      <c r="J45" s="34"/>
      <c r="K45" s="34"/>
      <c r="L45" s="34"/>
      <c r="M45" s="34"/>
      <c r="N45" s="35"/>
    </row>
    <row r="46" spans="1:14">
      <c r="B46" s="64" t="s">
        <v>954</v>
      </c>
      <c r="C46" s="65"/>
      <c r="D46" s="65"/>
      <c r="E46" s="65"/>
      <c r="F46" s="65"/>
      <c r="G46" s="65"/>
      <c r="H46" s="65"/>
      <c r="I46" s="65"/>
      <c r="J46" s="65"/>
      <c r="K46" s="65"/>
      <c r="L46" s="65"/>
      <c r="M46" s="65"/>
      <c r="N46" s="66"/>
    </row>
    <row r="47" spans="1:14" ht="15.75" thickBot="1">
      <c r="B47" s="67"/>
      <c r="C47" s="62"/>
      <c r="D47" s="62"/>
      <c r="E47" s="62"/>
      <c r="F47" s="62"/>
      <c r="G47" s="62"/>
      <c r="H47" s="62"/>
      <c r="I47" s="62"/>
      <c r="J47" s="61"/>
      <c r="K47" s="61"/>
      <c r="L47" s="61"/>
      <c r="M47" s="61"/>
      <c r="N47" s="63"/>
    </row>
    <row r="48" spans="1:14">
      <c r="B48" s="815" t="s">
        <v>944</v>
      </c>
      <c r="C48" s="816"/>
      <c r="D48" s="816"/>
      <c r="E48" s="816"/>
      <c r="F48" s="816"/>
      <c r="G48" s="816"/>
      <c r="H48" s="816"/>
      <c r="I48" s="817"/>
      <c r="J48" s="315" t="s">
        <v>945</v>
      </c>
      <c r="K48" s="85" t="s">
        <v>946</v>
      </c>
      <c r="L48" s="818" t="s">
        <v>955</v>
      </c>
      <c r="M48" s="817"/>
      <c r="N48" s="86" t="s">
        <v>951</v>
      </c>
    </row>
    <row r="49" spans="1:14">
      <c r="A49" t="s">
        <v>804</v>
      </c>
      <c r="B49" s="43" t="str">
        <f>VLOOKUP(A49,MATERIALES!A4:D373,3,FALSE)</f>
        <v>Cemento gris</v>
      </c>
      <c r="C49" s="281"/>
      <c r="D49" s="281"/>
      <c r="E49" s="281"/>
      <c r="F49" s="281"/>
      <c r="G49" s="281"/>
      <c r="H49" s="281"/>
      <c r="I49" s="268"/>
      <c r="J49" s="416" t="str">
        <f>VLOOKUP(A49,MATERIALES!A5:D641,2,FALSE)</f>
        <v>kg</v>
      </c>
      <c r="K49" s="282">
        <v>1</v>
      </c>
      <c r="L49" s="267"/>
      <c r="M49" s="402">
        <f>VLOOKUP(A49,MATERIALES!A5:D396,4,FALSE)</f>
        <v>516.50499655137708</v>
      </c>
      <c r="N49" s="272">
        <f>K49*M49</f>
        <v>516.50499655137708</v>
      </c>
    </row>
    <row r="50" spans="1:14">
      <c r="A50" s="144"/>
      <c r="B50" s="43"/>
      <c r="C50" s="281"/>
      <c r="D50" s="281"/>
      <c r="E50" s="281"/>
      <c r="F50" s="281"/>
      <c r="G50" s="281"/>
      <c r="H50" s="281"/>
      <c r="I50" s="268"/>
      <c r="J50" s="224"/>
      <c r="K50" s="282"/>
      <c r="L50" s="267"/>
      <c r="M50" s="402"/>
      <c r="N50" s="272"/>
    </row>
    <row r="51" spans="1:14">
      <c r="B51" s="43"/>
      <c r="C51" s="281"/>
      <c r="D51" s="281"/>
      <c r="E51" s="281"/>
      <c r="F51" s="281"/>
      <c r="G51" s="281"/>
      <c r="H51" s="281"/>
      <c r="I51" s="268"/>
      <c r="J51" s="224"/>
      <c r="K51" s="282"/>
      <c r="L51" s="267"/>
      <c r="M51" s="283"/>
      <c r="N51" s="284"/>
    </row>
    <row r="52" spans="1:14">
      <c r="B52" s="43"/>
      <c r="C52" s="281"/>
      <c r="D52" s="281"/>
      <c r="E52" s="281"/>
      <c r="F52" s="281"/>
      <c r="G52" s="281"/>
      <c r="H52" s="281"/>
      <c r="I52" s="268"/>
      <c r="J52" s="224"/>
      <c r="K52" s="282"/>
      <c r="L52" s="267"/>
      <c r="M52" s="283"/>
      <c r="N52" s="284"/>
    </row>
    <row r="53" spans="1:14" ht="15.75" thickBot="1">
      <c r="B53" s="819"/>
      <c r="C53" s="820"/>
      <c r="D53" s="820"/>
      <c r="E53" s="820"/>
      <c r="F53" s="820"/>
      <c r="G53" s="820"/>
      <c r="H53" s="820"/>
      <c r="I53" s="821"/>
      <c r="J53" s="42"/>
      <c r="K53" s="44"/>
      <c r="L53" s="822"/>
      <c r="M53" s="823"/>
      <c r="N53" s="45"/>
    </row>
    <row r="54" spans="1:14" ht="15.75" thickBot="1">
      <c r="B54" s="824" t="s">
        <v>953</v>
      </c>
      <c r="C54" s="825"/>
      <c r="D54" s="825"/>
      <c r="E54" s="825"/>
      <c r="F54" s="825"/>
      <c r="G54" s="825"/>
      <c r="H54" s="825"/>
      <c r="I54" s="825"/>
      <c r="J54" s="825"/>
      <c r="K54" s="825"/>
      <c r="L54" s="825"/>
      <c r="M54" s="826"/>
      <c r="N54" s="394">
        <f>SUM(N49:N53)</f>
        <v>516.50499655137708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91"/>
    </row>
    <row r="61" spans="1:14">
      <c r="B61" s="46"/>
      <c r="C61" s="47"/>
      <c r="D61" s="47"/>
      <c r="E61" s="47"/>
      <c r="F61" s="47"/>
      <c r="G61" s="47"/>
      <c r="H61" s="288"/>
      <c r="I61" s="279"/>
      <c r="J61" s="279"/>
      <c r="K61" s="279"/>
      <c r="L61" s="289"/>
      <c r="M61" s="290"/>
      <c r="N61" s="291"/>
    </row>
    <row r="62" spans="1:14">
      <c r="B62" s="46"/>
      <c r="C62" s="47"/>
      <c r="D62" s="47"/>
      <c r="E62" s="47"/>
      <c r="F62" s="47"/>
      <c r="G62" s="47"/>
      <c r="H62" s="288"/>
      <c r="I62" s="279"/>
      <c r="J62" s="279"/>
      <c r="K62" s="279"/>
      <c r="L62" s="289"/>
      <c r="M62" s="290"/>
      <c r="N62" s="291"/>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2:15" ht="15.75" thickBot="1">
      <c r="B65" s="830" t="s">
        <v>953</v>
      </c>
      <c r="C65" s="831"/>
      <c r="D65" s="831"/>
      <c r="E65" s="831"/>
      <c r="F65" s="831"/>
      <c r="G65" s="831"/>
      <c r="H65" s="831"/>
      <c r="I65" s="831"/>
      <c r="J65" s="831"/>
      <c r="K65" s="831"/>
      <c r="L65" s="831"/>
      <c r="M65" s="832"/>
      <c r="N65" s="10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395"/>
      <c r="O70" s="106"/>
    </row>
    <row r="71" spans="2:15">
      <c r="B71" s="49"/>
      <c r="C71" s="47"/>
      <c r="D71" s="47"/>
      <c r="E71" s="47"/>
      <c r="F71" s="47"/>
      <c r="G71" s="47"/>
      <c r="H71" s="47"/>
      <c r="I71" s="292"/>
      <c r="J71" s="293"/>
      <c r="K71" s="294"/>
      <c r="L71" s="50"/>
      <c r="M71" s="299"/>
      <c r="N71" s="395"/>
    </row>
    <row r="72" spans="2:15">
      <c r="B72" s="49"/>
      <c r="C72" s="47"/>
      <c r="D72" s="47"/>
      <c r="E72" s="47"/>
      <c r="F72" s="47"/>
      <c r="G72" s="47"/>
      <c r="H72" s="47"/>
      <c r="I72" s="292"/>
      <c r="J72" s="293"/>
      <c r="K72" s="294"/>
      <c r="L72" s="50"/>
      <c r="M72" s="300"/>
      <c r="N72" s="395"/>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811"/>
      <c r="C75" s="812"/>
      <c r="D75" s="812"/>
      <c r="E75" s="812"/>
      <c r="F75" s="812"/>
      <c r="G75" s="812"/>
      <c r="H75" s="812"/>
      <c r="I75" s="126"/>
      <c r="J75" s="126"/>
      <c r="K75" s="126"/>
      <c r="L75" s="912"/>
      <c r="M75" s="912"/>
      <c r="N75" s="45"/>
    </row>
    <row r="76" spans="2:15" ht="15.75" thickBot="1">
      <c r="B76" s="830" t="s">
        <v>953</v>
      </c>
      <c r="C76" s="831"/>
      <c r="D76" s="831"/>
      <c r="E76" s="831"/>
      <c r="F76" s="831"/>
      <c r="G76" s="831"/>
      <c r="H76" s="831"/>
      <c r="I76" s="831"/>
      <c r="J76" s="831"/>
      <c r="K76" s="831"/>
      <c r="L76" s="831"/>
      <c r="M76" s="832"/>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N44+N54+N65+N76</f>
        <v>516.50499655137708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103.30099931027542</v>
      </c>
      <c r="M83" s="859"/>
      <c r="N83" s="51"/>
    </row>
    <row r="84" spans="1:14">
      <c r="B84" s="89" t="s">
        <v>973</v>
      </c>
      <c r="C84" s="90"/>
      <c r="D84" s="90"/>
      <c r="E84" s="90"/>
      <c r="F84" s="90"/>
      <c r="G84" s="90"/>
      <c r="H84" s="90"/>
      <c r="I84" s="87"/>
      <c r="J84" s="88"/>
      <c r="K84" s="304">
        <v>0.05</v>
      </c>
      <c r="L84" s="858">
        <f>N78*K84</f>
        <v>25.825249827568854</v>
      </c>
      <c r="M84" s="859"/>
      <c r="N84" s="51"/>
    </row>
    <row r="85" spans="1:14" ht="15.75" thickBot="1">
      <c r="B85" s="91" t="s">
        <v>974</v>
      </c>
      <c r="C85" s="92"/>
      <c r="D85" s="92"/>
      <c r="E85" s="92"/>
      <c r="F85" s="92"/>
      <c r="G85" s="92"/>
      <c r="H85" s="92"/>
      <c r="I85" s="93"/>
      <c r="J85" s="94"/>
      <c r="K85" s="305">
        <v>0.05</v>
      </c>
      <c r="L85" s="860">
        <f>N78*K85</f>
        <v>25.825249827568854</v>
      </c>
      <c r="M85" s="861"/>
      <c r="N85" s="51"/>
    </row>
    <row r="86" spans="1:14" ht="15.75" thickBot="1">
      <c r="B86" s="824" t="s">
        <v>953</v>
      </c>
      <c r="C86" s="825"/>
      <c r="D86" s="825"/>
      <c r="E86" s="825"/>
      <c r="F86" s="825"/>
      <c r="G86" s="825"/>
      <c r="H86" s="825"/>
      <c r="I86" s="825"/>
      <c r="J86" s="825"/>
      <c r="K86" s="825"/>
      <c r="L86" s="825"/>
      <c r="M86" s="826"/>
      <c r="N86" s="52">
        <f>L83+L84+L85</f>
        <v>154.95149896541312</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671.45649551679026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80" t="s">
        <v>1628</v>
      </c>
      <c r="C31" s="81" t="s">
        <v>1629</v>
      </c>
      <c r="D31" s="82"/>
      <c r="E31" s="82"/>
      <c r="F31" s="82"/>
      <c r="G31" s="82"/>
      <c r="H31" s="82"/>
      <c r="I31" s="82"/>
      <c r="J31" s="83"/>
      <c r="K31" s="308"/>
      <c r="L31" s="306" t="s">
        <v>387</v>
      </c>
      <c r="M31" s="203"/>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271">
        <v>30</v>
      </c>
      <c r="N36" s="272">
        <f>K36/M36</f>
        <v>110.35103798699811</v>
      </c>
    </row>
    <row r="37" spans="1:14">
      <c r="A37" t="s">
        <v>363</v>
      </c>
      <c r="B37" s="837" t="str">
        <f>VLOOKUP(A37,EQUIPOS!A7:D154,3,FALSE)</f>
        <v>Vibrador de concreto, Motor de 3 hp a 18.000 rpm Mangueras de 4 mt</v>
      </c>
      <c r="C37" s="838"/>
      <c r="D37" s="838"/>
      <c r="E37" s="838"/>
      <c r="F37" s="838"/>
      <c r="G37" s="838"/>
      <c r="H37" s="839"/>
      <c r="I37" s="267"/>
      <c r="J37" s="268"/>
      <c r="K37" s="269">
        <f>VLOOKUP(A37,EQUIPOS!A7:D164,4,FALSE)</f>
        <v>10274.046981055548</v>
      </c>
      <c r="L37" s="270"/>
      <c r="M37" s="271">
        <v>30</v>
      </c>
      <c r="N37" s="272">
        <f>K37/M37</f>
        <v>342.4682327018516</v>
      </c>
    </row>
    <row r="38" spans="1:14">
      <c r="A38" t="s">
        <v>228</v>
      </c>
      <c r="B38" s="837" t="str">
        <f>VLOOKUP(A38,EQUIPOS!A8:D154,3,FALSE)</f>
        <v xml:space="preserve">Formaleta metálica (concreto hidráulico)
</v>
      </c>
      <c r="C38" s="838"/>
      <c r="D38" s="838"/>
      <c r="E38" s="838"/>
      <c r="F38" s="838"/>
      <c r="G38" s="838"/>
      <c r="H38" s="839"/>
      <c r="I38" s="840"/>
      <c r="J38" s="821"/>
      <c r="K38" s="269">
        <f>VLOOKUP(A38,EQUIPOS!A8:D165,4,FALSE)</f>
        <v>3497.9160151004476</v>
      </c>
      <c r="L38" s="841">
        <v>0.33329999999999999</v>
      </c>
      <c r="M38" s="842"/>
      <c r="N38" s="272">
        <f>K38/L38</f>
        <v>10494.797525053849</v>
      </c>
    </row>
    <row r="39" spans="1:14">
      <c r="B39" s="837"/>
      <c r="C39" s="838"/>
      <c r="D39" s="838"/>
      <c r="E39" s="838"/>
      <c r="F39" s="838"/>
      <c r="G39" s="838"/>
      <c r="H39" s="839"/>
      <c r="I39" s="36"/>
      <c r="J39" s="37"/>
      <c r="K39" s="269"/>
      <c r="L39" s="276"/>
      <c r="M39" s="277"/>
      <c r="N39" s="272"/>
    </row>
    <row r="40" spans="1:14">
      <c r="B40" s="320"/>
      <c r="C40" s="321"/>
      <c r="D40" s="321"/>
      <c r="E40" s="323"/>
      <c r="F40" s="323"/>
      <c r="G40" s="323"/>
      <c r="H40" s="125"/>
      <c r="I40" s="36"/>
      <c r="J40" s="37"/>
      <c r="K40" s="274"/>
      <c r="L40" s="276"/>
      <c r="M40" s="277"/>
      <c r="N40" s="278"/>
    </row>
    <row r="41" spans="1:14">
      <c r="B41" s="844" t="s">
        <v>952</v>
      </c>
      <c r="C41" s="845"/>
      <c r="D41" s="845"/>
      <c r="E41" s="38"/>
      <c r="F41" s="39"/>
      <c r="G41" s="39"/>
      <c r="H41" s="40"/>
      <c r="I41" s="36"/>
      <c r="J41" s="37"/>
      <c r="K41" s="279"/>
      <c r="L41" s="276"/>
      <c r="M41" s="401">
        <v>0.1</v>
      </c>
      <c r="N41" s="344">
        <f>N72*M41</f>
        <v>224.88926817266997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11172.506063915369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t="s">
        <v>838</v>
      </c>
      <c r="B48" s="43" t="str">
        <f>VLOOKUP(A48,MATERIALES!A5:D373,3,FALSE)</f>
        <v>Concreto hidráulico para pavimento MR-43</v>
      </c>
      <c r="C48" s="281"/>
      <c r="D48" s="281"/>
      <c r="E48" s="281"/>
      <c r="F48" s="281"/>
      <c r="G48" s="281"/>
      <c r="H48" s="281"/>
      <c r="I48" s="268"/>
      <c r="J48" s="224" t="str">
        <f>VLOOKUP(A48,MATERIALES!A4:D640,2,FALSE)</f>
        <v>m3</v>
      </c>
      <c r="K48" s="282">
        <v>1.01</v>
      </c>
      <c r="L48" s="267"/>
      <c r="M48" s="402">
        <f>VLOOKUP(A48,MATERIALES!A5:D396,4,FALSE)</f>
        <v>424898.77509480924</v>
      </c>
      <c r="N48" s="272">
        <f>K48*M48</f>
        <v>429147.76284575736</v>
      </c>
    </row>
    <row r="49" spans="1:14">
      <c r="B49" s="43"/>
      <c r="C49" s="281"/>
      <c r="D49" s="281"/>
      <c r="E49" s="281"/>
      <c r="F49" s="281"/>
      <c r="G49" s="281"/>
      <c r="H49" s="281"/>
      <c r="I49" s="268"/>
      <c r="J49" s="224"/>
      <c r="K49" s="282"/>
      <c r="L49" s="267"/>
      <c r="M49" s="283"/>
      <c r="N49" s="284"/>
    </row>
    <row r="50" spans="1:14">
      <c r="B50" s="43"/>
      <c r="C50" s="281"/>
      <c r="D50" s="281"/>
      <c r="E50" s="281"/>
      <c r="F50" s="281"/>
      <c r="G50" s="281"/>
      <c r="H50" s="281"/>
      <c r="I50" s="268"/>
      <c r="J50" s="224"/>
      <c r="K50" s="282"/>
      <c r="L50" s="267"/>
      <c r="M50" s="283"/>
      <c r="N50" s="284"/>
    </row>
    <row r="51" spans="1:14" ht="15.75" thickBot="1">
      <c r="B51" s="819"/>
      <c r="C51" s="820"/>
      <c r="D51" s="820"/>
      <c r="E51" s="820"/>
      <c r="F51" s="820"/>
      <c r="G51" s="820"/>
      <c r="H51" s="820"/>
      <c r="I51" s="821"/>
      <c r="J51" s="42"/>
      <c r="K51" s="44"/>
      <c r="L51" s="822"/>
      <c r="M51" s="823"/>
      <c r="N51" s="45"/>
    </row>
    <row r="52" spans="1:14" ht="15.75" thickBot="1">
      <c r="B52" s="824" t="s">
        <v>953</v>
      </c>
      <c r="C52" s="825"/>
      <c r="D52" s="825"/>
      <c r="E52" s="825"/>
      <c r="F52" s="825"/>
      <c r="G52" s="825"/>
      <c r="H52" s="825"/>
      <c r="I52" s="825"/>
      <c r="J52" s="825"/>
      <c r="K52" s="825"/>
      <c r="L52" s="825"/>
      <c r="M52" s="826"/>
      <c r="N52" s="394">
        <f>SUM(N48:N51)</f>
        <v>429147.76284575736</v>
      </c>
    </row>
    <row r="53" spans="1:14">
      <c r="B53" s="33"/>
      <c r="C53" s="34"/>
      <c r="D53" s="34"/>
      <c r="E53" s="34"/>
      <c r="F53" s="34"/>
      <c r="G53" s="34"/>
      <c r="H53" s="34"/>
      <c r="I53" s="34"/>
      <c r="J53" s="34"/>
      <c r="K53" s="34"/>
      <c r="L53" s="34"/>
      <c r="M53" s="34"/>
      <c r="N53" s="35"/>
    </row>
    <row r="54" spans="1:14">
      <c r="B54" s="64" t="s">
        <v>956</v>
      </c>
      <c r="C54" s="65"/>
      <c r="D54" s="65"/>
      <c r="E54" s="65"/>
      <c r="F54" s="65"/>
      <c r="G54" s="65"/>
      <c r="H54" s="65"/>
      <c r="I54" s="65"/>
      <c r="J54" s="65"/>
      <c r="K54" s="65"/>
      <c r="L54" s="65"/>
      <c r="M54" s="65"/>
      <c r="N54" s="66"/>
    </row>
    <row r="55" spans="1:14" ht="15.75" thickBot="1">
      <c r="B55" s="68"/>
      <c r="C55" s="61"/>
      <c r="D55" s="61"/>
      <c r="E55" s="61"/>
      <c r="F55" s="61"/>
      <c r="G55" s="61"/>
      <c r="H55" s="61"/>
      <c r="I55" s="61"/>
      <c r="J55" s="61"/>
      <c r="K55" s="61"/>
      <c r="L55" s="61"/>
      <c r="M55" s="61"/>
      <c r="N55" s="63"/>
    </row>
    <row r="56" spans="1:14" ht="25.5">
      <c r="B56" s="313" t="s">
        <v>957</v>
      </c>
      <c r="C56" s="314"/>
      <c r="D56" s="314"/>
      <c r="E56" s="314"/>
      <c r="F56" s="314"/>
      <c r="G56" s="314"/>
      <c r="H56" s="73" t="s">
        <v>945</v>
      </c>
      <c r="I56" s="74" t="s">
        <v>958</v>
      </c>
      <c r="J56" s="75" t="s">
        <v>959</v>
      </c>
      <c r="K56" s="73" t="s">
        <v>960</v>
      </c>
      <c r="L56" s="827" t="s">
        <v>961</v>
      </c>
      <c r="M56" s="800"/>
      <c r="N56" s="76" t="s">
        <v>951</v>
      </c>
    </row>
    <row r="57" spans="1:14">
      <c r="A57" t="s">
        <v>1390</v>
      </c>
      <c r="B57" s="46" t="str">
        <f>VLOOKUP(A57,TRANSPORTE!A5:D117,3,FALSE)</f>
        <v xml:space="preserve">Transporte de Concreto </v>
      </c>
      <c r="C57" s="317"/>
      <c r="D57" s="317"/>
      <c r="E57" s="317"/>
      <c r="F57" s="317"/>
      <c r="G57" s="317"/>
      <c r="H57" s="311" t="s">
        <v>1468</v>
      </c>
      <c r="I57" s="279">
        <v>1.01</v>
      </c>
      <c r="J57" s="286">
        <v>1</v>
      </c>
      <c r="K57" s="279">
        <f>I57*J57</f>
        <v>1.01</v>
      </c>
      <c r="L57" s="828">
        <f>VLOOKUP(A57,TRANSPORTE!A5:D117,4,FALSE)</f>
        <v>1841.1274801954798</v>
      </c>
      <c r="M57" s="829"/>
      <c r="N57" s="287">
        <f>K57*L57</f>
        <v>1859.5387549974346</v>
      </c>
    </row>
    <row r="58" spans="1:14">
      <c r="B58" s="46"/>
      <c r="C58" s="47"/>
      <c r="D58" s="47"/>
      <c r="E58" s="47"/>
      <c r="F58" s="47"/>
      <c r="G58" s="47"/>
      <c r="H58" s="288"/>
      <c r="I58" s="279"/>
      <c r="J58" s="279"/>
      <c r="K58" s="279"/>
      <c r="L58" s="289"/>
      <c r="M58" s="290"/>
      <c r="N58" s="291"/>
    </row>
    <row r="59" spans="1:14">
      <c r="B59" s="46"/>
      <c r="C59" s="47"/>
      <c r="D59" s="47"/>
      <c r="E59" s="47"/>
      <c r="F59" s="47"/>
      <c r="G59" s="47"/>
      <c r="H59" s="288"/>
      <c r="I59" s="279"/>
      <c r="J59" s="279"/>
      <c r="K59" s="279"/>
      <c r="L59" s="289"/>
      <c r="M59" s="290"/>
      <c r="N59" s="291"/>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SUM(N57:N61)</f>
        <v>1859.5387549974346</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t="s">
        <v>19</v>
      </c>
      <c r="B67" s="49" t="str">
        <f>VLOOKUP(A67,'MANO DE OBRA'!A8:D68,3,FALSE)</f>
        <v>Obrero (8)</v>
      </c>
      <c r="C67" s="47"/>
      <c r="D67" s="47"/>
      <c r="E67" s="47"/>
      <c r="F67" s="47"/>
      <c r="G67" s="47"/>
      <c r="H67" s="47"/>
      <c r="I67" s="292">
        <f>K67/J67*100</f>
        <v>234080.00000000003</v>
      </c>
      <c r="J67" s="293">
        <v>185</v>
      </c>
      <c r="K67" s="294">
        <f>VLOOKUP(A67,'MANO DE OBRA'!A8:D99,4,FALSE)</f>
        <v>433048</v>
      </c>
      <c r="L67" s="50"/>
      <c r="M67" s="295">
        <v>240</v>
      </c>
      <c r="N67" s="395">
        <f>K67/M67</f>
        <v>1804.3666666666666</v>
      </c>
      <c r="O67" s="106"/>
    </row>
    <row r="68" spans="1:15">
      <c r="A68"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299">
        <v>240</v>
      </c>
      <c r="N68" s="395">
        <f>K68/M68</f>
        <v>444.52601506003327</v>
      </c>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SUM(N67:N71)</f>
        <v>2248.8926817266997</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N43+N52+N62+N72</f>
        <v>444428.70034639689</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88885.740069279389</v>
      </c>
      <c r="M79" s="859"/>
      <c r="N79" s="51"/>
    </row>
    <row r="80" spans="1:15">
      <c r="B80" s="89" t="s">
        <v>973</v>
      </c>
      <c r="C80" s="90"/>
      <c r="D80" s="90"/>
      <c r="E80" s="90"/>
      <c r="F80" s="90"/>
      <c r="G80" s="90"/>
      <c r="H80" s="90"/>
      <c r="I80" s="87"/>
      <c r="J80" s="88"/>
      <c r="K80" s="304">
        <v>0.05</v>
      </c>
      <c r="L80" s="858">
        <f>N74*K80</f>
        <v>22221.435017319847</v>
      </c>
      <c r="M80" s="859"/>
      <c r="N80" s="51"/>
    </row>
    <row r="81" spans="1:14" ht="15.75" thickBot="1">
      <c r="B81" s="91" t="s">
        <v>974</v>
      </c>
      <c r="C81" s="92"/>
      <c r="D81" s="92"/>
      <c r="E81" s="92"/>
      <c r="F81" s="92"/>
      <c r="G81" s="92"/>
      <c r="H81" s="92"/>
      <c r="I81" s="93"/>
      <c r="J81" s="94"/>
      <c r="K81" s="305">
        <v>0.05</v>
      </c>
      <c r="L81" s="860">
        <f>N74*K81</f>
        <v>22221.435017319847</v>
      </c>
      <c r="M81" s="861"/>
      <c r="N81" s="51"/>
    </row>
    <row r="82" spans="1:14" ht="15.75" thickBot="1">
      <c r="B82" s="824" t="s">
        <v>953</v>
      </c>
      <c r="C82" s="825"/>
      <c r="D82" s="825"/>
      <c r="E82" s="825"/>
      <c r="F82" s="825"/>
      <c r="G82" s="825"/>
      <c r="H82" s="825"/>
      <c r="I82" s="825"/>
      <c r="J82" s="825"/>
      <c r="K82" s="825"/>
      <c r="L82" s="825"/>
      <c r="M82" s="826"/>
      <c r="N82" s="52">
        <f>L79+L80+L81</f>
        <v>133328.61010391908</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577757.31045031594</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1094</v>
      </c>
      <c r="C31" s="81" t="s">
        <v>1630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271">
        <v>37.5</v>
      </c>
      <c r="N36" s="272">
        <f>K36/M36</f>
        <v>259.51849203044941</v>
      </c>
    </row>
    <row r="37" spans="1:14">
      <c r="B37" s="837"/>
      <c r="C37" s="838"/>
      <c r="D37" s="838"/>
      <c r="E37" s="843"/>
      <c r="F37" s="838"/>
      <c r="G37" s="838"/>
      <c r="H37" s="839"/>
      <c r="I37" s="36"/>
      <c r="J37" s="37"/>
      <c r="K37" s="274"/>
      <c r="L37" s="276"/>
      <c r="M37" s="277"/>
      <c r="N37" s="278"/>
    </row>
    <row r="38" spans="1:14">
      <c r="B38" s="844" t="s">
        <v>952</v>
      </c>
      <c r="C38" s="845"/>
      <c r="D38" s="845"/>
      <c r="E38" s="38"/>
      <c r="F38" s="39"/>
      <c r="G38" s="39"/>
      <c r="H38" s="40"/>
      <c r="I38" s="36"/>
      <c r="J38" s="37"/>
      <c r="K38" s="279"/>
      <c r="L38" s="276"/>
      <c r="M38" s="469">
        <v>0.1</v>
      </c>
      <c r="N38" s="344">
        <f>N72*M38</f>
        <v>1079.468487228816</v>
      </c>
    </row>
    <row r="39" spans="1:14" ht="15.75" thickBot="1">
      <c r="B39" s="837"/>
      <c r="C39" s="838"/>
      <c r="D39" s="838"/>
      <c r="E39" s="838"/>
      <c r="F39" s="838"/>
      <c r="G39" s="838"/>
      <c r="H39" s="839"/>
      <c r="I39" s="846"/>
      <c r="J39" s="847"/>
      <c r="K39" s="41"/>
      <c r="L39" s="848"/>
      <c r="M39" s="849"/>
      <c r="N39" s="105"/>
    </row>
    <row r="40" spans="1:14" ht="15.75" thickBot="1">
      <c r="B40" s="824" t="s">
        <v>953</v>
      </c>
      <c r="C40" s="825"/>
      <c r="D40" s="825"/>
      <c r="E40" s="825"/>
      <c r="F40" s="825"/>
      <c r="G40" s="825"/>
      <c r="H40" s="825"/>
      <c r="I40" s="825"/>
      <c r="J40" s="825"/>
      <c r="K40" s="825"/>
      <c r="L40" s="825"/>
      <c r="M40" s="826"/>
      <c r="N40" s="394">
        <f>SUM(N36:N39)</f>
        <v>1338.9869792592654</v>
      </c>
    </row>
    <row r="41" spans="1:14">
      <c r="B41" s="280"/>
      <c r="C41" s="34"/>
      <c r="D41" s="34"/>
      <c r="E41" s="34"/>
      <c r="F41" s="34"/>
      <c r="G41" s="34"/>
      <c r="H41" s="34"/>
      <c r="I41" s="34"/>
      <c r="J41" s="34"/>
      <c r="K41" s="34"/>
      <c r="L41" s="34"/>
      <c r="M41" s="34"/>
      <c r="N41" s="35"/>
    </row>
    <row r="42" spans="1:14">
      <c r="B42" s="64" t="s">
        <v>954</v>
      </c>
      <c r="C42" s="65"/>
      <c r="D42" s="65"/>
      <c r="E42" s="65"/>
      <c r="F42" s="65"/>
      <c r="G42" s="65"/>
      <c r="H42" s="65"/>
      <c r="I42" s="65"/>
      <c r="J42" s="65"/>
      <c r="K42" s="65"/>
      <c r="L42" s="65"/>
      <c r="M42" s="65"/>
      <c r="N42" s="66"/>
    </row>
    <row r="43" spans="1:14" ht="15.75" thickBot="1">
      <c r="B43" s="67"/>
      <c r="C43" s="62"/>
      <c r="D43" s="62"/>
      <c r="E43" s="62"/>
      <c r="F43" s="62"/>
      <c r="G43" s="62"/>
      <c r="H43" s="62"/>
      <c r="I43" s="62"/>
      <c r="J43" s="61"/>
      <c r="K43" s="61"/>
      <c r="L43" s="61"/>
      <c r="M43" s="61"/>
      <c r="N43" s="63"/>
    </row>
    <row r="44" spans="1:14">
      <c r="B44" s="815" t="s">
        <v>944</v>
      </c>
      <c r="C44" s="816"/>
      <c r="D44" s="816"/>
      <c r="E44" s="816"/>
      <c r="F44" s="816"/>
      <c r="G44" s="816"/>
      <c r="H44" s="816"/>
      <c r="I44" s="817"/>
      <c r="J44" s="315" t="s">
        <v>945</v>
      </c>
      <c r="K44" s="85" t="s">
        <v>946</v>
      </c>
      <c r="L44" s="818" t="s">
        <v>955</v>
      </c>
      <c r="M44" s="817"/>
      <c r="N44" s="86" t="s">
        <v>951</v>
      </c>
    </row>
    <row r="45" spans="1:14">
      <c r="A45" s="144" t="s">
        <v>755</v>
      </c>
      <c r="B45" s="43" t="str">
        <f>VLOOKUP(A45,MATERIALES!A5:D373,3,FALSE)</f>
        <v>Adoquín e=8cm</v>
      </c>
      <c r="C45" s="281"/>
      <c r="D45" s="281"/>
      <c r="E45" s="281"/>
      <c r="F45" s="281"/>
      <c r="G45" s="281"/>
      <c r="H45" s="281"/>
      <c r="I45" s="268"/>
      <c r="J45" s="224" t="str">
        <f>VLOOKUP(A45,MATERIALES!A1:D637,2,FALSE)</f>
        <v>m2</v>
      </c>
      <c r="K45" s="282">
        <v>1.03</v>
      </c>
      <c r="L45" s="267"/>
      <c r="M45" s="402">
        <f>VLOOKUP(A45,MATERIALES!A5:D396,4,FALSE)</f>
        <v>63648.102228487762</v>
      </c>
      <c r="N45" s="272">
        <f>K45*M45</f>
        <v>65557.545295342396</v>
      </c>
    </row>
    <row r="46" spans="1:14">
      <c r="A46" s="144" t="s">
        <v>797</v>
      </c>
      <c r="B46" s="43" t="str">
        <f>VLOOKUP(A46,MATERIALES!A6:D373,3,FALSE)</f>
        <v>Arena de sello (fina)</v>
      </c>
      <c r="C46" s="281"/>
      <c r="D46" s="281"/>
      <c r="E46" s="281"/>
      <c r="F46" s="281"/>
      <c r="G46" s="281"/>
      <c r="H46" s="281"/>
      <c r="I46" s="268"/>
      <c r="J46" s="224" t="str">
        <f>VLOOKUP(A46,MATERIALES!A2:D638,2,FALSE)</f>
        <v>m3</v>
      </c>
      <c r="K46" s="282">
        <v>0.01</v>
      </c>
      <c r="L46" s="267"/>
      <c r="M46" s="402">
        <f>VLOOKUP(A46,MATERIALES!A6:D397,4,FALSE)</f>
        <v>48776.645100169437</v>
      </c>
      <c r="N46" s="272">
        <f>K46*M46</f>
        <v>487.76645100169435</v>
      </c>
    </row>
    <row r="47" spans="1:14">
      <c r="A47" s="144" t="s">
        <v>800</v>
      </c>
      <c r="B47" s="43" t="str">
        <f>VLOOKUP(A47,MATERIALES!A6:D373,3,FALSE)</f>
        <v>Arena de soporte (media)</v>
      </c>
      <c r="C47" s="281"/>
      <c r="D47" s="281"/>
      <c r="E47" s="281"/>
      <c r="F47" s="281"/>
      <c r="G47" s="281"/>
      <c r="H47" s="281"/>
      <c r="I47" s="268"/>
      <c r="J47" s="224" t="str">
        <f>VLOOKUP(A47,MATERIALES!A3:D639,2,FALSE)</f>
        <v>m3</v>
      </c>
      <c r="K47" s="282">
        <v>0.05</v>
      </c>
      <c r="L47" s="267"/>
      <c r="M47" s="402">
        <f>VLOOKUP(A47,MATERIALES!A6:D398,4,FALSE)</f>
        <v>73706.930373589377</v>
      </c>
      <c r="N47" s="272">
        <f>K47*M47</f>
        <v>3685.3465186794692</v>
      </c>
    </row>
    <row r="48" spans="1:14">
      <c r="A48" t="s">
        <v>832</v>
      </c>
      <c r="B48" s="43" t="str">
        <f>VLOOKUP(A48,MATERIALES!A6:D373,3,FALSE)</f>
        <v>Concreto Resistencia  21 (Mpa)</v>
      </c>
      <c r="C48" s="317"/>
      <c r="D48" s="317"/>
      <c r="E48" s="317"/>
      <c r="F48" s="317"/>
      <c r="G48" s="317"/>
      <c r="H48" s="317"/>
      <c r="I48" s="317"/>
      <c r="J48" s="311" t="str">
        <f>VLOOKUP(A48,MATERIALES!A4:D640,2,FALSE)</f>
        <v>m3</v>
      </c>
      <c r="K48" s="44">
        <v>0.01</v>
      </c>
      <c r="L48" s="318"/>
      <c r="M48" s="402">
        <f>VLOOKUP(A48,MATERIALES!A6:D399,4,FALSE)</f>
        <v>383709.60812133289</v>
      </c>
      <c r="N48" s="272">
        <f>K48*M48</f>
        <v>3837.0960812133289</v>
      </c>
    </row>
    <row r="49" spans="1:14" ht="15.75" thickBot="1">
      <c r="B49" s="309"/>
      <c r="C49" s="310"/>
      <c r="D49" s="310"/>
      <c r="E49" s="310"/>
      <c r="F49" s="310"/>
      <c r="G49" s="310"/>
      <c r="H49" s="310"/>
      <c r="I49" s="310"/>
      <c r="J49" s="126"/>
      <c r="K49" s="126"/>
      <c r="L49" s="325"/>
      <c r="M49" s="324"/>
      <c r="N49" s="127"/>
    </row>
    <row r="50" spans="1:14" ht="15.75" thickBot="1">
      <c r="B50" s="824" t="s">
        <v>953</v>
      </c>
      <c r="C50" s="825"/>
      <c r="D50" s="825"/>
      <c r="E50" s="825"/>
      <c r="F50" s="825"/>
      <c r="G50" s="825"/>
      <c r="H50" s="825"/>
      <c r="I50" s="825"/>
      <c r="J50" s="825"/>
      <c r="K50" s="825"/>
      <c r="L50" s="825"/>
      <c r="M50" s="826"/>
      <c r="N50" s="394">
        <f>SUM(N45:N49)</f>
        <v>73567.754346236878</v>
      </c>
    </row>
    <row r="51" spans="1:14">
      <c r="B51" s="33"/>
      <c r="C51" s="34"/>
      <c r="D51" s="34"/>
      <c r="E51" s="34"/>
      <c r="F51" s="34"/>
      <c r="G51" s="34"/>
      <c r="H51" s="34"/>
      <c r="I51" s="34"/>
      <c r="J51" s="34"/>
      <c r="K51" s="34"/>
      <c r="L51" s="34"/>
      <c r="M51" s="34"/>
      <c r="N51" s="35"/>
    </row>
    <row r="52" spans="1:14">
      <c r="B52" s="64" t="s">
        <v>956</v>
      </c>
      <c r="C52" s="65"/>
      <c r="D52" s="65"/>
      <c r="E52" s="65"/>
      <c r="F52" s="65"/>
      <c r="G52" s="65"/>
      <c r="H52" s="65"/>
      <c r="I52" s="65"/>
      <c r="J52" s="65"/>
      <c r="K52" s="65"/>
      <c r="L52" s="65"/>
      <c r="M52" s="65"/>
      <c r="N52" s="66"/>
    </row>
    <row r="53" spans="1:14" ht="15.75" thickBot="1">
      <c r="B53" s="68"/>
      <c r="C53" s="61"/>
      <c r="D53" s="61"/>
      <c r="E53" s="61"/>
      <c r="F53" s="61"/>
      <c r="G53" s="61"/>
      <c r="H53" s="61"/>
      <c r="I53" s="61"/>
      <c r="J53" s="61"/>
      <c r="K53" s="61"/>
      <c r="L53" s="61"/>
      <c r="M53" s="61"/>
      <c r="N53" s="63"/>
    </row>
    <row r="54" spans="1:14" ht="25.5">
      <c r="B54" s="313" t="s">
        <v>957</v>
      </c>
      <c r="C54" s="314"/>
      <c r="D54" s="314"/>
      <c r="E54" s="314"/>
      <c r="F54" s="314"/>
      <c r="G54" s="314"/>
      <c r="H54" s="73" t="s">
        <v>945</v>
      </c>
      <c r="I54" s="74" t="s">
        <v>958</v>
      </c>
      <c r="J54" s="75" t="s">
        <v>959</v>
      </c>
      <c r="K54" s="73" t="s">
        <v>960</v>
      </c>
      <c r="L54" s="827" t="s">
        <v>961</v>
      </c>
      <c r="M54" s="800"/>
      <c r="N54" s="76" t="s">
        <v>951</v>
      </c>
    </row>
    <row r="55" spans="1:14">
      <c r="A55" t="s">
        <v>1631</v>
      </c>
      <c r="B55" s="46" t="str">
        <f>VLOOKUP(A55,TRANSPORTE!A5:D117,3,FALSE)</f>
        <v>Transporte de Adoquín e=8cm</v>
      </c>
      <c r="C55" s="317"/>
      <c r="D55" s="317"/>
      <c r="E55" s="317"/>
      <c r="F55" s="317"/>
      <c r="G55" s="317"/>
      <c r="H55" s="311" t="s">
        <v>1468</v>
      </c>
      <c r="I55" s="279">
        <v>0.92</v>
      </c>
      <c r="J55" s="286">
        <v>1</v>
      </c>
      <c r="K55" s="279">
        <f>I55*J55</f>
        <v>0.92</v>
      </c>
      <c r="L55" s="828">
        <f>VLOOKUP(A55,TRANSPORTE!A5:D117,4,FALSE)</f>
        <v>819.12972593026996</v>
      </c>
      <c r="M55" s="829"/>
      <c r="N55" s="287">
        <f>K55*L55</f>
        <v>753.59934785584835</v>
      </c>
    </row>
    <row r="56" spans="1:14">
      <c r="A56" t="s">
        <v>1227</v>
      </c>
      <c r="B56" s="46" t="str">
        <f>VLOOKUP(A56,TRANSPORTE!A6:D117,3,FALSE)</f>
        <v>Transporte de Arena</v>
      </c>
      <c r="C56" s="47"/>
      <c r="D56" s="47"/>
      <c r="E56" s="47"/>
      <c r="F56" s="47"/>
      <c r="G56" s="47"/>
      <c r="H56" s="311" t="s">
        <v>1468</v>
      </c>
      <c r="I56" s="279">
        <v>0.01</v>
      </c>
      <c r="J56" s="286">
        <v>1</v>
      </c>
      <c r="K56" s="279">
        <f>I56*J56</f>
        <v>0.01</v>
      </c>
      <c r="L56" s="828">
        <f>VLOOKUP(A56,TRANSPORTE!A6:D117,4,FALSE)</f>
        <v>1131.4191219078368</v>
      </c>
      <c r="M56" s="829"/>
      <c r="N56" s="287">
        <f>K56*L56</f>
        <v>11.314191219078369</v>
      </c>
    </row>
    <row r="57" spans="1:14">
      <c r="A57" t="s">
        <v>1227</v>
      </c>
      <c r="B57" s="46" t="str">
        <f>VLOOKUP(A57,TRANSPORTE!A6:D117,3,FALSE)</f>
        <v>Transporte de Arena</v>
      </c>
      <c r="C57" s="47"/>
      <c r="D57" s="47"/>
      <c r="E57" s="47"/>
      <c r="F57" s="47"/>
      <c r="G57" s="47"/>
      <c r="H57" s="311" t="s">
        <v>1468</v>
      </c>
      <c r="I57" s="279">
        <v>0.05</v>
      </c>
      <c r="J57" s="286">
        <v>1</v>
      </c>
      <c r="K57" s="279">
        <f>I57*J57</f>
        <v>0.05</v>
      </c>
      <c r="L57" s="828">
        <f>VLOOKUP(A57,TRANSPORTE!A6:D118,4,FALSE)</f>
        <v>1131.4191219078368</v>
      </c>
      <c r="M57" s="829"/>
      <c r="N57" s="287">
        <f>K57*L57</f>
        <v>56.570956095391843</v>
      </c>
    </row>
    <row r="58" spans="1:14">
      <c r="B58" s="46"/>
      <c r="C58" s="47"/>
      <c r="D58" s="47"/>
      <c r="E58" s="47"/>
      <c r="F58" s="47"/>
      <c r="G58" s="47"/>
      <c r="H58" s="311"/>
      <c r="I58" s="279"/>
      <c r="J58" s="286"/>
      <c r="K58" s="279"/>
      <c r="L58" s="828"/>
      <c r="M58" s="829"/>
      <c r="N58" s="287"/>
    </row>
    <row r="59" spans="1:14">
      <c r="B59" s="46"/>
      <c r="C59" s="47"/>
      <c r="D59" s="47"/>
      <c r="E59" s="47"/>
      <c r="F59" s="47"/>
      <c r="G59" s="47"/>
      <c r="H59" s="288"/>
      <c r="I59" s="279"/>
      <c r="J59" s="279"/>
      <c r="K59" s="279"/>
      <c r="L59" s="289"/>
      <c r="M59" s="290"/>
      <c r="N59" s="291"/>
    </row>
    <row r="60" spans="1:14" ht="15.75" thickBot="1">
      <c r="B60" s="309"/>
      <c r="C60" s="310"/>
      <c r="D60" s="310"/>
      <c r="E60" s="310"/>
      <c r="F60" s="310"/>
      <c r="G60" s="310"/>
      <c r="H60" s="48"/>
      <c r="I60" s="126"/>
      <c r="J60" s="126"/>
      <c r="K60" s="126"/>
      <c r="L60" s="813"/>
      <c r="M60" s="814"/>
      <c r="N60" s="127"/>
    </row>
    <row r="61" spans="1:14" ht="15.75" thickBot="1">
      <c r="B61" s="830" t="s">
        <v>953</v>
      </c>
      <c r="C61" s="831"/>
      <c r="D61" s="831"/>
      <c r="E61" s="831"/>
      <c r="F61" s="831"/>
      <c r="G61" s="831"/>
      <c r="H61" s="831"/>
      <c r="I61" s="831"/>
      <c r="J61" s="831"/>
      <c r="K61" s="831"/>
      <c r="L61" s="831"/>
      <c r="M61" s="832"/>
      <c r="N61" s="104">
        <f>N55+N56+N57+N58+N59</f>
        <v>821.4844951703185</v>
      </c>
    </row>
    <row r="62" spans="1:14">
      <c r="B62" s="33"/>
      <c r="C62" s="34"/>
      <c r="D62" s="34"/>
      <c r="E62" s="34"/>
      <c r="F62" s="34"/>
      <c r="G62" s="34"/>
      <c r="H62" s="34"/>
      <c r="I62" s="34"/>
      <c r="J62" s="34"/>
      <c r="K62" s="34"/>
      <c r="L62" s="34"/>
      <c r="M62" s="34"/>
      <c r="N62" s="35"/>
    </row>
    <row r="63" spans="1:14">
      <c r="B63" s="64" t="s">
        <v>962</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850" t="s">
        <v>963</v>
      </c>
      <c r="C65" s="851"/>
      <c r="D65" s="851"/>
      <c r="E65" s="851"/>
      <c r="F65" s="851"/>
      <c r="G65" s="851"/>
      <c r="H65" s="851"/>
      <c r="I65" s="73" t="s">
        <v>964</v>
      </c>
      <c r="J65" s="75" t="s">
        <v>1410</v>
      </c>
      <c r="K65" s="74" t="s">
        <v>966</v>
      </c>
      <c r="L65" s="852" t="s">
        <v>950</v>
      </c>
      <c r="M65" s="853"/>
      <c r="N65" s="98" t="s">
        <v>951</v>
      </c>
    </row>
    <row r="66" spans="1:15">
      <c r="A66" s="145" t="s">
        <v>19</v>
      </c>
      <c r="B66" s="49" t="str">
        <f>VLOOKUP(A66,'MANO DE OBRA'!A8:D68,3,FALSE)</f>
        <v>Obrero (8)</v>
      </c>
      <c r="C66" s="47"/>
      <c r="D66" s="47"/>
      <c r="E66" s="47"/>
      <c r="F66" s="47"/>
      <c r="G66" s="47"/>
      <c r="H66" s="47"/>
      <c r="I66" s="292">
        <f>K66/J66*100</f>
        <v>234080.00000000003</v>
      </c>
      <c r="J66" s="293">
        <v>185</v>
      </c>
      <c r="K66" s="294">
        <f>VLOOKUP(A66,'MANO DE OBRA'!A8:D99,4,FALSE)</f>
        <v>433048</v>
      </c>
      <c r="L66" s="50"/>
      <c r="M66" s="295">
        <v>50</v>
      </c>
      <c r="N66" s="395">
        <f>K66/M66</f>
        <v>8660.9599999999991</v>
      </c>
      <c r="O66" s="106"/>
    </row>
    <row r="67" spans="1:15">
      <c r="A67" s="145" t="s">
        <v>30</v>
      </c>
      <c r="B67" s="49" t="str">
        <f>VLOOKUP(A67,'MANO DE OBRA'!A8:D69,3,FALSE)</f>
        <v>Oficial</v>
      </c>
      <c r="C67" s="47"/>
      <c r="D67" s="47"/>
      <c r="E67" s="47"/>
      <c r="F67" s="47"/>
      <c r="G67" s="47"/>
      <c r="H67" s="47"/>
      <c r="I67" s="292">
        <f>K67/J67*100</f>
        <v>57668.23979157189</v>
      </c>
      <c r="J67" s="293">
        <v>185</v>
      </c>
      <c r="K67" s="294">
        <f>VLOOKUP(A67,'MANO DE OBRA'!A8:D100,4,FALSE)</f>
        <v>106686.24361440798</v>
      </c>
      <c r="L67" s="50"/>
      <c r="M67" s="299">
        <v>50</v>
      </c>
      <c r="N67" s="395">
        <f>K67/M67</f>
        <v>2133.7248722881595</v>
      </c>
    </row>
    <row r="68" spans="1:15">
      <c r="B68" s="49"/>
      <c r="C68" s="47"/>
      <c r="D68" s="47"/>
      <c r="E68" s="47"/>
      <c r="F68" s="47"/>
      <c r="G68" s="47"/>
      <c r="H68" s="47"/>
      <c r="I68" s="279"/>
      <c r="J68" s="297"/>
      <c r="K68" s="298"/>
      <c r="L68" s="50"/>
      <c r="M68" s="300"/>
      <c r="N68" s="296"/>
    </row>
    <row r="69" spans="1:15">
      <c r="B69" s="49"/>
      <c r="C69" s="47"/>
      <c r="D69" s="47"/>
      <c r="E69" s="47"/>
      <c r="F69" s="47"/>
      <c r="G69" s="47"/>
      <c r="H69" s="47"/>
      <c r="I69" s="279"/>
      <c r="J69" s="297"/>
      <c r="K69" s="298"/>
      <c r="L69" s="318"/>
      <c r="M69" s="300"/>
      <c r="N69" s="296"/>
    </row>
    <row r="70" spans="1:15">
      <c r="B70" s="49"/>
      <c r="C70" s="47"/>
      <c r="D70" s="47"/>
      <c r="E70" s="47"/>
      <c r="F70" s="47"/>
      <c r="G70" s="47"/>
      <c r="H70" s="47"/>
      <c r="I70" s="279"/>
      <c r="J70" s="297"/>
      <c r="K70" s="298"/>
      <c r="L70" s="318"/>
      <c r="M70" s="300"/>
      <c r="N70" s="296"/>
    </row>
    <row r="71" spans="1:15" ht="15.75" thickBot="1">
      <c r="B71" s="811"/>
      <c r="C71" s="812"/>
      <c r="D71" s="812"/>
      <c r="E71" s="812"/>
      <c r="F71" s="812"/>
      <c r="G71" s="812"/>
      <c r="H71" s="812"/>
      <c r="I71" s="126"/>
      <c r="J71" s="126"/>
      <c r="K71" s="126"/>
      <c r="L71" s="912"/>
      <c r="M71" s="912"/>
      <c r="N71" s="45"/>
    </row>
    <row r="72" spans="1:15" ht="15.75" thickBot="1">
      <c r="B72" s="830" t="s">
        <v>953</v>
      </c>
      <c r="C72" s="831"/>
      <c r="D72" s="831"/>
      <c r="E72" s="831"/>
      <c r="F72" s="831"/>
      <c r="G72" s="831"/>
      <c r="H72" s="831"/>
      <c r="I72" s="831"/>
      <c r="J72" s="831"/>
      <c r="K72" s="831"/>
      <c r="L72" s="831"/>
      <c r="M72" s="832"/>
      <c r="N72" s="301">
        <f>SUM(N66:N71)</f>
        <v>10794.684872288159</v>
      </c>
    </row>
    <row r="73" spans="1:15" ht="15.75" thickBot="1">
      <c r="B73" s="33"/>
      <c r="C73" s="34"/>
      <c r="D73" s="34"/>
      <c r="E73" s="34"/>
      <c r="F73" s="34"/>
      <c r="G73" s="34"/>
      <c r="H73" s="34"/>
      <c r="I73" s="34"/>
      <c r="J73" s="34"/>
      <c r="K73" s="34"/>
      <c r="L73" s="34"/>
      <c r="M73" s="34"/>
      <c r="N73" s="35"/>
    </row>
    <row r="74" spans="1:15" ht="15.75" thickBot="1">
      <c r="B74" s="824" t="s">
        <v>967</v>
      </c>
      <c r="C74" s="825"/>
      <c r="D74" s="825"/>
      <c r="E74" s="825"/>
      <c r="F74" s="825"/>
      <c r="G74" s="825"/>
      <c r="H74" s="825"/>
      <c r="I74" s="825"/>
      <c r="J74" s="825"/>
      <c r="K74" s="825"/>
      <c r="L74" s="825"/>
      <c r="M74" s="826"/>
      <c r="N74" s="99">
        <f>N40+N50+N61+N72</f>
        <v>86522.910692954611</v>
      </c>
    </row>
    <row r="75" spans="1:15">
      <c r="B75" s="33"/>
      <c r="C75" s="34"/>
      <c r="D75" s="34"/>
      <c r="E75" s="34"/>
      <c r="F75" s="34"/>
      <c r="G75" s="34"/>
      <c r="H75" s="34"/>
      <c r="I75" s="34"/>
      <c r="J75" s="34"/>
      <c r="K75" s="34"/>
      <c r="L75" s="34"/>
      <c r="M75" s="34"/>
      <c r="N75" s="35"/>
    </row>
    <row r="76" spans="1:15">
      <c r="B76" s="64" t="s">
        <v>968</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c r="B78" s="815" t="s">
        <v>969</v>
      </c>
      <c r="C78" s="816"/>
      <c r="D78" s="816"/>
      <c r="E78" s="816"/>
      <c r="F78" s="816"/>
      <c r="G78" s="816"/>
      <c r="H78" s="816"/>
      <c r="I78" s="314"/>
      <c r="J78" s="334"/>
      <c r="K78" s="302" t="s">
        <v>970</v>
      </c>
      <c r="L78" s="854" t="s">
        <v>971</v>
      </c>
      <c r="M78" s="855"/>
      <c r="N78" s="303"/>
    </row>
    <row r="79" spans="1:15">
      <c r="B79" s="856" t="s">
        <v>972</v>
      </c>
      <c r="C79" s="857"/>
      <c r="D79" s="857"/>
      <c r="E79" s="857"/>
      <c r="F79" s="857"/>
      <c r="G79" s="857"/>
      <c r="H79" s="857"/>
      <c r="I79" s="87"/>
      <c r="J79" s="88"/>
      <c r="K79" s="304">
        <v>0.2</v>
      </c>
      <c r="L79" s="858">
        <f>N74*K79</f>
        <v>17304.582138590922</v>
      </c>
      <c r="M79" s="859"/>
      <c r="N79" s="51"/>
    </row>
    <row r="80" spans="1:15">
      <c r="B80" s="89" t="s">
        <v>973</v>
      </c>
      <c r="C80" s="90"/>
      <c r="D80" s="90"/>
      <c r="E80" s="90"/>
      <c r="F80" s="90"/>
      <c r="G80" s="90"/>
      <c r="H80" s="90"/>
      <c r="I80" s="87"/>
      <c r="J80" s="88"/>
      <c r="K80" s="304">
        <v>0.05</v>
      </c>
      <c r="L80" s="858">
        <f>N74*K80</f>
        <v>4326.1455346477305</v>
      </c>
      <c r="M80" s="859"/>
      <c r="N80" s="51"/>
    </row>
    <row r="81" spans="1:14" ht="15.75" thickBot="1">
      <c r="B81" s="91" t="s">
        <v>974</v>
      </c>
      <c r="C81" s="92"/>
      <c r="D81" s="92"/>
      <c r="E81" s="92"/>
      <c r="F81" s="92"/>
      <c r="G81" s="92"/>
      <c r="H81" s="92"/>
      <c r="I81" s="93"/>
      <c r="J81" s="94"/>
      <c r="K81" s="305">
        <v>0.05</v>
      </c>
      <c r="L81" s="860">
        <f>N74*K81</f>
        <v>4326.1455346477305</v>
      </c>
      <c r="M81" s="861"/>
      <c r="N81" s="51"/>
    </row>
    <row r="82" spans="1:14" ht="15.75" thickBot="1">
      <c r="B82" s="824" t="s">
        <v>953</v>
      </c>
      <c r="C82" s="825"/>
      <c r="D82" s="825"/>
      <c r="E82" s="825"/>
      <c r="F82" s="825"/>
      <c r="G82" s="825"/>
      <c r="H82" s="825"/>
      <c r="I82" s="825"/>
      <c r="J82" s="825"/>
      <c r="K82" s="825"/>
      <c r="L82" s="825"/>
      <c r="M82" s="826"/>
      <c r="N82" s="52">
        <f>L79+L80+L81</f>
        <v>25956.873207886383</v>
      </c>
    </row>
    <row r="83" spans="1:14" ht="15.75" thickBot="1">
      <c r="B83" s="33"/>
      <c r="C83" s="34"/>
      <c r="D83" s="34"/>
      <c r="E83" s="34"/>
      <c r="F83" s="34"/>
      <c r="G83" s="34"/>
      <c r="H83" s="34"/>
      <c r="I83" s="34"/>
      <c r="J83" s="34"/>
      <c r="K83" s="34"/>
      <c r="L83" s="34"/>
      <c r="M83" s="34"/>
      <c r="N83" s="35"/>
    </row>
    <row r="84" spans="1:14" ht="15.75" thickBot="1">
      <c r="A84" t="s">
        <v>2016</v>
      </c>
      <c r="B84" s="824" t="s">
        <v>975</v>
      </c>
      <c r="C84" s="825"/>
      <c r="D84" s="825"/>
      <c r="E84" s="825"/>
      <c r="F84" s="825"/>
      <c r="G84" s="825"/>
      <c r="H84" s="825"/>
      <c r="I84" s="825"/>
      <c r="J84" s="825"/>
      <c r="K84" s="825"/>
      <c r="L84" s="825"/>
      <c r="M84" s="826"/>
      <c r="N84" s="188">
        <f>N74+N82</f>
        <v>112479.78390084099</v>
      </c>
    </row>
    <row r="85" spans="1:14">
      <c r="B85" s="239"/>
      <c r="C85" s="240"/>
      <c r="D85" s="240"/>
      <c r="E85" s="240"/>
      <c r="F85" s="240"/>
      <c r="G85" s="240"/>
      <c r="H85" s="240"/>
      <c r="I85" s="240"/>
      <c r="J85" s="240"/>
      <c r="K85" s="240"/>
      <c r="L85" s="240"/>
      <c r="M85" s="240"/>
      <c r="N85" s="241"/>
    </row>
    <row r="86" spans="1:14">
      <c r="B86" s="242"/>
      <c r="C86" s="243"/>
      <c r="D86" s="243"/>
      <c r="E86" s="243"/>
      <c r="F86" s="243"/>
      <c r="G86" s="243"/>
      <c r="H86" s="243"/>
      <c r="I86" s="243"/>
      <c r="J86" s="243"/>
      <c r="K86" s="243"/>
      <c r="L86" s="243"/>
      <c r="M86" s="243"/>
      <c r="N86" s="244"/>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417" t="s">
        <v>976</v>
      </c>
      <c r="F89" s="417"/>
      <c r="G89" s="417"/>
      <c r="H89" s="417"/>
      <c r="I89" s="417"/>
      <c r="J89" s="417"/>
      <c r="K89" s="243"/>
      <c r="L89" s="243"/>
      <c r="M89" s="243"/>
      <c r="N89" s="244"/>
    </row>
    <row r="90" spans="1:14">
      <c r="B90" s="242"/>
      <c r="C90" s="243"/>
      <c r="D90" s="243"/>
      <c r="E90" s="243" t="s">
        <v>977</v>
      </c>
      <c r="F90" s="243"/>
      <c r="G90" s="243"/>
      <c r="H90" s="243"/>
      <c r="I90" s="243"/>
      <c r="J90" s="243"/>
      <c r="K90" s="243"/>
      <c r="L90" s="243"/>
      <c r="M90" s="243"/>
      <c r="N90" s="244"/>
    </row>
    <row r="91" spans="1:14">
      <c r="B91" s="242"/>
      <c r="C91" s="243"/>
      <c r="D91" s="243"/>
      <c r="E91" s="243" t="s">
        <v>978</v>
      </c>
      <c r="F91" s="243"/>
      <c r="G91" s="243"/>
      <c r="H91" s="243"/>
      <c r="I91" s="243"/>
      <c r="J91" s="243"/>
      <c r="K91" s="243"/>
      <c r="L91" s="243"/>
      <c r="M91" s="243"/>
      <c r="N91" s="244"/>
    </row>
    <row r="92" spans="1:14">
      <c r="B92" s="242"/>
      <c r="C92" s="243"/>
      <c r="D92" s="243"/>
      <c r="E92" s="243" t="s">
        <v>979</v>
      </c>
      <c r="F92" s="243"/>
      <c r="G92" s="243"/>
      <c r="H92" s="243"/>
      <c r="I92" s="243"/>
      <c r="J92" s="243"/>
      <c r="K92" s="243"/>
      <c r="L92" s="243"/>
      <c r="M92" s="243"/>
      <c r="N92" s="244"/>
    </row>
    <row r="93" spans="1:14" ht="15.75" thickBot="1">
      <c r="B93" s="242"/>
      <c r="C93" s="243"/>
      <c r="D93" s="243"/>
      <c r="E93" s="243"/>
      <c r="F93" s="243" t="s">
        <v>980</v>
      </c>
      <c r="G93" s="243"/>
      <c r="H93" s="243"/>
      <c r="I93" s="243"/>
      <c r="J93" s="243"/>
      <c r="K93" s="243"/>
      <c r="L93" s="243"/>
      <c r="M93" s="243"/>
      <c r="N93" s="244"/>
    </row>
    <row r="94" spans="1:14">
      <c r="B94" s="227" t="s">
        <v>2216</v>
      </c>
      <c r="C94" s="228"/>
      <c r="D94" s="228"/>
      <c r="E94" s="228"/>
      <c r="F94" s="228"/>
      <c r="G94" s="228"/>
      <c r="H94" s="228"/>
      <c r="I94" s="228"/>
      <c r="J94" s="228"/>
      <c r="K94" s="228"/>
      <c r="L94" s="228"/>
      <c r="M94" s="228"/>
      <c r="N94" s="229"/>
    </row>
    <row r="95" spans="1:14">
      <c r="B95" s="245"/>
      <c r="C95" s="246"/>
      <c r="D95" s="246"/>
      <c r="E95" s="246"/>
      <c r="F95" s="246"/>
      <c r="G95" s="246"/>
      <c r="H95" s="246"/>
      <c r="I95" s="246"/>
      <c r="J95" s="246"/>
      <c r="K95" s="246"/>
      <c r="L95" s="246"/>
      <c r="M95" s="246"/>
      <c r="N95" s="247"/>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ht="15.75" thickBot="1">
      <c r="B98" s="248"/>
      <c r="C98" s="249"/>
      <c r="D98" s="249"/>
      <c r="E98" s="249"/>
      <c r="F98" s="249"/>
      <c r="G98" s="249"/>
      <c r="H98" s="249"/>
      <c r="I98" s="249"/>
      <c r="J98" s="249"/>
      <c r="K98" s="249"/>
      <c r="L98" s="249"/>
      <c r="M98" s="249"/>
      <c r="N98" s="250"/>
    </row>
    <row r="99" spans="2:14">
      <c r="B99" s="251"/>
      <c r="C99" s="252"/>
      <c r="D99" s="252"/>
      <c r="E99" s="252"/>
      <c r="F99" s="252"/>
      <c r="G99" s="252"/>
      <c r="H99" s="252"/>
      <c r="I99" s="252"/>
      <c r="J99" s="252"/>
      <c r="K99" s="252"/>
      <c r="L99" s="252"/>
      <c r="M99" s="252"/>
      <c r="N99" s="253"/>
    </row>
    <row r="100" spans="2:14">
      <c r="B100" s="254" t="s">
        <v>2217</v>
      </c>
      <c r="C100" s="255"/>
      <c r="D100" s="255"/>
      <c r="E100" s="255"/>
      <c r="F100" s="255"/>
      <c r="G100" s="255"/>
      <c r="H100" s="255"/>
      <c r="I100" s="255"/>
      <c r="J100" s="255"/>
      <c r="K100" s="255"/>
      <c r="L100" s="255"/>
      <c r="M100" s="255"/>
      <c r="N100" s="256"/>
    </row>
    <row r="101" spans="2:14" ht="15" customHeight="1">
      <c r="B101" s="966" t="s">
        <v>2218</v>
      </c>
      <c r="C101" s="967"/>
      <c r="D101" s="967"/>
      <c r="E101" s="967"/>
      <c r="F101" s="967"/>
      <c r="G101" s="967"/>
      <c r="H101" s="967"/>
      <c r="I101" s="967"/>
      <c r="J101" s="967"/>
      <c r="K101" s="967"/>
      <c r="L101" s="967"/>
      <c r="M101" s="967"/>
      <c r="N101" s="968"/>
    </row>
    <row r="102" spans="2:14" ht="15" customHeight="1">
      <c r="B102" s="966"/>
      <c r="C102" s="967"/>
      <c r="D102" s="967"/>
      <c r="E102" s="967"/>
      <c r="F102" s="967"/>
      <c r="G102" s="967"/>
      <c r="H102" s="967"/>
      <c r="I102" s="967"/>
      <c r="J102" s="967"/>
      <c r="K102" s="967"/>
      <c r="L102" s="967"/>
      <c r="M102" s="967"/>
      <c r="N102" s="968"/>
    </row>
    <row r="103" spans="2:14" ht="30" customHeight="1">
      <c r="B103" s="969" t="s">
        <v>2219</v>
      </c>
      <c r="C103" s="970"/>
      <c r="D103" s="970"/>
      <c r="E103" s="970"/>
      <c r="F103" s="970"/>
      <c r="G103" s="970"/>
      <c r="H103" s="970"/>
      <c r="I103" s="970"/>
      <c r="J103" s="970"/>
      <c r="K103" s="970"/>
      <c r="L103" s="970"/>
      <c r="M103" s="970"/>
      <c r="N103" s="971"/>
    </row>
    <row r="104" spans="2:14">
      <c r="B104" s="969"/>
      <c r="C104" s="970"/>
      <c r="D104" s="970"/>
      <c r="E104" s="970"/>
      <c r="F104" s="970"/>
      <c r="G104" s="970"/>
      <c r="H104" s="970"/>
      <c r="I104" s="970"/>
      <c r="J104" s="970"/>
      <c r="K104" s="970"/>
      <c r="L104" s="970"/>
      <c r="M104" s="970"/>
      <c r="N104" s="971"/>
    </row>
    <row r="105" spans="2:14">
      <c r="B105" s="339"/>
      <c r="C105" s="340"/>
      <c r="D105" s="340"/>
      <c r="E105" s="340"/>
      <c r="F105" s="340"/>
      <c r="G105" s="340"/>
      <c r="H105" s="340"/>
      <c r="I105" s="340"/>
      <c r="J105" s="340"/>
      <c r="K105" s="340"/>
      <c r="L105" s="340"/>
      <c r="M105" s="340"/>
      <c r="N105" s="34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254"/>
      <c r="C108" s="255"/>
      <c r="D108" s="255"/>
      <c r="E108" s="255"/>
      <c r="F108" s="255"/>
      <c r="G108" s="255"/>
      <c r="H108" s="255"/>
      <c r="I108" s="255"/>
      <c r="J108" s="255"/>
      <c r="K108" s="255"/>
      <c r="L108" s="255"/>
      <c r="M108" s="255"/>
      <c r="N108" s="256"/>
    </row>
    <row r="109" spans="2:14">
      <c r="B109" s="242"/>
      <c r="C109" s="243"/>
      <c r="D109" s="243"/>
      <c r="E109" s="243" t="s">
        <v>976</v>
      </c>
      <c r="F109" s="417"/>
      <c r="G109" s="417"/>
      <c r="H109" s="243"/>
      <c r="I109" s="243"/>
      <c r="J109" s="243"/>
      <c r="K109" s="243"/>
      <c r="L109" s="243"/>
      <c r="M109" s="243"/>
      <c r="N109" s="244"/>
    </row>
    <row r="110" spans="2:14">
      <c r="B110" s="242"/>
      <c r="C110" s="243"/>
      <c r="D110" s="243"/>
      <c r="E110" s="418" t="s">
        <v>977</v>
      </c>
      <c r="F110" s="243"/>
      <c r="G110" s="243"/>
      <c r="H110" s="418"/>
      <c r="I110" s="418"/>
      <c r="J110" s="418"/>
      <c r="K110" s="243"/>
      <c r="L110" s="243"/>
      <c r="M110" s="243"/>
      <c r="N110" s="244"/>
    </row>
    <row r="111" spans="2:14">
      <c r="B111" s="242"/>
      <c r="C111" s="243"/>
      <c r="D111" s="243"/>
      <c r="E111" s="257" t="s">
        <v>981</v>
      </c>
      <c r="F111" s="243"/>
      <c r="G111" s="243"/>
      <c r="H111" s="257"/>
      <c r="I111" s="257"/>
      <c r="J111" s="257"/>
      <c r="K111" s="243"/>
      <c r="L111" s="243"/>
      <c r="M111" s="243"/>
      <c r="N111" s="244"/>
    </row>
    <row r="112" spans="2:14">
      <c r="B112" s="258"/>
      <c r="C112" s="255"/>
      <c r="D112" s="255"/>
      <c r="E112" s="243" t="s">
        <v>979</v>
      </c>
      <c r="F112" s="243"/>
      <c r="G112" s="243"/>
      <c r="H112" s="243"/>
      <c r="I112" s="243"/>
      <c r="J112" s="243"/>
      <c r="K112" s="255"/>
      <c r="L112" s="255"/>
      <c r="M112" s="255"/>
      <c r="N112" s="256"/>
    </row>
    <row r="113" spans="2:14">
      <c r="B113" s="258"/>
      <c r="C113" s="255"/>
      <c r="D113" s="255"/>
      <c r="E113" s="255"/>
      <c r="F113" s="243"/>
      <c r="G113" s="243"/>
      <c r="H113" s="243"/>
      <c r="I113" s="243"/>
      <c r="J113" s="243"/>
      <c r="K113" s="255"/>
      <c r="L113" s="255"/>
      <c r="M113" s="255"/>
      <c r="N113" s="256"/>
    </row>
    <row r="114" spans="2:14">
      <c r="B114" s="258" t="s">
        <v>2220</v>
      </c>
      <c r="C114" s="257"/>
      <c r="D114" s="257"/>
      <c r="E114" s="243"/>
      <c r="F114" s="243"/>
      <c r="G114" s="243"/>
      <c r="H114" s="243"/>
      <c r="I114" s="243"/>
      <c r="J114" s="972"/>
      <c r="K114" s="972"/>
      <c r="L114" s="972"/>
      <c r="M114" s="972"/>
      <c r="N114" s="973"/>
    </row>
    <row r="115" spans="2:14" ht="15.75" thickBot="1">
      <c r="B115" s="419" t="s">
        <v>2221</v>
      </c>
      <c r="C115" s="420"/>
      <c r="D115" s="420"/>
      <c r="E115" s="259"/>
      <c r="F115" s="259"/>
      <c r="G115" s="259"/>
      <c r="H115" s="259"/>
      <c r="I115" s="259"/>
      <c r="J115" s="974"/>
      <c r="K115" s="974"/>
      <c r="L115" s="974"/>
      <c r="M115" s="974"/>
      <c r="N115" s="975"/>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1632</v>
      </c>
      <c r="C31" s="81" t="s">
        <v>2088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103031.39956113246</v>
      </c>
      <c r="L36" s="270"/>
      <c r="M36" s="271">
        <v>35</v>
      </c>
      <c r="N36" s="272">
        <f>K36/M36</f>
        <v>2943.7542731752133</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184007.33416024508</v>
      </c>
      <c r="L37" s="335"/>
      <c r="M37" s="336">
        <v>35</v>
      </c>
      <c r="N37" s="272">
        <f>K37/M37</f>
        <v>5257.3524045784307</v>
      </c>
    </row>
    <row r="38" spans="1:14">
      <c r="A38" s="113"/>
      <c r="B38" s="320"/>
      <c r="C38" s="321"/>
      <c r="D38" s="321"/>
      <c r="E38" s="323"/>
      <c r="F38" s="321"/>
      <c r="G38" s="321"/>
      <c r="H38" s="322"/>
      <c r="I38" s="328"/>
      <c r="J38" s="330"/>
      <c r="K38" s="269"/>
      <c r="L38" s="423"/>
      <c r="M38" s="424"/>
      <c r="N38" s="272"/>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N73*M40</f>
        <v>7.6767229862288557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8208.7834007398724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4" t="s">
        <v>442</v>
      </c>
      <c r="B47" s="43" t="str">
        <f>VLOOKUP(A47,MATERIALES!A5:D373,3,FALSE)</f>
        <v>Derechos de explotación y/o disposición de materiales</v>
      </c>
      <c r="C47" s="281"/>
      <c r="D47" s="281"/>
      <c r="E47" s="281"/>
      <c r="F47" s="281"/>
      <c r="G47" s="281"/>
      <c r="H47" s="281"/>
      <c r="I47" s="268"/>
      <c r="J47" s="224" t="str">
        <f>VLOOKUP(A47,MATERIALES!A3:D639,2,FALSE)</f>
        <v>m3</v>
      </c>
      <c r="K47" s="282">
        <v>1.3</v>
      </c>
      <c r="L47" s="267"/>
      <c r="M47" s="402">
        <f>VLOOKUP(A47,MATERIALES!A5:D396,4,FALSE)</f>
        <v>5029.4190586078585</v>
      </c>
      <c r="N47" s="272">
        <f>K47*M47</f>
        <v>6538.2447761902158</v>
      </c>
    </row>
    <row r="48" spans="1:14">
      <c r="A48" s="205"/>
      <c r="B48" s="320"/>
      <c r="C48" s="425"/>
      <c r="D48" s="425"/>
      <c r="E48" s="425"/>
      <c r="F48" s="425"/>
      <c r="G48" s="425"/>
      <c r="H48" s="425"/>
      <c r="I48" s="422"/>
      <c r="J48" s="311"/>
      <c r="K48" s="397"/>
      <c r="L48" s="421"/>
      <c r="M48" s="426"/>
      <c r="N48" s="273"/>
    </row>
    <row r="49" spans="1:14">
      <c r="A49" s="205"/>
      <c r="B49" s="168"/>
      <c r="C49" s="329"/>
      <c r="D49" s="329"/>
      <c r="E49" s="329"/>
      <c r="F49" s="329"/>
      <c r="G49" s="329"/>
      <c r="H49" s="329"/>
      <c r="I49" s="422"/>
      <c r="J49" s="427"/>
      <c r="K49" s="428"/>
      <c r="L49" s="328"/>
      <c r="M49" s="429"/>
      <c r="N49" s="430"/>
    </row>
    <row r="50" spans="1:14" ht="15.75" thickBot="1">
      <c r="B50" s="309"/>
      <c r="C50" s="310"/>
      <c r="D50" s="310"/>
      <c r="E50" s="310"/>
      <c r="F50" s="310"/>
      <c r="G50" s="310"/>
      <c r="H50" s="310"/>
      <c r="I50" s="310"/>
      <c r="J50" s="126"/>
      <c r="K50" s="126"/>
      <c r="L50" s="325"/>
      <c r="M50" s="324"/>
      <c r="N50" s="127"/>
    </row>
    <row r="51" spans="1:14" ht="15.75" thickBot="1">
      <c r="B51" s="824" t="s">
        <v>953</v>
      </c>
      <c r="C51" s="825"/>
      <c r="D51" s="825"/>
      <c r="E51" s="825"/>
      <c r="F51" s="825"/>
      <c r="G51" s="825"/>
      <c r="H51" s="825"/>
      <c r="I51" s="825"/>
      <c r="J51" s="825"/>
      <c r="K51" s="825"/>
      <c r="L51" s="825"/>
      <c r="M51" s="826"/>
      <c r="N51" s="394">
        <f>SUM(N47:N50)</f>
        <v>6538.2447761902158</v>
      </c>
    </row>
    <row r="52" spans="1:14">
      <c r="B52" s="33"/>
      <c r="C52" s="34"/>
      <c r="D52" s="34"/>
      <c r="E52" s="34"/>
      <c r="F52" s="34"/>
      <c r="G52" s="34"/>
      <c r="H52" s="34"/>
      <c r="I52" s="34"/>
      <c r="J52" s="34"/>
      <c r="K52" s="34"/>
      <c r="L52" s="34"/>
      <c r="M52" s="34"/>
      <c r="N52" s="35"/>
    </row>
    <row r="53" spans="1:14">
      <c r="B53" s="64" t="s">
        <v>956</v>
      </c>
      <c r="C53" s="65"/>
      <c r="D53" s="65"/>
      <c r="E53" s="65"/>
      <c r="F53" s="65"/>
      <c r="G53" s="65"/>
      <c r="H53" s="65"/>
      <c r="I53" s="65"/>
      <c r="J53" s="65"/>
      <c r="K53" s="65"/>
      <c r="L53" s="65"/>
      <c r="M53" s="65"/>
      <c r="N53" s="66"/>
    </row>
    <row r="54" spans="1:14" ht="15.75" thickBot="1">
      <c r="B54" s="68"/>
      <c r="C54" s="61"/>
      <c r="D54" s="61"/>
      <c r="E54" s="61"/>
      <c r="F54" s="61"/>
      <c r="G54" s="61"/>
      <c r="H54" s="61"/>
      <c r="I54" s="61"/>
      <c r="J54" s="61"/>
      <c r="K54" s="61"/>
      <c r="L54" s="61"/>
      <c r="M54" s="61"/>
      <c r="N54" s="63"/>
    </row>
    <row r="55" spans="1:14" ht="25.5">
      <c r="B55" s="313" t="s">
        <v>957</v>
      </c>
      <c r="C55" s="314"/>
      <c r="D55" s="314"/>
      <c r="E55" s="314"/>
      <c r="F55" s="314"/>
      <c r="G55" s="314"/>
      <c r="H55" s="73" t="s">
        <v>945</v>
      </c>
      <c r="I55" s="74" t="s">
        <v>958</v>
      </c>
      <c r="J55" s="75" t="s">
        <v>959</v>
      </c>
      <c r="K55" s="73" t="s">
        <v>960</v>
      </c>
      <c r="L55" s="827" t="s">
        <v>961</v>
      </c>
      <c r="M55" s="800"/>
      <c r="N55" s="76" t="s">
        <v>951</v>
      </c>
    </row>
    <row r="56" spans="1:14">
      <c r="A56" t="s">
        <v>1256</v>
      </c>
      <c r="B56" s="46" t="str">
        <f>VLOOKUP(A56,TRANSPORTE!A5:D117,3,FALSE)</f>
        <v>Transporte de material de excavación</v>
      </c>
      <c r="C56" s="317"/>
      <c r="D56" s="317"/>
      <c r="E56" s="317"/>
      <c r="F56" s="317"/>
      <c r="G56" s="317"/>
      <c r="H56" s="311" t="s">
        <v>1468</v>
      </c>
      <c r="I56" s="279">
        <v>1.3</v>
      </c>
      <c r="J56" s="286">
        <v>1</v>
      </c>
      <c r="K56" s="279">
        <f>I56*J56</f>
        <v>1.3</v>
      </c>
      <c r="L56" s="828">
        <f>VLOOKUP(A56,TRANSPORTE!A5:D117,4,FALSE)</f>
        <v>1131.4191219078368</v>
      </c>
      <c r="M56" s="829"/>
      <c r="N56" s="287">
        <f>K56*L56</f>
        <v>1470.8448584801879</v>
      </c>
    </row>
    <row r="57" spans="1:14">
      <c r="B57" s="46"/>
      <c r="C57" s="47"/>
      <c r="D57" s="47"/>
      <c r="E57" s="47"/>
      <c r="F57" s="47"/>
      <c r="G57" s="47"/>
      <c r="H57" s="311"/>
      <c r="I57" s="279"/>
      <c r="J57" s="286"/>
      <c r="K57" s="279"/>
      <c r="L57" s="828"/>
      <c r="M57" s="829"/>
      <c r="N57" s="287"/>
    </row>
    <row r="58" spans="1:14">
      <c r="B58" s="46"/>
      <c r="C58" s="47"/>
      <c r="D58" s="47"/>
      <c r="E58" s="47"/>
      <c r="F58" s="47"/>
      <c r="G58" s="4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288"/>
      <c r="I60" s="279"/>
      <c r="J60" s="279"/>
      <c r="K60" s="279"/>
      <c r="L60" s="289"/>
      <c r="M60" s="290"/>
      <c r="N60" s="291"/>
    </row>
    <row r="61" spans="1:14" ht="15.75" thickBot="1">
      <c r="B61" s="447"/>
      <c r="C61" s="448"/>
      <c r="D61" s="448"/>
      <c r="E61" s="448"/>
      <c r="F61" s="448"/>
      <c r="G61" s="448"/>
      <c r="H61" s="48"/>
      <c r="I61" s="126"/>
      <c r="J61" s="126"/>
      <c r="K61" s="126"/>
      <c r="L61" s="813"/>
      <c r="M61" s="814"/>
      <c r="N61" s="127"/>
    </row>
    <row r="62" spans="1:14" ht="15.75" thickBot="1">
      <c r="B62" s="830" t="s">
        <v>953</v>
      </c>
      <c r="C62" s="831"/>
      <c r="D62" s="831"/>
      <c r="E62" s="831"/>
      <c r="F62" s="831"/>
      <c r="G62" s="831"/>
      <c r="H62" s="831"/>
      <c r="I62" s="831"/>
      <c r="J62" s="831"/>
      <c r="K62" s="831"/>
      <c r="L62" s="831"/>
      <c r="M62" s="832"/>
      <c r="N62" s="104">
        <f>N56+N57+N58+N59+N60</f>
        <v>1470.8448584801879</v>
      </c>
    </row>
    <row r="63" spans="1:14">
      <c r="B63" s="33"/>
      <c r="C63" s="34"/>
      <c r="D63" s="34"/>
      <c r="E63" s="34"/>
      <c r="F63" s="34"/>
      <c r="G63" s="34"/>
      <c r="H63" s="34"/>
      <c r="I63" s="34"/>
      <c r="J63" s="34"/>
      <c r="K63" s="34"/>
      <c r="L63" s="34"/>
      <c r="M63" s="34"/>
      <c r="N63" s="35"/>
    </row>
    <row r="64" spans="1:14">
      <c r="B64" s="64" t="s">
        <v>962</v>
      </c>
      <c r="C64" s="65"/>
      <c r="D64" s="65"/>
      <c r="E64" s="65"/>
      <c r="F64" s="65"/>
      <c r="G64" s="65"/>
      <c r="H64" s="65"/>
      <c r="I64" s="65"/>
      <c r="J64" s="65"/>
      <c r="K64" s="65"/>
      <c r="L64" s="65"/>
      <c r="M64" s="65"/>
      <c r="N64" s="66"/>
    </row>
    <row r="65" spans="1:15" ht="15.75" thickBot="1">
      <c r="B65" s="68"/>
      <c r="C65" s="61"/>
      <c r="D65" s="61"/>
      <c r="E65" s="61"/>
      <c r="F65" s="61"/>
      <c r="G65" s="61"/>
      <c r="H65" s="61"/>
      <c r="I65" s="61"/>
      <c r="J65" s="61"/>
      <c r="K65" s="61"/>
      <c r="L65" s="61"/>
      <c r="M65" s="61"/>
      <c r="N65" s="63"/>
    </row>
    <row r="66" spans="1:15" ht="25.5">
      <c r="B66" s="850" t="s">
        <v>963</v>
      </c>
      <c r="C66" s="851"/>
      <c r="D66" s="851"/>
      <c r="E66" s="851"/>
      <c r="F66" s="851"/>
      <c r="G66" s="851"/>
      <c r="H66" s="851"/>
      <c r="I66" s="73" t="s">
        <v>964</v>
      </c>
      <c r="J66" s="75" t="s">
        <v>1410</v>
      </c>
      <c r="K66" s="74" t="s">
        <v>966</v>
      </c>
      <c r="L66" s="852" t="s">
        <v>950</v>
      </c>
      <c r="M66" s="853"/>
      <c r="N66" s="98" t="s">
        <v>951</v>
      </c>
    </row>
    <row r="67" spans="1:15">
      <c r="A67" s="145" t="s">
        <v>7</v>
      </c>
      <c r="B67" s="49" t="str">
        <f>VLOOKUP(A67,'MANO DE OBRA'!A8:D68,3,FALSE)</f>
        <v>Obrero (2)</v>
      </c>
      <c r="C67" s="47"/>
      <c r="D67" s="47"/>
      <c r="E67" s="47"/>
      <c r="F67" s="47"/>
      <c r="G67" s="47"/>
      <c r="H67" s="47"/>
      <c r="I67" s="292">
        <f>K67/J67*100</f>
        <v>58520.000000000007</v>
      </c>
      <c r="J67" s="293">
        <v>185</v>
      </c>
      <c r="K67" s="294">
        <f>VLOOKUP(A67,'MANO DE OBRA'!A8:D99,4,FALSE)</f>
        <v>108262</v>
      </c>
      <c r="L67" s="50"/>
      <c r="M67" s="431">
        <v>280</v>
      </c>
      <c r="N67" s="395">
        <f>K67/M67</f>
        <v>386.65</v>
      </c>
      <c r="O67" s="106"/>
    </row>
    <row r="68" spans="1:15">
      <c r="A68" s="145" t="s">
        <v>30</v>
      </c>
      <c r="B68" s="49" t="str">
        <f>VLOOKUP(A68,'MANO DE OBRA'!A8:D69,3,FALSE)</f>
        <v>Oficial</v>
      </c>
      <c r="C68" s="47"/>
      <c r="D68" s="47"/>
      <c r="E68" s="47"/>
      <c r="F68" s="47"/>
      <c r="G68" s="47"/>
      <c r="H68" s="47"/>
      <c r="I68" s="292">
        <f>K68/J68*100</f>
        <v>57668.23979157189</v>
      </c>
      <c r="J68" s="293">
        <v>185</v>
      </c>
      <c r="K68" s="294">
        <f>VLOOKUP(A68,'MANO DE OBRA'!A8:D100,4,FALSE)</f>
        <v>106686.24361440798</v>
      </c>
      <c r="L68" s="50"/>
      <c r="M68" s="432">
        <v>280</v>
      </c>
      <c r="N68" s="395">
        <f>K68/M68</f>
        <v>381.02229862288567</v>
      </c>
    </row>
    <row r="69" spans="1:15">
      <c r="B69" s="49"/>
      <c r="C69" s="47"/>
      <c r="D69" s="47"/>
      <c r="E69" s="47"/>
      <c r="F69" s="47"/>
      <c r="G69" s="47"/>
      <c r="H69" s="47"/>
      <c r="I69" s="279"/>
      <c r="J69" s="297"/>
      <c r="K69" s="298"/>
      <c r="L69" s="50"/>
      <c r="M69" s="300"/>
      <c r="N69" s="296"/>
    </row>
    <row r="70" spans="1:15">
      <c r="B70" s="49"/>
      <c r="C70" s="47"/>
      <c r="D70" s="47"/>
      <c r="E70" s="47"/>
      <c r="F70" s="47"/>
      <c r="G70" s="47"/>
      <c r="H70" s="47"/>
      <c r="I70" s="279"/>
      <c r="J70" s="297"/>
      <c r="K70" s="298"/>
      <c r="L70" s="318"/>
      <c r="M70" s="300"/>
      <c r="N70" s="296"/>
    </row>
    <row r="71" spans="1:15">
      <c r="B71" s="49"/>
      <c r="C71" s="47"/>
      <c r="D71" s="47"/>
      <c r="E71" s="47"/>
      <c r="F71" s="47"/>
      <c r="G71" s="47"/>
      <c r="H71" s="47"/>
      <c r="I71" s="279"/>
      <c r="J71" s="297"/>
      <c r="K71" s="298"/>
      <c r="L71" s="318"/>
      <c r="M71" s="300"/>
      <c r="N71" s="296"/>
    </row>
    <row r="72" spans="1:15" ht="15.75" thickBot="1">
      <c r="B72" s="811"/>
      <c r="C72" s="812"/>
      <c r="D72" s="812"/>
      <c r="E72" s="812"/>
      <c r="F72" s="812"/>
      <c r="G72" s="812"/>
      <c r="H72" s="812"/>
      <c r="I72" s="126"/>
      <c r="J72" s="126"/>
      <c r="K72" s="126"/>
      <c r="L72" s="912"/>
      <c r="M72" s="912"/>
      <c r="N72" s="45"/>
    </row>
    <row r="73" spans="1:15" ht="15.75" thickBot="1">
      <c r="B73" s="830" t="s">
        <v>953</v>
      </c>
      <c r="C73" s="831"/>
      <c r="D73" s="831"/>
      <c r="E73" s="831"/>
      <c r="F73" s="831"/>
      <c r="G73" s="831"/>
      <c r="H73" s="831"/>
      <c r="I73" s="831"/>
      <c r="J73" s="831"/>
      <c r="K73" s="831"/>
      <c r="L73" s="831"/>
      <c r="M73" s="832"/>
      <c r="N73" s="301">
        <f>SUM(N67:N72)</f>
        <v>767.67229862288559</v>
      </c>
    </row>
    <row r="74" spans="1:15" ht="15.75" thickBot="1">
      <c r="B74" s="33"/>
      <c r="C74" s="34"/>
      <c r="D74" s="34"/>
      <c r="E74" s="34"/>
      <c r="F74" s="34"/>
      <c r="G74" s="34"/>
      <c r="H74" s="34"/>
      <c r="I74" s="34"/>
      <c r="J74" s="34"/>
      <c r="K74" s="34"/>
      <c r="L74" s="34"/>
      <c r="M74" s="34"/>
      <c r="N74" s="35"/>
    </row>
    <row r="75" spans="1:15" ht="15.75" thickBot="1">
      <c r="B75" s="824" t="s">
        <v>967</v>
      </c>
      <c r="C75" s="825"/>
      <c r="D75" s="825"/>
      <c r="E75" s="825"/>
      <c r="F75" s="825"/>
      <c r="G75" s="825"/>
      <c r="H75" s="825"/>
      <c r="I75" s="825"/>
      <c r="J75" s="825"/>
      <c r="K75" s="825"/>
      <c r="L75" s="825"/>
      <c r="M75" s="826"/>
      <c r="N75" s="99">
        <f>N42+N51+N62+N73</f>
        <v>16985.545334033162</v>
      </c>
    </row>
    <row r="76" spans="1:15">
      <c r="B76" s="33"/>
      <c r="C76" s="34"/>
      <c r="D76" s="34"/>
      <c r="E76" s="34"/>
      <c r="F76" s="34"/>
      <c r="G76" s="34"/>
      <c r="H76" s="34"/>
      <c r="I76" s="34"/>
      <c r="J76" s="34"/>
      <c r="K76" s="34"/>
      <c r="L76" s="34"/>
      <c r="M76" s="34"/>
      <c r="N76" s="35"/>
    </row>
    <row r="77" spans="1:15">
      <c r="B77" s="64" t="s">
        <v>968</v>
      </c>
      <c r="C77" s="65"/>
      <c r="D77" s="65"/>
      <c r="E77" s="65"/>
      <c r="F77" s="65"/>
      <c r="G77" s="65"/>
      <c r="H77" s="65"/>
      <c r="I77" s="65"/>
      <c r="J77" s="65"/>
      <c r="K77" s="65"/>
      <c r="L77" s="65"/>
      <c r="M77" s="65"/>
      <c r="N77" s="66"/>
    </row>
    <row r="78" spans="1:15" ht="15.75" thickBot="1">
      <c r="B78" s="68"/>
      <c r="C78" s="61"/>
      <c r="D78" s="61"/>
      <c r="E78" s="61"/>
      <c r="F78" s="61"/>
      <c r="G78" s="61"/>
      <c r="H78" s="61"/>
      <c r="I78" s="61"/>
      <c r="J78" s="61"/>
      <c r="K78" s="61"/>
      <c r="L78" s="61"/>
      <c r="M78" s="61"/>
      <c r="N78" s="63"/>
    </row>
    <row r="79" spans="1:15">
      <c r="B79" s="815" t="s">
        <v>969</v>
      </c>
      <c r="C79" s="816"/>
      <c r="D79" s="816"/>
      <c r="E79" s="816"/>
      <c r="F79" s="816"/>
      <c r="G79" s="816"/>
      <c r="H79" s="816"/>
      <c r="I79" s="314"/>
      <c r="J79" s="334"/>
      <c r="K79" s="302" t="s">
        <v>970</v>
      </c>
      <c r="L79" s="854" t="s">
        <v>971</v>
      </c>
      <c r="M79" s="855"/>
      <c r="N79" s="303"/>
    </row>
    <row r="80" spans="1:15">
      <c r="B80" s="856" t="s">
        <v>972</v>
      </c>
      <c r="C80" s="857"/>
      <c r="D80" s="857"/>
      <c r="E80" s="857"/>
      <c r="F80" s="857"/>
      <c r="G80" s="857"/>
      <c r="H80" s="857"/>
      <c r="I80" s="87"/>
      <c r="J80" s="88"/>
      <c r="K80" s="304">
        <v>0.2</v>
      </c>
      <c r="L80" s="858">
        <f>N75*K80</f>
        <v>3397.1090668066327</v>
      </c>
      <c r="M80" s="859"/>
      <c r="N80" s="51"/>
    </row>
    <row r="81" spans="1:14">
      <c r="B81" s="89" t="s">
        <v>973</v>
      </c>
      <c r="C81" s="90"/>
      <c r="D81" s="90"/>
      <c r="E81" s="90"/>
      <c r="F81" s="90"/>
      <c r="G81" s="90"/>
      <c r="H81" s="90"/>
      <c r="I81" s="87"/>
      <c r="J81" s="88"/>
      <c r="K81" s="304">
        <v>0.05</v>
      </c>
      <c r="L81" s="858">
        <f>N75*K81</f>
        <v>849.27726670165816</v>
      </c>
      <c r="M81" s="859"/>
      <c r="N81" s="51"/>
    </row>
    <row r="82" spans="1:14" ht="15.75" thickBot="1">
      <c r="B82" s="91" t="s">
        <v>974</v>
      </c>
      <c r="C82" s="92"/>
      <c r="D82" s="92"/>
      <c r="E82" s="92"/>
      <c r="F82" s="92"/>
      <c r="G82" s="92"/>
      <c r="H82" s="92"/>
      <c r="I82" s="93"/>
      <c r="J82" s="94"/>
      <c r="K82" s="305">
        <v>0.05</v>
      </c>
      <c r="L82" s="860">
        <f>N75*K82</f>
        <v>849.27726670165816</v>
      </c>
      <c r="M82" s="861"/>
      <c r="N82" s="51"/>
    </row>
    <row r="83" spans="1:14" ht="15.75" thickBot="1">
      <c r="B83" s="824" t="s">
        <v>953</v>
      </c>
      <c r="C83" s="825"/>
      <c r="D83" s="825"/>
      <c r="E83" s="825"/>
      <c r="F83" s="825"/>
      <c r="G83" s="825"/>
      <c r="H83" s="825"/>
      <c r="I83" s="825"/>
      <c r="J83" s="825"/>
      <c r="K83" s="825"/>
      <c r="L83" s="825"/>
      <c r="M83" s="826"/>
      <c r="N83" s="52">
        <f>L80+L81+L82</f>
        <v>5095.6636002099485</v>
      </c>
    </row>
    <row r="84" spans="1:14" ht="15.75" thickBot="1">
      <c r="B84" s="33"/>
      <c r="C84" s="34"/>
      <c r="D84" s="34"/>
      <c r="E84" s="34"/>
      <c r="F84" s="34"/>
      <c r="G84" s="34"/>
      <c r="H84" s="34"/>
      <c r="I84" s="34"/>
      <c r="J84" s="34"/>
      <c r="K84" s="34"/>
      <c r="L84" s="34"/>
      <c r="M84" s="34"/>
      <c r="N84" s="35"/>
    </row>
    <row r="85" spans="1:14" ht="15.75" thickBot="1">
      <c r="A85" t="s">
        <v>2016</v>
      </c>
      <c r="B85" s="824" t="s">
        <v>975</v>
      </c>
      <c r="C85" s="825"/>
      <c r="D85" s="825"/>
      <c r="E85" s="825"/>
      <c r="F85" s="825"/>
      <c r="G85" s="825"/>
      <c r="H85" s="825"/>
      <c r="I85" s="825"/>
      <c r="J85" s="825"/>
      <c r="K85" s="825"/>
      <c r="L85" s="825"/>
      <c r="M85" s="826"/>
      <c r="N85" s="188">
        <f>N75+N83</f>
        <v>22081.20893424311</v>
      </c>
    </row>
    <row r="86" spans="1:14">
      <c r="B86" s="239"/>
      <c r="C86" s="240"/>
      <c r="D86" s="240"/>
      <c r="E86" s="240"/>
      <c r="F86" s="240"/>
      <c r="G86" s="240"/>
      <c r="H86" s="240"/>
      <c r="I86" s="240"/>
      <c r="J86" s="240"/>
      <c r="K86" s="240"/>
      <c r="L86" s="240"/>
      <c r="M86" s="240"/>
      <c r="N86" s="241"/>
    </row>
    <row r="87" spans="1:14">
      <c r="B87" s="242"/>
      <c r="C87" s="243"/>
      <c r="D87" s="243"/>
      <c r="E87" s="243"/>
      <c r="F87" s="243"/>
      <c r="G87" s="243"/>
      <c r="H87" s="243"/>
      <c r="I87" s="243"/>
      <c r="J87" s="243"/>
      <c r="K87" s="243"/>
      <c r="L87" s="243"/>
      <c r="M87" s="243"/>
      <c r="N87" s="244"/>
    </row>
    <row r="88" spans="1:14">
      <c r="B88" s="242"/>
      <c r="C88" s="243"/>
      <c r="D88" s="243"/>
      <c r="E88" s="243"/>
      <c r="F88" s="243"/>
      <c r="G88" s="243"/>
      <c r="H88" s="243"/>
      <c r="I88" s="243"/>
      <c r="J88" s="243"/>
      <c r="K88" s="243"/>
      <c r="L88" s="243"/>
      <c r="M88" s="243"/>
      <c r="N88" s="244"/>
    </row>
    <row r="89" spans="1:14">
      <c r="B89" s="242"/>
      <c r="C89" s="243"/>
      <c r="D89" s="243"/>
      <c r="E89" s="243"/>
      <c r="F89" s="243"/>
      <c r="G89" s="243"/>
      <c r="H89" s="243"/>
      <c r="I89" s="243"/>
      <c r="J89" s="243"/>
      <c r="K89" s="243"/>
      <c r="L89" s="243"/>
      <c r="M89" s="243"/>
      <c r="N89" s="244"/>
    </row>
    <row r="90" spans="1:14">
      <c r="B90" s="242"/>
      <c r="C90" s="243"/>
      <c r="D90" s="243"/>
      <c r="E90" s="417" t="s">
        <v>976</v>
      </c>
      <c r="F90" s="417"/>
      <c r="G90" s="417"/>
      <c r="H90" s="417"/>
      <c r="I90" s="417"/>
      <c r="J90" s="417"/>
      <c r="K90" s="243"/>
      <c r="L90" s="243"/>
      <c r="M90" s="243"/>
      <c r="N90" s="244"/>
    </row>
    <row r="91" spans="1:14">
      <c r="B91" s="242"/>
      <c r="C91" s="243"/>
      <c r="D91" s="243"/>
      <c r="E91" s="243" t="s">
        <v>977</v>
      </c>
      <c r="F91" s="243"/>
      <c r="G91" s="243"/>
      <c r="H91" s="243"/>
      <c r="I91" s="243"/>
      <c r="J91" s="243"/>
      <c r="K91" s="243"/>
      <c r="L91" s="243"/>
      <c r="M91" s="243"/>
      <c r="N91" s="244"/>
    </row>
    <row r="92" spans="1:14">
      <c r="B92" s="242"/>
      <c r="C92" s="243"/>
      <c r="D92" s="243"/>
      <c r="E92" s="243" t="s">
        <v>978</v>
      </c>
      <c r="F92" s="243"/>
      <c r="G92" s="243"/>
      <c r="H92" s="243"/>
      <c r="I92" s="243"/>
      <c r="J92" s="243"/>
      <c r="K92" s="243"/>
      <c r="L92" s="243"/>
      <c r="M92" s="243"/>
      <c r="N92" s="244"/>
    </row>
    <row r="93" spans="1:14">
      <c r="B93" s="242"/>
      <c r="C93" s="243"/>
      <c r="D93" s="243"/>
      <c r="E93" s="243" t="s">
        <v>979</v>
      </c>
      <c r="F93" s="243"/>
      <c r="G93" s="243"/>
      <c r="H93" s="243"/>
      <c r="I93" s="243"/>
      <c r="J93" s="243"/>
      <c r="K93" s="243"/>
      <c r="L93" s="243"/>
      <c r="M93" s="243"/>
      <c r="N93" s="244"/>
    </row>
    <row r="94" spans="1:14" ht="15.75" thickBot="1">
      <c r="B94" s="242"/>
      <c r="C94" s="243"/>
      <c r="D94" s="243"/>
      <c r="E94" s="243"/>
      <c r="F94" s="243" t="s">
        <v>980</v>
      </c>
      <c r="G94" s="243"/>
      <c r="H94" s="243"/>
      <c r="I94" s="243"/>
      <c r="J94" s="243"/>
      <c r="K94" s="243"/>
      <c r="L94" s="243"/>
      <c r="M94" s="243"/>
      <c r="N94" s="244"/>
    </row>
    <row r="95" spans="1:14">
      <c r="B95" s="227" t="s">
        <v>2216</v>
      </c>
      <c r="C95" s="228"/>
      <c r="D95" s="228"/>
      <c r="E95" s="228"/>
      <c r="F95" s="228"/>
      <c r="G95" s="228"/>
      <c r="H95" s="228"/>
      <c r="I95" s="228"/>
      <c r="J95" s="228"/>
      <c r="K95" s="228"/>
      <c r="L95" s="228"/>
      <c r="M95" s="228"/>
      <c r="N95" s="229"/>
    </row>
    <row r="96" spans="1:14">
      <c r="B96" s="245"/>
      <c r="C96" s="246"/>
      <c r="D96" s="246"/>
      <c r="E96" s="246"/>
      <c r="F96" s="246"/>
      <c r="G96" s="246"/>
      <c r="H96" s="246"/>
      <c r="I96" s="246"/>
      <c r="J96" s="246"/>
      <c r="K96" s="246"/>
      <c r="L96" s="246"/>
      <c r="M96" s="246"/>
      <c r="N96" s="247"/>
    </row>
    <row r="97" spans="2:14">
      <c r="B97" s="245"/>
      <c r="C97" s="246"/>
      <c r="D97" s="246"/>
      <c r="E97" s="246"/>
      <c r="F97" s="246"/>
      <c r="G97" s="246"/>
      <c r="H97" s="246"/>
      <c r="I97" s="246"/>
      <c r="J97" s="246"/>
      <c r="K97" s="246"/>
      <c r="L97" s="246"/>
      <c r="M97" s="246"/>
      <c r="N97" s="247"/>
    </row>
    <row r="98" spans="2:14">
      <c r="B98" s="245"/>
      <c r="C98" s="246"/>
      <c r="D98" s="246"/>
      <c r="E98" s="246"/>
      <c r="F98" s="246"/>
      <c r="G98" s="246"/>
      <c r="H98" s="246"/>
      <c r="I98" s="246"/>
      <c r="J98" s="246"/>
      <c r="K98" s="246"/>
      <c r="L98" s="246"/>
      <c r="M98" s="246"/>
      <c r="N98" s="247"/>
    </row>
    <row r="99" spans="2:14" ht="15.75" thickBot="1">
      <c r="B99" s="248"/>
      <c r="C99" s="249"/>
      <c r="D99" s="249"/>
      <c r="E99" s="249"/>
      <c r="F99" s="249"/>
      <c r="G99" s="249"/>
      <c r="H99" s="249"/>
      <c r="I99" s="249"/>
      <c r="J99" s="249"/>
      <c r="K99" s="249"/>
      <c r="L99" s="249"/>
      <c r="M99" s="249"/>
      <c r="N99" s="250"/>
    </row>
    <row r="100" spans="2:14">
      <c r="B100" s="251"/>
      <c r="C100" s="252"/>
      <c r="D100" s="252"/>
      <c r="E100" s="252"/>
      <c r="F100" s="252"/>
      <c r="G100" s="252"/>
      <c r="H100" s="252"/>
      <c r="I100" s="252"/>
      <c r="J100" s="252"/>
      <c r="K100" s="252"/>
      <c r="L100" s="252"/>
      <c r="M100" s="252"/>
      <c r="N100" s="253"/>
    </row>
    <row r="101" spans="2:14">
      <c r="B101" s="254" t="s">
        <v>2217</v>
      </c>
      <c r="C101" s="255"/>
      <c r="D101" s="255"/>
      <c r="E101" s="255"/>
      <c r="F101" s="255"/>
      <c r="G101" s="255"/>
      <c r="H101" s="255"/>
      <c r="I101" s="255"/>
      <c r="J101" s="255"/>
      <c r="K101" s="255"/>
      <c r="L101" s="255"/>
      <c r="M101" s="255"/>
      <c r="N101" s="256"/>
    </row>
    <row r="102" spans="2:14" ht="15" customHeight="1">
      <c r="B102" s="966" t="s">
        <v>2218</v>
      </c>
      <c r="C102" s="967"/>
      <c r="D102" s="967"/>
      <c r="E102" s="967"/>
      <c r="F102" s="967"/>
      <c r="G102" s="967"/>
      <c r="H102" s="967"/>
      <c r="I102" s="967"/>
      <c r="J102" s="967"/>
      <c r="K102" s="967"/>
      <c r="L102" s="967"/>
      <c r="M102" s="967"/>
      <c r="N102" s="968"/>
    </row>
    <row r="103" spans="2:14" ht="15" customHeight="1">
      <c r="B103" s="966"/>
      <c r="C103" s="967"/>
      <c r="D103" s="967"/>
      <c r="E103" s="967"/>
      <c r="F103" s="967"/>
      <c r="G103" s="967"/>
      <c r="H103" s="967"/>
      <c r="I103" s="967"/>
      <c r="J103" s="967"/>
      <c r="K103" s="967"/>
      <c r="L103" s="967"/>
      <c r="M103" s="967"/>
      <c r="N103" s="968"/>
    </row>
    <row r="104" spans="2:14" ht="30" customHeight="1">
      <c r="B104" s="969" t="s">
        <v>2219</v>
      </c>
      <c r="C104" s="970"/>
      <c r="D104" s="970"/>
      <c r="E104" s="970"/>
      <c r="F104" s="970"/>
      <c r="G104" s="970"/>
      <c r="H104" s="970"/>
      <c r="I104" s="970"/>
      <c r="J104" s="970"/>
      <c r="K104" s="970"/>
      <c r="L104" s="970"/>
      <c r="M104" s="970"/>
      <c r="N104" s="971"/>
    </row>
    <row r="105" spans="2:14">
      <c r="B105" s="969"/>
      <c r="C105" s="970"/>
      <c r="D105" s="970"/>
      <c r="E105" s="970"/>
      <c r="F105" s="970"/>
      <c r="G105" s="970"/>
      <c r="H105" s="970"/>
      <c r="I105" s="970"/>
      <c r="J105" s="970"/>
      <c r="K105" s="970"/>
      <c r="L105" s="970"/>
      <c r="M105" s="970"/>
      <c r="N105" s="971"/>
    </row>
    <row r="106" spans="2:14">
      <c r="B106" s="339"/>
      <c r="C106" s="340"/>
      <c r="D106" s="340"/>
      <c r="E106" s="340"/>
      <c r="F106" s="340"/>
      <c r="G106" s="340"/>
      <c r="H106" s="340"/>
      <c r="I106" s="340"/>
      <c r="J106" s="340"/>
      <c r="K106" s="340"/>
      <c r="L106" s="340"/>
      <c r="M106" s="340"/>
      <c r="N106" s="341"/>
    </row>
    <row r="107" spans="2:14">
      <c r="B107" s="339"/>
      <c r="C107" s="340"/>
      <c r="D107" s="340"/>
      <c r="E107" s="340"/>
      <c r="F107" s="340"/>
      <c r="G107" s="340"/>
      <c r="H107" s="340"/>
      <c r="I107" s="340"/>
      <c r="J107" s="340"/>
      <c r="K107" s="340"/>
      <c r="L107" s="340"/>
      <c r="M107" s="340"/>
      <c r="N107" s="341"/>
    </row>
    <row r="108" spans="2:14">
      <c r="B108" s="339"/>
      <c r="C108" s="340"/>
      <c r="D108" s="340"/>
      <c r="E108" s="340"/>
      <c r="F108" s="340"/>
      <c r="G108" s="340"/>
      <c r="H108" s="340"/>
      <c r="I108" s="340"/>
      <c r="J108" s="340"/>
      <c r="K108" s="340"/>
      <c r="L108" s="340"/>
      <c r="M108" s="340"/>
      <c r="N108" s="341"/>
    </row>
    <row r="109" spans="2:14">
      <c r="B109" s="254"/>
      <c r="C109" s="255"/>
      <c r="D109" s="255"/>
      <c r="E109" s="255"/>
      <c r="F109" s="255"/>
      <c r="G109" s="255"/>
      <c r="H109" s="255"/>
      <c r="I109" s="255"/>
      <c r="J109" s="255"/>
      <c r="K109" s="255"/>
      <c r="L109" s="255"/>
      <c r="M109" s="255"/>
      <c r="N109" s="256"/>
    </row>
    <row r="110" spans="2:14">
      <c r="B110" s="242"/>
      <c r="C110" s="243"/>
      <c r="D110" s="243"/>
      <c r="E110" s="243" t="s">
        <v>976</v>
      </c>
      <c r="F110" s="417"/>
      <c r="G110" s="417"/>
      <c r="H110" s="243"/>
      <c r="I110" s="243"/>
      <c r="J110" s="243"/>
      <c r="K110" s="243"/>
      <c r="L110" s="243"/>
      <c r="M110" s="243"/>
      <c r="N110" s="244"/>
    </row>
    <row r="111" spans="2:14">
      <c r="B111" s="242"/>
      <c r="C111" s="243"/>
      <c r="D111" s="243"/>
      <c r="E111" s="418" t="s">
        <v>977</v>
      </c>
      <c r="F111" s="243"/>
      <c r="G111" s="243"/>
      <c r="H111" s="418"/>
      <c r="I111" s="418"/>
      <c r="J111" s="418"/>
      <c r="K111" s="243"/>
      <c r="L111" s="243"/>
      <c r="M111" s="243"/>
      <c r="N111" s="244"/>
    </row>
    <row r="112" spans="2:14">
      <c r="B112" s="242"/>
      <c r="C112" s="243"/>
      <c r="D112" s="243"/>
      <c r="E112" s="257" t="s">
        <v>981</v>
      </c>
      <c r="F112" s="243"/>
      <c r="G112" s="243"/>
      <c r="H112" s="257"/>
      <c r="I112" s="257"/>
      <c r="J112" s="257"/>
      <c r="K112" s="243"/>
      <c r="L112" s="243"/>
      <c r="M112" s="243"/>
      <c r="N112" s="244"/>
    </row>
    <row r="113" spans="2:14">
      <c r="B113" s="258"/>
      <c r="C113" s="255"/>
      <c r="D113" s="255"/>
      <c r="E113" s="243" t="s">
        <v>979</v>
      </c>
      <c r="F113" s="243"/>
      <c r="G113" s="243"/>
      <c r="H113" s="243"/>
      <c r="I113" s="243"/>
      <c r="J113" s="243"/>
      <c r="K113" s="255"/>
      <c r="L113" s="255"/>
      <c r="M113" s="255"/>
      <c r="N113" s="256"/>
    </row>
    <row r="114" spans="2:14">
      <c r="B114" s="258"/>
      <c r="C114" s="255"/>
      <c r="D114" s="255"/>
      <c r="E114" s="255"/>
      <c r="F114" s="243"/>
      <c r="G114" s="243"/>
      <c r="H114" s="243"/>
      <c r="I114" s="243"/>
      <c r="J114" s="243"/>
      <c r="K114" s="255"/>
      <c r="L114" s="255"/>
      <c r="M114" s="255"/>
      <c r="N114" s="256"/>
    </row>
    <row r="115" spans="2:14">
      <c r="B115" s="258" t="s">
        <v>2220</v>
      </c>
      <c r="C115" s="257"/>
      <c r="D115" s="257"/>
      <c r="E115" s="243"/>
      <c r="F115" s="243"/>
      <c r="G115" s="243"/>
      <c r="H115" s="243"/>
      <c r="I115" s="243"/>
      <c r="J115" s="972"/>
      <c r="K115" s="972"/>
      <c r="L115" s="972"/>
      <c r="M115" s="972"/>
      <c r="N115" s="973"/>
    </row>
    <row r="116" spans="2:14" ht="15.75" thickBot="1">
      <c r="B116" s="419" t="s">
        <v>2221</v>
      </c>
      <c r="C116" s="420"/>
      <c r="D116" s="420"/>
      <c r="E116" s="259"/>
      <c r="F116" s="259"/>
      <c r="G116" s="259"/>
      <c r="H116" s="259"/>
      <c r="I116" s="259"/>
      <c r="J116" s="974"/>
      <c r="K116" s="974"/>
      <c r="L116" s="974"/>
      <c r="M116" s="974"/>
      <c r="N116" s="975"/>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1633</v>
      </c>
      <c r="C31" s="81" t="s">
        <v>2089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103031.39956113246</v>
      </c>
      <c r="L36" s="270"/>
      <c r="M36" s="271">
        <v>2.5</v>
      </c>
      <c r="N36" s="272">
        <f>K36/M36</f>
        <v>41212.559824452983</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226669.07903449144</v>
      </c>
      <c r="L37" s="335"/>
      <c r="M37" s="336">
        <v>100</v>
      </c>
      <c r="N37" s="272">
        <f>K37/M37</f>
        <v>2266.6907903449146</v>
      </c>
    </row>
    <row r="38" spans="1:14">
      <c r="A38" s="113" t="s">
        <v>312</v>
      </c>
      <c r="B38" s="837" t="str">
        <f>VLOOKUP(A38,EQUIPOS!A8:D154,3,FALSE)</f>
        <v>Retroexcavadora sobre oruga, potencia 138 HP, balde de 1,5 m3.</v>
      </c>
      <c r="C38" s="838"/>
      <c r="D38" s="838"/>
      <c r="E38" s="838"/>
      <c r="F38" s="838"/>
      <c r="G38" s="838"/>
      <c r="H38" s="839"/>
      <c r="I38" s="328"/>
      <c r="J38" s="330"/>
      <c r="K38" s="269">
        <f>VLOOKUP(A38,EQUIPOS!A8:D165,4,FALSE)</f>
        <v>184007.33416024508</v>
      </c>
      <c r="L38" s="423"/>
      <c r="M38" s="424">
        <v>16</v>
      </c>
      <c r="N38" s="272">
        <f>K38/M38</f>
        <v>11500.458385015318</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0.01</v>
      </c>
      <c r="N40" s="344">
        <f>N76*M40</f>
        <v>25.250800282375621</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55004.959800095588</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376</v>
      </c>
      <c r="B47" s="43" t="str">
        <f>VLOOKUP(A47,MATERIALES!A5:D373,3,FALSE)</f>
        <v>Anfo</v>
      </c>
      <c r="C47" s="281"/>
      <c r="D47" s="281"/>
      <c r="E47" s="281"/>
      <c r="F47" s="281"/>
      <c r="G47" s="281"/>
      <c r="H47" s="281"/>
      <c r="I47" s="268"/>
      <c r="J47" s="224" t="str">
        <f>VLOOKUP(A47,MATERIALES!A3:D639,2,FALSE)</f>
        <v>kg</v>
      </c>
      <c r="K47" s="282">
        <v>0.3</v>
      </c>
      <c r="L47" s="267"/>
      <c r="M47" s="402">
        <f>VLOOKUP(A47,MATERIALES!A5:D396,4,FALSE)</f>
        <v>5799.3610029351048</v>
      </c>
      <c r="N47" s="272">
        <f>K47*M47</f>
        <v>1739.8083008805313</v>
      </c>
    </row>
    <row r="48" spans="1:14">
      <c r="A48" s="146" t="s">
        <v>424</v>
      </c>
      <c r="B48" s="43" t="str">
        <f>VLOOKUP(A48,MATERIALES!A6:D373,3,FALSE)</f>
        <v>Cordón detonante</v>
      </c>
      <c r="C48" s="425"/>
      <c r="D48" s="425"/>
      <c r="E48" s="425"/>
      <c r="F48" s="425"/>
      <c r="G48" s="425"/>
      <c r="H48" s="425"/>
      <c r="I48" s="425"/>
      <c r="J48" s="311" t="str">
        <f>VLOOKUP(A48,MATERIALES!A4:D640,2,FALSE)</f>
        <v>m</v>
      </c>
      <c r="K48" s="397">
        <v>3</v>
      </c>
      <c r="L48" s="421"/>
      <c r="M48" s="402">
        <f>VLOOKUP(A48,MATERIALES!A6:D397,4,FALSE)</f>
        <v>1991.1710455335833</v>
      </c>
      <c r="N48" s="272">
        <f t="shared" ref="N48:N53" si="0">K48*M48</f>
        <v>5973.5131366007499</v>
      </c>
    </row>
    <row r="49" spans="1:14">
      <c r="A49" s="146" t="s">
        <v>453</v>
      </c>
      <c r="B49" s="43" t="str">
        <f>VLOOKUP(A49,MATERIALES!A6:D373,3,FALSE)</f>
        <v>Explosivos  75% (INDUGEL)</v>
      </c>
      <c r="C49" s="425"/>
      <c r="D49" s="425"/>
      <c r="E49" s="425"/>
      <c r="F49" s="425"/>
      <c r="G49" s="425"/>
      <c r="H49" s="425"/>
      <c r="I49" s="425"/>
      <c r="J49" s="312" t="str">
        <f>VLOOKUP(A49,MATERIALES!A5:D641,2,FALSE)</f>
        <v>lb</v>
      </c>
      <c r="K49" s="397">
        <v>0.25</v>
      </c>
      <c r="L49" s="421"/>
      <c r="M49" s="402">
        <f>VLOOKUP(A49,MATERIALES!A6:D398,4,FALSE)</f>
        <v>12643.447288761807</v>
      </c>
      <c r="N49" s="272">
        <f t="shared" si="0"/>
        <v>3160.8618221904517</v>
      </c>
    </row>
    <row r="50" spans="1:14">
      <c r="A50" s="146" t="s">
        <v>458</v>
      </c>
      <c r="B50" s="43" t="str">
        <f>VLOOKUP(A50,MATERIALES!A6:D373,3,FALSE)</f>
        <v>Fulminantes</v>
      </c>
      <c r="C50" s="425"/>
      <c r="D50" s="425"/>
      <c r="E50" s="425"/>
      <c r="F50" s="425"/>
      <c r="G50" s="425"/>
      <c r="H50" s="425"/>
      <c r="I50" s="425"/>
      <c r="J50" s="312" t="str">
        <f>VLOOKUP(A50,MATERIALES!A6:D642,2,FALSE)</f>
        <v>u</v>
      </c>
      <c r="K50" s="397">
        <v>1</v>
      </c>
      <c r="L50" s="421"/>
      <c r="M50" s="402">
        <f>VLOOKUP(A50,MATERIALES!A6:D399,4,FALSE)</f>
        <v>704.58839380096742</v>
      </c>
      <c r="N50" s="272">
        <f t="shared" si="0"/>
        <v>704.58839380096742</v>
      </c>
    </row>
    <row r="51" spans="1:14">
      <c r="A51" s="146" t="s">
        <v>552</v>
      </c>
      <c r="B51" s="43" t="str">
        <f>VLOOKUP(A51,MATERIALES!A7:D373,3,FALSE)</f>
        <v>Mecha Lenta</v>
      </c>
      <c r="C51" s="425"/>
      <c r="D51" s="425"/>
      <c r="E51" s="425"/>
      <c r="F51" s="425"/>
      <c r="G51" s="425"/>
      <c r="H51" s="425"/>
      <c r="I51" s="425"/>
      <c r="J51" s="312" t="str">
        <f>VLOOKUP(A51,MATERIALES!A6:D643,2,FALSE)</f>
        <v>m</v>
      </c>
      <c r="K51" s="397">
        <v>1</v>
      </c>
      <c r="L51" s="421"/>
      <c r="M51" s="402">
        <f>VLOOKUP(A51,MATERIALES!A7:D400,4,FALSE)</f>
        <v>973.36505111004783</v>
      </c>
      <c r="N51" s="272">
        <f t="shared" si="0"/>
        <v>973.36505111004783</v>
      </c>
    </row>
    <row r="52" spans="1:14">
      <c r="A52" s="146" t="s">
        <v>845</v>
      </c>
      <c r="B52" s="43" t="str">
        <f>VLOOKUP(A52,MATERIALES!A8:D373,3,FALSE)</f>
        <v>Escolta y transporte (una tarifa por cada m3 escoltado y transportado)</v>
      </c>
      <c r="C52" s="425"/>
      <c r="D52" s="425"/>
      <c r="E52" s="425"/>
      <c r="F52" s="425"/>
      <c r="G52" s="425"/>
      <c r="H52" s="425"/>
      <c r="I52" s="425"/>
      <c r="J52" s="312" t="str">
        <f>VLOOKUP(A52,MATERIALES!A6:D644,2,FALSE)</f>
        <v>kg</v>
      </c>
      <c r="K52" s="397">
        <v>0.45800000000000002</v>
      </c>
      <c r="L52" s="421"/>
      <c r="M52" s="402">
        <f>VLOOKUP(A52,MATERIALES!A8:D401,4,FALSE)</f>
        <v>7795.5918124537457</v>
      </c>
      <c r="N52" s="272">
        <f t="shared" si="0"/>
        <v>3570.3810501038156</v>
      </c>
    </row>
    <row r="53" spans="1:14" ht="15.75" thickBot="1">
      <c r="A53" t="s">
        <v>442</v>
      </c>
      <c r="B53" s="43" t="str">
        <f>VLOOKUP(A53,MATERIALES!A9:D373,3,FALSE)</f>
        <v>Derechos de explotación y/o disposición de materiales</v>
      </c>
      <c r="C53" s="310"/>
      <c r="D53" s="310"/>
      <c r="E53" s="310"/>
      <c r="F53" s="310"/>
      <c r="G53" s="310"/>
      <c r="H53" s="310"/>
      <c r="I53" s="310"/>
      <c r="J53" s="433" t="str">
        <f>VLOOKUP(A53,MATERIALES!A7:D645,2,FALSE)</f>
        <v>m3</v>
      </c>
      <c r="K53" s="126">
        <v>1.3</v>
      </c>
      <c r="L53" s="325"/>
      <c r="M53" s="402">
        <f>VLOOKUP(A53,MATERIALES!A9:D402,4,FALSE)</f>
        <v>5029.4190586078585</v>
      </c>
      <c r="N53" s="272">
        <f t="shared" si="0"/>
        <v>6538.2447761902158</v>
      </c>
    </row>
    <row r="54" spans="1:14" ht="15.75" thickBot="1">
      <c r="B54" s="824" t="s">
        <v>953</v>
      </c>
      <c r="C54" s="825"/>
      <c r="D54" s="825"/>
      <c r="E54" s="825"/>
      <c r="F54" s="825"/>
      <c r="G54" s="825"/>
      <c r="H54" s="825"/>
      <c r="I54" s="825"/>
      <c r="J54" s="825"/>
      <c r="K54" s="825"/>
      <c r="L54" s="825"/>
      <c r="M54" s="826"/>
      <c r="N54" s="394">
        <f>SUM(N47:N53)</f>
        <v>22660.762530876778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1131.4191219078368</v>
      </c>
      <c r="M59" s="829"/>
      <c r="N59" s="287">
        <f>K59*L59</f>
        <v>1470.8448584801879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11</v>
      </c>
      <c r="B70" s="49" t="str">
        <f>VLOOKUP(A70,'MANO DE OBRA'!A8:D68,3,FALSE)</f>
        <v>Obrero (4)</v>
      </c>
      <c r="C70" s="47"/>
      <c r="D70" s="47"/>
      <c r="E70" s="47"/>
      <c r="F70" s="47"/>
      <c r="G70" s="47"/>
      <c r="H70" s="47"/>
      <c r="I70" s="292">
        <f>K70/J70*100</f>
        <v>117040.00000000001</v>
      </c>
      <c r="J70" s="293">
        <v>185</v>
      </c>
      <c r="K70" s="294">
        <f>VLOOKUP(A70,'MANO DE OBRA'!A8:D99,4,FALSE)</f>
        <v>216524</v>
      </c>
      <c r="L70" s="50"/>
      <c r="M70" s="434">
        <v>128</v>
      </c>
      <c r="N70" s="395">
        <f>K70/M70</f>
        <v>1691.59375</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128</v>
      </c>
      <c r="N71" s="395">
        <f>K71/M71</f>
        <v>833.48627823756237</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24" t="s">
        <v>953</v>
      </c>
      <c r="C76" s="825"/>
      <c r="D76" s="825"/>
      <c r="E76" s="825"/>
      <c r="F76" s="825"/>
      <c r="G76" s="825"/>
      <c r="H76" s="825"/>
      <c r="I76" s="831"/>
      <c r="J76" s="831"/>
      <c r="K76" s="831"/>
      <c r="L76" s="831"/>
      <c r="M76" s="832"/>
      <c r="N76" s="301">
        <f>SUM(N70:N75)</f>
        <v>2525.0800282375621</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81661.647217690101</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16332.329443538021</v>
      </c>
      <c r="M83" s="859"/>
      <c r="N83" s="51"/>
    </row>
    <row r="84" spans="1:14">
      <c r="B84" s="89" t="s">
        <v>973</v>
      </c>
      <c r="C84" s="90"/>
      <c r="D84" s="90"/>
      <c r="E84" s="90"/>
      <c r="F84" s="90"/>
      <c r="G84" s="90"/>
      <c r="H84" s="90"/>
      <c r="I84" s="87"/>
      <c r="J84" s="88"/>
      <c r="K84" s="304">
        <v>0.05</v>
      </c>
      <c r="L84" s="858">
        <f>N78*K84</f>
        <v>4083.0823608845053</v>
      </c>
      <c r="M84" s="859"/>
      <c r="N84" s="51"/>
    </row>
    <row r="85" spans="1:14" ht="15.75" thickBot="1">
      <c r="B85" s="91" t="s">
        <v>974</v>
      </c>
      <c r="C85" s="92"/>
      <c r="D85" s="92"/>
      <c r="E85" s="92"/>
      <c r="F85" s="92"/>
      <c r="G85" s="92"/>
      <c r="H85" s="92"/>
      <c r="I85" s="93"/>
      <c r="J85" s="94"/>
      <c r="K85" s="305">
        <v>0.05</v>
      </c>
      <c r="L85" s="860">
        <f>N78*K85</f>
        <v>4083.0823608845053</v>
      </c>
      <c r="M85" s="861"/>
      <c r="N85" s="51"/>
    </row>
    <row r="86" spans="1:14" ht="15.75" thickBot="1">
      <c r="B86" s="824" t="s">
        <v>953</v>
      </c>
      <c r="C86" s="825"/>
      <c r="D86" s="825"/>
      <c r="E86" s="825"/>
      <c r="F86" s="825"/>
      <c r="G86" s="825"/>
      <c r="H86" s="825"/>
      <c r="I86" s="825"/>
      <c r="J86" s="825"/>
      <c r="K86" s="825"/>
      <c r="L86" s="825"/>
      <c r="M86" s="826"/>
      <c r="N86" s="52">
        <f>L83+L84+L85</f>
        <v>24498.494165307031</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106160.14138299713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1634</v>
      </c>
      <c r="C31" s="81" t="s">
        <v>2090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103031.39956113246</v>
      </c>
      <c r="L36" s="270"/>
      <c r="M36" s="336">
        <v>2.5</v>
      </c>
      <c r="N36" s="272">
        <f>K36/M36</f>
        <v>41212.559824452983</v>
      </c>
    </row>
    <row r="37" spans="1:14">
      <c r="A37" s="113" t="s">
        <v>129</v>
      </c>
      <c r="B37" s="837" t="str">
        <f>VLOOKUP(A37,EQUIPOS!A7:D154,3,FALSE)</f>
        <v xml:space="preserve">Buldozer, Potencia al volante de 140 HP, motor de 2200 RPM, longitud de hoja 4,80m. </v>
      </c>
      <c r="C37" s="838"/>
      <c r="D37" s="838"/>
      <c r="E37" s="838"/>
      <c r="F37" s="838"/>
      <c r="G37" s="838"/>
      <c r="H37" s="839"/>
      <c r="I37" s="421"/>
      <c r="J37" s="422"/>
      <c r="K37" s="269">
        <f>VLOOKUP(A37,EQUIPOS!A7:D164,4,FALSE)</f>
        <v>226669.07903449144</v>
      </c>
      <c r="L37" s="335"/>
      <c r="M37" s="336">
        <v>100</v>
      </c>
      <c r="N37" s="272">
        <f>K37/M37</f>
        <v>2266.6907903449146</v>
      </c>
    </row>
    <row r="38" spans="1:14">
      <c r="A38" s="113" t="s">
        <v>261</v>
      </c>
      <c r="B38" s="837" t="str">
        <f>VLOOKUP(A38,EQUIPOS!A8:D154,3,FALSE)</f>
        <v xml:space="preserve">Motobomba 3 PULGADAS (incluye operario)
</v>
      </c>
      <c r="C38" s="838"/>
      <c r="D38" s="838"/>
      <c r="E38" s="838"/>
      <c r="F38" s="838"/>
      <c r="G38" s="838"/>
      <c r="H38" s="839"/>
      <c r="I38" s="328"/>
      <c r="J38" s="330"/>
      <c r="K38" s="269">
        <f>VLOOKUP(A38,EQUIPOS!A8:D165,4,FALSE)</f>
        <v>11446.883510919746</v>
      </c>
      <c r="L38" s="423"/>
      <c r="M38" s="424">
        <v>8</v>
      </c>
      <c r="N38" s="272">
        <f>K38/M38</f>
        <v>1430.8604388649683</v>
      </c>
    </row>
    <row r="39" spans="1:14">
      <c r="A39" t="s">
        <v>312</v>
      </c>
      <c r="B39" s="837" t="str">
        <f>VLOOKUP(A39,EQUIPOS!A9:D154,3,FALSE)</f>
        <v>Retroexcavadora sobre oruga, potencia 138 HP, balde de 1,5 m3.</v>
      </c>
      <c r="C39" s="838"/>
      <c r="D39" s="838"/>
      <c r="E39" s="838"/>
      <c r="F39" s="838"/>
      <c r="G39" s="838"/>
      <c r="H39" s="839"/>
      <c r="I39" s="36"/>
      <c r="J39" s="37"/>
      <c r="K39" s="269">
        <f>VLOOKUP(A39,EQUIPOS!A9:D166,4,FALSE)</f>
        <v>184007.33416024508</v>
      </c>
      <c r="L39" s="276"/>
      <c r="M39" s="336">
        <v>8</v>
      </c>
      <c r="N39" s="272">
        <f>K39/M39</f>
        <v>23000.916770030635</v>
      </c>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N78*M41</f>
        <v>215.73612180720397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68126.763945500701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376</v>
      </c>
      <c r="B48" s="43" t="str">
        <f>VLOOKUP(A48,MATERIALES!A5:D373,3,FALSE)</f>
        <v>Anfo</v>
      </c>
      <c r="C48" s="281"/>
      <c r="D48" s="281"/>
      <c r="E48" s="281"/>
      <c r="F48" s="281"/>
      <c r="G48" s="281"/>
      <c r="H48" s="281"/>
      <c r="I48" s="268"/>
      <c r="J48" s="224" t="str">
        <f>VLOOKUP(A48,MATERIALES!A4:D640,2,FALSE)</f>
        <v>kg</v>
      </c>
      <c r="K48" s="282">
        <v>0.3</v>
      </c>
      <c r="L48" s="267"/>
      <c r="M48" s="402">
        <f>VLOOKUP(A48,MATERIALES!A5:D396,4,FALSE)</f>
        <v>5799.3610029351048</v>
      </c>
      <c r="N48" s="272">
        <f>K48*M48</f>
        <v>1739.8083008805313</v>
      </c>
    </row>
    <row r="49" spans="1:14">
      <c r="A49" s="146" t="s">
        <v>424</v>
      </c>
      <c r="B49" s="43" t="str">
        <f>VLOOKUP(A49,MATERIALES!A6:D373,3,FALSE)</f>
        <v>Cordón detonante</v>
      </c>
      <c r="C49" s="425"/>
      <c r="D49" s="425"/>
      <c r="E49" s="425"/>
      <c r="F49" s="425"/>
      <c r="G49" s="425"/>
      <c r="H49" s="425"/>
      <c r="I49" s="425"/>
      <c r="J49" s="311" t="str">
        <f>VLOOKUP(A49,MATERIALES!A5:D641,2,FALSE)</f>
        <v>m</v>
      </c>
      <c r="K49" s="397">
        <v>3</v>
      </c>
      <c r="L49" s="421"/>
      <c r="M49" s="402">
        <f>VLOOKUP(A49,MATERIALES!A6:D397,4,FALSE)</f>
        <v>1991.1710455335833</v>
      </c>
      <c r="N49" s="272">
        <f t="shared" ref="N49:N54" si="0">K49*M49</f>
        <v>5973.5131366007499</v>
      </c>
    </row>
    <row r="50" spans="1:14">
      <c r="A50" s="146" t="s">
        <v>453</v>
      </c>
      <c r="B50" s="43" t="str">
        <f>VLOOKUP(A50,MATERIALES!A6:D373,3,FALSE)</f>
        <v>Explosivos  75% (INDUGEL)</v>
      </c>
      <c r="C50" s="425"/>
      <c r="D50" s="425"/>
      <c r="E50" s="425"/>
      <c r="F50" s="425"/>
      <c r="G50" s="425"/>
      <c r="H50" s="425"/>
      <c r="I50" s="425"/>
      <c r="J50" s="312" t="str">
        <f>VLOOKUP(A50,MATERIALES!A6:D642,2,FALSE)</f>
        <v>lb</v>
      </c>
      <c r="K50" s="397">
        <v>0.25</v>
      </c>
      <c r="L50" s="421"/>
      <c r="M50" s="402">
        <f>VLOOKUP(A50,MATERIALES!A6:D398,4,FALSE)</f>
        <v>12643.447288761807</v>
      </c>
      <c r="N50" s="272">
        <f t="shared" si="0"/>
        <v>3160.8618221904517</v>
      </c>
    </row>
    <row r="51" spans="1:14">
      <c r="A51" s="146"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VLOOKUP(A51,MATERIALES!A6:D399,4,FALSE)</f>
        <v>704.58839380096742</v>
      </c>
      <c r="N51" s="272">
        <f t="shared" si="0"/>
        <v>704.58839380096742</v>
      </c>
    </row>
    <row r="52" spans="1:14">
      <c r="A52" s="146" t="s">
        <v>552</v>
      </c>
      <c r="B52" s="43" t="str">
        <f>VLOOKUP(A52,MATERIALES!A7:D373,3,FALSE)</f>
        <v>Mecha Lenta</v>
      </c>
      <c r="C52" s="425"/>
      <c r="D52" s="425"/>
      <c r="E52" s="425"/>
      <c r="F52" s="425"/>
      <c r="G52" s="425"/>
      <c r="H52" s="425"/>
      <c r="I52" s="425"/>
      <c r="J52" s="312" t="str">
        <f>VLOOKUP(A52,MATERIALES!A6:D644,2,FALSE)</f>
        <v>m</v>
      </c>
      <c r="K52" s="397">
        <v>1</v>
      </c>
      <c r="L52" s="421"/>
      <c r="M52" s="402">
        <f>VLOOKUP(A52,MATERIALES!A7:D400,4,FALSE)</f>
        <v>973.36505111004783</v>
      </c>
      <c r="N52" s="272">
        <f t="shared" si="0"/>
        <v>973.36505111004783</v>
      </c>
    </row>
    <row r="53" spans="1:14">
      <c r="A53" s="205" t="s">
        <v>845</v>
      </c>
      <c r="B53" s="43" t="str">
        <f>VLOOKUP(A53,MATERIALES!A7:D373,3,FALSE)</f>
        <v>Escolta y transporte (una tarifa por cada m3 escoltado y transportado)</v>
      </c>
      <c r="C53" s="425"/>
      <c r="D53" s="425"/>
      <c r="E53" s="425"/>
      <c r="F53" s="425"/>
      <c r="G53" s="425"/>
      <c r="H53" s="425"/>
      <c r="I53" s="425"/>
      <c r="J53" s="312" t="str">
        <f>VLOOKUP(A53,MATERIALES!A6:D644,2,FALSE)</f>
        <v>kg</v>
      </c>
      <c r="K53" s="397">
        <v>0.45800000000000002</v>
      </c>
      <c r="L53" s="421"/>
      <c r="M53" s="402">
        <f>VLOOKUP(A53,MATERIALES!A7:D400,4,FALSE)</f>
        <v>7795.5918124537457</v>
      </c>
      <c r="N53" s="272">
        <f>K53*M53</f>
        <v>3570.3810501038156</v>
      </c>
    </row>
    <row r="54" spans="1:14">
      <c r="A54" s="146" t="s">
        <v>442</v>
      </c>
      <c r="B54" s="43" t="str">
        <f>VLOOKUP(A54,MATERIALES!A8:D373,3,FALSE)</f>
        <v>Derechos de explotación y/o disposición de materiales</v>
      </c>
      <c r="C54" s="425"/>
      <c r="D54" s="425"/>
      <c r="E54" s="425"/>
      <c r="F54" s="425"/>
      <c r="G54" s="425"/>
      <c r="H54" s="425"/>
      <c r="I54" s="425"/>
      <c r="J54" s="312" t="str">
        <f>VLOOKUP(A54,MATERIALES!A7:D645,2,FALSE)</f>
        <v>m3</v>
      </c>
      <c r="K54" s="397">
        <v>1.3</v>
      </c>
      <c r="L54" s="421"/>
      <c r="M54" s="402">
        <f>VLOOKUP(A54,MATERIALES!A8:D401,4,FALSE)</f>
        <v>5029.4190586078585</v>
      </c>
      <c r="N54" s="272">
        <f t="shared" si="0"/>
        <v>6538.2447761902158</v>
      </c>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22660.762530876778</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1256</v>
      </c>
      <c r="B61" s="46" t="str">
        <f>VLOOKUP(A61,TRANSPORTE!A5:D117,3,FALSE)</f>
        <v>Transporte de material de excavación</v>
      </c>
      <c r="C61" s="317"/>
      <c r="D61" s="317"/>
      <c r="E61" s="317"/>
      <c r="F61" s="317"/>
      <c r="G61" s="317"/>
      <c r="H61" s="311" t="s">
        <v>1468</v>
      </c>
      <c r="I61" s="279">
        <v>1.3</v>
      </c>
      <c r="J61" s="286">
        <v>1</v>
      </c>
      <c r="K61" s="279">
        <f>I61*J61</f>
        <v>1.3</v>
      </c>
      <c r="L61" s="828">
        <f>VLOOKUP(A61,TRANSPORTE!A5:D117,4,FALSE)</f>
        <v>1131.4191219078368</v>
      </c>
      <c r="M61" s="829"/>
      <c r="N61" s="287">
        <f>K61*L61</f>
        <v>1470.8448584801879</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1470.8448584801879</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47" t="s">
        <v>15</v>
      </c>
      <c r="B72" s="49" t="str">
        <f>VLOOKUP(A72,'MANO DE OBRA'!A8:D68,3,FALSE)</f>
        <v>Obrero (6)</v>
      </c>
      <c r="C72" s="47"/>
      <c r="D72" s="47"/>
      <c r="E72" s="47"/>
      <c r="F72" s="47"/>
      <c r="G72" s="47"/>
      <c r="H72" s="47"/>
      <c r="I72" s="292">
        <f>K72/J72*100</f>
        <v>175560</v>
      </c>
      <c r="J72" s="293">
        <v>185</v>
      </c>
      <c r="K72" s="294">
        <f>VLOOKUP(A72,'MANO DE OBRA'!A8:D99,4,FALSE)</f>
        <v>324786</v>
      </c>
      <c r="L72" s="50"/>
      <c r="M72" s="434">
        <v>20</v>
      </c>
      <c r="N72" s="395">
        <f>K72/M72</f>
        <v>16239.3</v>
      </c>
      <c r="O72" s="106"/>
    </row>
    <row r="73" spans="1:15">
      <c r="A73" s="147"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2">
        <v>20</v>
      </c>
      <c r="N73" s="395">
        <f>K73/M73</f>
        <v>5334.3121807203988</v>
      </c>
    </row>
    <row r="74" spans="1:15">
      <c r="B74" s="49"/>
      <c r="C74" s="47"/>
      <c r="D74" s="47"/>
      <c r="E74" s="47"/>
      <c r="F74" s="47"/>
      <c r="G74" s="47"/>
      <c r="H74" s="47"/>
      <c r="I74" s="279"/>
      <c r="J74" s="297"/>
      <c r="K74" s="298"/>
      <c r="L74" s="50"/>
      <c r="M74" s="300"/>
      <c r="N74" s="296"/>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21573.612180720396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113831.98351557806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22766.396703115613</v>
      </c>
      <c r="M85" s="859"/>
      <c r="N85" s="51"/>
    </row>
    <row r="86" spans="1:14">
      <c r="B86" s="89" t="s">
        <v>973</v>
      </c>
      <c r="C86" s="90"/>
      <c r="D86" s="90"/>
      <c r="E86" s="90"/>
      <c r="F86" s="90"/>
      <c r="G86" s="90"/>
      <c r="H86" s="90"/>
      <c r="I86" s="87"/>
      <c r="J86" s="88"/>
      <c r="K86" s="304">
        <v>0.05</v>
      </c>
      <c r="L86" s="858">
        <f>N80*K86</f>
        <v>5691.5991757789034</v>
      </c>
      <c r="M86" s="859"/>
      <c r="N86" s="51"/>
    </row>
    <row r="87" spans="1:14" ht="15.75" thickBot="1">
      <c r="B87" s="91" t="s">
        <v>974</v>
      </c>
      <c r="C87" s="92"/>
      <c r="D87" s="92"/>
      <c r="E87" s="92"/>
      <c r="F87" s="92"/>
      <c r="G87" s="92"/>
      <c r="H87" s="92"/>
      <c r="I87" s="93"/>
      <c r="J87" s="94"/>
      <c r="K87" s="305">
        <v>0.05</v>
      </c>
      <c r="L87" s="860">
        <f>N80*K87</f>
        <v>5691.5991757789034</v>
      </c>
      <c r="M87" s="861"/>
      <c r="N87" s="51"/>
    </row>
    <row r="88" spans="1:14" ht="15.75" thickBot="1">
      <c r="B88" s="824" t="s">
        <v>953</v>
      </c>
      <c r="C88" s="825"/>
      <c r="D88" s="825"/>
      <c r="E88" s="825"/>
      <c r="F88" s="825"/>
      <c r="G88" s="825"/>
      <c r="H88" s="825"/>
      <c r="I88" s="825"/>
      <c r="J88" s="825"/>
      <c r="K88" s="825"/>
      <c r="L88" s="825"/>
      <c r="M88" s="826"/>
      <c r="N88" s="52">
        <f>L85+L86+L87</f>
        <v>34149.595054673417</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147981.57857025147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2.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1635</v>
      </c>
      <c r="C31" s="81" t="s">
        <v>2091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129</v>
      </c>
      <c r="B36" s="837" t="str">
        <f>VLOOKUP(A36,EQUIPOS!A6:D154,3,FALSE)</f>
        <v xml:space="preserve">Buldozer, Potencia al volante de 140 HP, motor de 2200 RPM, longitud de hoja 4,80m. </v>
      </c>
      <c r="C36" s="838"/>
      <c r="D36" s="838"/>
      <c r="E36" s="838"/>
      <c r="F36" s="838"/>
      <c r="G36" s="838"/>
      <c r="H36" s="839"/>
      <c r="I36" s="267"/>
      <c r="J36" s="268"/>
      <c r="K36" s="269">
        <f>VLOOKUP(A36,EQUIPOS!A6:D163,4,FALSE)</f>
        <v>226669.07903449144</v>
      </c>
      <c r="L36" s="270"/>
      <c r="M36" s="336">
        <v>100</v>
      </c>
      <c r="N36" s="272">
        <f>K36/M36</f>
        <v>2266.6907903449146</v>
      </c>
    </row>
    <row r="37" spans="1:14">
      <c r="A37" s="113" t="s">
        <v>312</v>
      </c>
      <c r="B37" s="837" t="str">
        <f>VLOOKUP(A37,EQUIPOS!A7:D154,3,FALSE)</f>
        <v>Retroexcavadora sobre oruga, potencia 138 HP, balde de 1,5 m3.</v>
      </c>
      <c r="C37" s="838"/>
      <c r="D37" s="838"/>
      <c r="E37" s="838"/>
      <c r="F37" s="838"/>
      <c r="G37" s="838"/>
      <c r="H37" s="839"/>
      <c r="I37" s="421"/>
      <c r="J37" s="422"/>
      <c r="K37" s="269">
        <f>VLOOKUP(A37,EQUIPOS!A7:D164,4,FALSE)</f>
        <v>184007.33416024508</v>
      </c>
      <c r="L37" s="335"/>
      <c r="M37" s="336">
        <v>35</v>
      </c>
      <c r="N37" s="272">
        <f>K37/M37</f>
        <v>5257.3524045784307</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7.6767229862288557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7531.7199179095742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46" t="s">
        <v>442</v>
      </c>
      <c r="B48" s="43" t="str">
        <f>VLOOKUP(A48,MATERIALES!A5:D373,3,FALSE)</f>
        <v>Derechos de explotación y/o disposición de materiales</v>
      </c>
      <c r="C48" s="281"/>
      <c r="D48" s="281"/>
      <c r="E48" s="281"/>
      <c r="F48" s="281"/>
      <c r="G48" s="281"/>
      <c r="H48" s="281"/>
      <c r="I48" s="268"/>
      <c r="J48" s="224" t="str">
        <f>VLOOKUP(A48,MATERIALES!A4:D640,2,FALSE)</f>
        <v>m3</v>
      </c>
      <c r="K48" s="282">
        <v>1.3</v>
      </c>
      <c r="L48" s="267"/>
      <c r="M48" s="402">
        <f>VLOOKUP(A48,MATERIALES!A5:D396,4,FALSE)</f>
        <v>5029.4190586078585</v>
      </c>
      <c r="N48" s="272">
        <f>K48*M48</f>
        <v>6538.2447761902158</v>
      </c>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c r="A53" s="146"/>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f>K54*M54</f>
        <v>0</v>
      </c>
    </row>
    <row r="55" spans="1:14" ht="15.75" thickBot="1">
      <c r="B55" s="824" t="s">
        <v>953</v>
      </c>
      <c r="C55" s="825"/>
      <c r="D55" s="825"/>
      <c r="E55" s="825"/>
      <c r="F55" s="825"/>
      <c r="G55" s="825"/>
      <c r="H55" s="825"/>
      <c r="I55" s="825"/>
      <c r="J55" s="825"/>
      <c r="K55" s="825"/>
      <c r="L55" s="825"/>
      <c r="M55" s="826"/>
      <c r="N55" s="394">
        <f>SUM(N48:N54)</f>
        <v>6538.2447761902158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VLOOKUP(A60,TRANSPORTE!A5:D117,3,FALSE)</f>
        <v>Transporte de material de excavación</v>
      </c>
      <c r="C60" s="317"/>
      <c r="D60" s="317"/>
      <c r="E60" s="317"/>
      <c r="F60" s="317"/>
      <c r="G60" s="317"/>
      <c r="H60" s="311" t="s">
        <v>1468</v>
      </c>
      <c r="I60" s="279">
        <v>1.3</v>
      </c>
      <c r="J60" s="286">
        <v>1</v>
      </c>
      <c r="K60" s="279">
        <f>I60*J60</f>
        <v>1.3</v>
      </c>
      <c r="L60" s="828">
        <f>VLOOKUP(A60,TRANSPORTE!A5:D117,4,FALSE)</f>
        <v>1131.4191219078368</v>
      </c>
      <c r="M60" s="829"/>
      <c r="N60" s="287">
        <f>K60*L60</f>
        <v>1470.8448584801879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1470.8448584801879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4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280</v>
      </c>
      <c r="N71" s="395">
        <f>K71/M71</f>
        <v>381.02229862288567</v>
      </c>
      <c r="O71" s="106"/>
    </row>
    <row r="72" spans="1:15">
      <c r="A72" s="14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2">
        <v>280</v>
      </c>
      <c r="N72" s="395">
        <f>K72/M72</f>
        <v>386.65</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767.67229862288559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16308.481851202863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3261.6963702405728</v>
      </c>
      <c r="M84" s="859"/>
      <c r="N84" s="51"/>
    </row>
    <row r="85" spans="1:14">
      <c r="B85" s="89" t="s">
        <v>973</v>
      </c>
      <c r="C85" s="90"/>
      <c r="D85" s="90"/>
      <c r="E85" s="90"/>
      <c r="F85" s="90"/>
      <c r="G85" s="90"/>
      <c r="H85" s="90"/>
      <c r="I85" s="87"/>
      <c r="J85" s="88"/>
      <c r="K85" s="304">
        <v>0.05</v>
      </c>
      <c r="L85" s="858">
        <f>N79*K85</f>
        <v>815.42409256014321</v>
      </c>
      <c r="M85" s="859"/>
      <c r="N85" s="51"/>
    </row>
    <row r="86" spans="1:14" ht="15.75" thickBot="1">
      <c r="B86" s="91" t="s">
        <v>974</v>
      </c>
      <c r="C86" s="92"/>
      <c r="D86" s="92"/>
      <c r="E86" s="92"/>
      <c r="F86" s="92"/>
      <c r="G86" s="92"/>
      <c r="H86" s="92"/>
      <c r="I86" s="93"/>
      <c r="J86" s="94"/>
      <c r="K86" s="305">
        <v>0.05</v>
      </c>
      <c r="L86" s="860">
        <f>N79*K86</f>
        <v>815.42409256014321</v>
      </c>
      <c r="M86" s="861"/>
      <c r="N86" s="51"/>
    </row>
    <row r="87" spans="1:14" ht="15.75" thickBot="1">
      <c r="B87" s="824" t="s">
        <v>953</v>
      </c>
      <c r="C87" s="825"/>
      <c r="D87" s="825"/>
      <c r="E87" s="825"/>
      <c r="F87" s="825"/>
      <c r="G87" s="825"/>
      <c r="H87" s="825"/>
      <c r="I87" s="825"/>
      <c r="J87" s="825"/>
      <c r="K87" s="825"/>
      <c r="L87" s="825"/>
      <c r="M87" s="826"/>
      <c r="N87" s="52">
        <f>L84+L85+L86</f>
        <v>4892.5445553608597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21201.026406563724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7.75" customHeight="1" thickBot="1">
      <c r="B29" s="71" t="s">
        <v>943</v>
      </c>
      <c r="C29" s="833" t="s">
        <v>944</v>
      </c>
      <c r="D29" s="834"/>
      <c r="E29" s="834"/>
      <c r="F29" s="834"/>
      <c r="G29" s="834"/>
      <c r="H29" s="834"/>
      <c r="I29" s="834"/>
      <c r="J29" s="72"/>
      <c r="K29" s="342" t="s">
        <v>2215</v>
      </c>
      <c r="L29" s="835" t="s">
        <v>945</v>
      </c>
      <c r="M29" s="836"/>
      <c r="N29" s="71" t="s">
        <v>946</v>
      </c>
    </row>
    <row r="30" spans="1:14" ht="15.75" customHeight="1" thickBot="1">
      <c r="A30" t="s">
        <v>1845</v>
      </c>
      <c r="B30" s="80" t="s">
        <v>1636</v>
      </c>
      <c r="C30" s="81" t="s">
        <v>2092</v>
      </c>
      <c r="D30" s="82"/>
      <c r="E30" s="82"/>
      <c r="F30" s="82"/>
      <c r="G30" s="82"/>
      <c r="H30" s="82"/>
      <c r="I30" s="82"/>
      <c r="J30" s="82"/>
      <c r="K30" s="453"/>
      <c r="L30" s="306" t="s">
        <v>387</v>
      </c>
      <c r="M30" s="203"/>
      <c r="N30" s="84"/>
    </row>
    <row r="31" spans="1:14" ht="6" customHeight="1">
      <c r="B31" s="95"/>
      <c r="C31" s="96"/>
      <c r="D31" s="96"/>
      <c r="E31" s="96"/>
      <c r="F31" s="96"/>
      <c r="G31" s="96"/>
      <c r="H31" s="96"/>
      <c r="I31" s="96"/>
      <c r="J31" s="96"/>
      <c r="K31" s="96"/>
      <c r="L31" s="96"/>
      <c r="M31" s="96"/>
      <c r="N31" s="97"/>
    </row>
    <row r="32" spans="1:14">
      <c r="B32" s="58" t="s">
        <v>947</v>
      </c>
      <c r="C32" s="59"/>
      <c r="D32" s="59"/>
      <c r="E32" s="59"/>
      <c r="F32" s="59"/>
      <c r="G32" s="59"/>
      <c r="H32" s="59"/>
      <c r="I32" s="59"/>
      <c r="J32" s="59"/>
      <c r="K32" s="59"/>
      <c r="L32" s="59"/>
      <c r="M32" s="59"/>
      <c r="N32" s="60"/>
    </row>
    <row r="33" spans="1:14" ht="15.75" thickBot="1">
      <c r="B33" s="266"/>
      <c r="C33" s="61"/>
      <c r="D33" s="61"/>
      <c r="E33" s="61"/>
      <c r="F33" s="61"/>
      <c r="G33" s="61"/>
      <c r="H33" s="61"/>
      <c r="I33" s="62"/>
      <c r="J33" s="62"/>
      <c r="K33" s="61"/>
      <c r="L33" s="61"/>
      <c r="M33" s="61"/>
      <c r="N33" s="63"/>
    </row>
    <row r="34" spans="1:14">
      <c r="B34" s="805" t="s">
        <v>944</v>
      </c>
      <c r="C34" s="806"/>
      <c r="D34" s="806"/>
      <c r="E34" s="806"/>
      <c r="F34" s="806"/>
      <c r="G34" s="806"/>
      <c r="H34" s="807"/>
      <c r="I34" s="808" t="s">
        <v>948</v>
      </c>
      <c r="J34" s="809"/>
      <c r="K34" s="69" t="s">
        <v>949</v>
      </c>
      <c r="L34" s="810" t="s">
        <v>950</v>
      </c>
      <c r="M34" s="807"/>
      <c r="N34" s="70" t="s">
        <v>951</v>
      </c>
    </row>
    <row r="35" spans="1:14">
      <c r="A35" s="113" t="s">
        <v>263</v>
      </c>
      <c r="B35" s="837" t="str">
        <f>VLOOKUP(A35,EQUIPOS!A6:D154,3,FALSE)</f>
        <v xml:space="preserve">Motobomba 4 pulgadas
</v>
      </c>
      <c r="C35" s="838"/>
      <c r="D35" s="838"/>
      <c r="E35" s="838"/>
      <c r="F35" s="838"/>
      <c r="G35" s="838"/>
      <c r="H35" s="839"/>
      <c r="I35" s="267"/>
      <c r="J35" s="268"/>
      <c r="K35" s="269">
        <f>VLOOKUP(A35,EQUIPOS!A6:D163,4,FALSE)</f>
        <v>10958.08025540687</v>
      </c>
      <c r="L35" s="270"/>
      <c r="M35" s="336">
        <v>21</v>
      </c>
      <c r="N35" s="272">
        <f>K35/M35</f>
        <v>521.81334549556527</v>
      </c>
    </row>
    <row r="36" spans="1:14">
      <c r="A36" s="113" t="s">
        <v>129</v>
      </c>
      <c r="B36" s="837" t="str">
        <f>VLOOKUP(A36,EQUIPOS!A7:D154,3,FALSE)</f>
        <v xml:space="preserve">Buldozer, Potencia al volante de 140 HP, motor de 2200 RPM, longitud de hoja 4,80m. </v>
      </c>
      <c r="C36" s="838"/>
      <c r="D36" s="838"/>
      <c r="E36" s="838"/>
      <c r="F36" s="838"/>
      <c r="G36" s="838"/>
      <c r="H36" s="839"/>
      <c r="I36" s="421"/>
      <c r="J36" s="422"/>
      <c r="K36" s="269">
        <f>VLOOKUP(A36,EQUIPOS!A7:D164,4,FALSE)</f>
        <v>226669.07903449144</v>
      </c>
      <c r="L36" s="335"/>
      <c r="M36" s="336">
        <v>100</v>
      </c>
      <c r="N36" s="272">
        <f>K36/M36</f>
        <v>2266.6907903449146</v>
      </c>
    </row>
    <row r="37" spans="1:14">
      <c r="A37" s="113" t="s">
        <v>312</v>
      </c>
      <c r="B37" s="837" t="str">
        <f>VLOOKUP(A37,EQUIPOS!A8:D154,3,FALSE)</f>
        <v>Retroexcavadora sobre oruga, potencia 138 HP, balde de 1,5 m3.</v>
      </c>
      <c r="C37" s="838"/>
      <c r="D37" s="838"/>
      <c r="E37" s="838"/>
      <c r="F37" s="838"/>
      <c r="G37" s="838"/>
      <c r="H37" s="839"/>
      <c r="I37" s="328"/>
      <c r="J37" s="330"/>
      <c r="K37" s="269">
        <f>VLOOKUP(A37,EQUIPOS!A8:D165,4,FALSE)</f>
        <v>184007.33416024508</v>
      </c>
      <c r="L37" s="423"/>
      <c r="M37" s="424">
        <v>21</v>
      </c>
      <c r="N37" s="272">
        <f>K37/M37</f>
        <v>8762.2540076307178</v>
      </c>
    </row>
    <row r="38" spans="1:14">
      <c r="B38" s="837"/>
      <c r="C38" s="838"/>
      <c r="D38" s="838"/>
      <c r="E38" s="838"/>
      <c r="F38" s="838"/>
      <c r="G38" s="838"/>
      <c r="H38" s="839"/>
      <c r="I38" s="36"/>
      <c r="J38" s="37"/>
      <c r="K38" s="269"/>
      <c r="L38" s="276"/>
      <c r="M38" s="336"/>
      <c r="N38" s="272"/>
    </row>
    <row r="39" spans="1:14">
      <c r="B39" s="320"/>
      <c r="C39" s="321"/>
      <c r="D39" s="321"/>
      <c r="E39" s="321"/>
      <c r="F39" s="323"/>
      <c r="G39" s="323"/>
      <c r="H39" s="125"/>
      <c r="I39" s="36"/>
      <c r="J39" s="37"/>
      <c r="K39" s="269"/>
      <c r="L39" s="276"/>
      <c r="M39" s="277"/>
      <c r="N39" s="273"/>
    </row>
    <row r="40" spans="1:14">
      <c r="B40" s="844" t="s">
        <v>952</v>
      </c>
      <c r="C40" s="845"/>
      <c r="D40" s="845"/>
      <c r="E40" s="38"/>
      <c r="F40" s="39"/>
      <c r="G40" s="39"/>
      <c r="H40" s="40"/>
      <c r="I40" s="36"/>
      <c r="J40" s="37"/>
      <c r="K40" s="279"/>
      <c r="L40" s="276"/>
      <c r="M40" s="401">
        <v>0.01</v>
      </c>
      <c r="N40" s="344">
        <f>N76*M40</f>
        <v>12.794538310381427</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SUM(N35:N41)</f>
        <v>11563.552681781579</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46" t="s">
        <v>442</v>
      </c>
      <c r="B47" s="43" t="str">
        <f>VLOOKUP(A47,MATERIALES!A5:D373,3,FALSE)</f>
        <v>Derechos de explotación y/o disposición de materiales</v>
      </c>
      <c r="C47" s="281"/>
      <c r="D47" s="281"/>
      <c r="E47" s="281"/>
      <c r="F47" s="281"/>
      <c r="G47" s="281"/>
      <c r="H47" s="281"/>
      <c r="I47" s="268"/>
      <c r="J47" s="224" t="str">
        <f>VLOOKUP(A47,MATERIALES!A4:D640,2,FALSE)</f>
        <v>m3</v>
      </c>
      <c r="K47" s="282">
        <v>1.3</v>
      </c>
      <c r="L47" s="267"/>
      <c r="M47" s="402">
        <f>VLOOKUP(A47,MATERIALES!A5:D396,4,FALSE)</f>
        <v>5029.4190586078585</v>
      </c>
      <c r="N47" s="272">
        <f>K47*M47</f>
        <v>6538.2447761902158</v>
      </c>
    </row>
    <row r="48" spans="1:14">
      <c r="A48" s="146"/>
      <c r="B48" s="43"/>
      <c r="C48" s="425"/>
      <c r="D48" s="425"/>
      <c r="E48" s="425"/>
      <c r="F48" s="425"/>
      <c r="G48" s="425"/>
      <c r="H48" s="425"/>
      <c r="I48" s="425"/>
      <c r="J48" s="311"/>
      <c r="K48" s="397"/>
      <c r="L48" s="421"/>
      <c r="M48" s="402"/>
      <c r="N48" s="272"/>
    </row>
    <row r="49" spans="1:14">
      <c r="A49" s="146"/>
      <c r="B49" s="43"/>
      <c r="C49" s="425"/>
      <c r="D49" s="425"/>
      <c r="E49" s="425"/>
      <c r="F49" s="425"/>
      <c r="G49" s="425"/>
      <c r="H49" s="425"/>
      <c r="I49" s="425"/>
      <c r="J49" s="311"/>
      <c r="K49" s="397"/>
      <c r="L49" s="421"/>
      <c r="M49" s="402"/>
      <c r="N49" s="272"/>
    </row>
    <row r="50" spans="1:14">
      <c r="A50" s="146"/>
      <c r="B50" s="43"/>
      <c r="C50" s="425"/>
      <c r="D50" s="425"/>
      <c r="E50" s="425"/>
      <c r="F50" s="425"/>
      <c r="G50" s="425"/>
      <c r="H50" s="425"/>
      <c r="I50" s="425"/>
      <c r="J50" s="311"/>
      <c r="K50" s="397"/>
      <c r="L50" s="421"/>
      <c r="M50" s="402"/>
      <c r="N50" s="272"/>
    </row>
    <row r="51" spans="1:14">
      <c r="A51" s="146"/>
      <c r="B51" s="43"/>
      <c r="C51" s="425"/>
      <c r="D51" s="425"/>
      <c r="E51" s="425"/>
      <c r="F51" s="425"/>
      <c r="G51" s="425"/>
      <c r="H51" s="425"/>
      <c r="I51" s="425"/>
      <c r="J51" s="311"/>
      <c r="K51" s="397"/>
      <c r="L51" s="421"/>
      <c r="M51" s="402"/>
      <c r="N51" s="272"/>
    </row>
    <row r="52" spans="1:14">
      <c r="A52" s="146"/>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6538.2447761902158</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1256</v>
      </c>
      <c r="B59" s="46" t="str">
        <f>VLOOKUP(A59,TRANSPORTE!A5:D117,3,FALSE)</f>
        <v>Transporte de material de excavación</v>
      </c>
      <c r="C59" s="317"/>
      <c r="D59" s="317"/>
      <c r="E59" s="317"/>
      <c r="F59" s="317"/>
      <c r="G59" s="317"/>
      <c r="H59" s="311" t="s">
        <v>1468</v>
      </c>
      <c r="I59" s="279">
        <v>1.3</v>
      </c>
      <c r="J59" s="286">
        <v>1</v>
      </c>
      <c r="K59" s="279">
        <f>I59*J59</f>
        <v>1.3</v>
      </c>
      <c r="L59" s="828">
        <f>VLOOKUP(A59,TRANSPORTE!A5:D117,4,FALSE)</f>
        <v>1131.4191219078368</v>
      </c>
      <c r="M59" s="829"/>
      <c r="N59" s="287">
        <f>K59*L59</f>
        <v>1470.8448584801879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1470.8448584801879</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47"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168</v>
      </c>
      <c r="N70" s="395">
        <f>K70/M70</f>
        <v>644.41666666666663</v>
      </c>
      <c r="O70" s="106"/>
    </row>
    <row r="71" spans="1:15">
      <c r="A71" s="147" t="s">
        <v>30</v>
      </c>
      <c r="B71" s="49" t="str">
        <f>VLOOKUP(A71,'MANO DE OBRA'!A8:D69,3,FALSE)</f>
        <v>Oficial</v>
      </c>
      <c r="C71" s="47"/>
      <c r="D71" s="47"/>
      <c r="E71" s="47"/>
      <c r="F71" s="47"/>
      <c r="G71" s="47"/>
      <c r="H71" s="47"/>
      <c r="I71" s="292">
        <f>K71/J71*100</f>
        <v>57668.23979157189</v>
      </c>
      <c r="J71" s="293">
        <v>185</v>
      </c>
      <c r="K71" s="294">
        <f>VLOOKUP(A71,'MANO DE OBRA'!A8:D100,4,FALSE)</f>
        <v>106686.24361440798</v>
      </c>
      <c r="L71" s="50"/>
      <c r="M71" s="432">
        <v>168</v>
      </c>
      <c r="N71" s="395">
        <f>K71/M71</f>
        <v>635.03716437147614</v>
      </c>
    </row>
    <row r="72" spans="1:15">
      <c r="B72" s="49"/>
      <c r="C72" s="47"/>
      <c r="D72" s="47"/>
      <c r="E72" s="47"/>
      <c r="F72" s="47"/>
      <c r="G72" s="47"/>
      <c r="H72" s="47"/>
      <c r="I72" s="279"/>
      <c r="J72" s="297"/>
      <c r="K72" s="298"/>
      <c r="L72" s="50"/>
      <c r="M72" s="300"/>
      <c r="N72" s="296"/>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127"/>
    </row>
    <row r="76" spans="1:15" ht="15.75" thickBot="1">
      <c r="B76" s="830" t="s">
        <v>953</v>
      </c>
      <c r="C76" s="831"/>
      <c r="D76" s="831"/>
      <c r="E76" s="831"/>
      <c r="F76" s="831"/>
      <c r="G76" s="831"/>
      <c r="H76" s="831"/>
      <c r="I76" s="831"/>
      <c r="J76" s="831"/>
      <c r="K76" s="831"/>
      <c r="L76" s="831"/>
      <c r="M76" s="832"/>
      <c r="N76" s="460">
        <f>SUM(N70:N75)</f>
        <v>1279.4538310381427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20852.096147490127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4170.4192294980257</v>
      </c>
      <c r="M83" s="859"/>
      <c r="N83" s="51"/>
    </row>
    <row r="84" spans="1:14">
      <c r="B84" s="89" t="s">
        <v>973</v>
      </c>
      <c r="C84" s="90"/>
      <c r="D84" s="90"/>
      <c r="E84" s="90"/>
      <c r="F84" s="90"/>
      <c r="G84" s="90"/>
      <c r="H84" s="90"/>
      <c r="I84" s="87"/>
      <c r="J84" s="88"/>
      <c r="K84" s="304">
        <v>0.05</v>
      </c>
      <c r="L84" s="858">
        <f>N78*K84</f>
        <v>1042.6048073745064</v>
      </c>
      <c r="M84" s="859"/>
      <c r="N84" s="51"/>
    </row>
    <row r="85" spans="1:14" ht="15.75" thickBot="1">
      <c r="B85" s="91" t="s">
        <v>974</v>
      </c>
      <c r="C85" s="92"/>
      <c r="D85" s="92"/>
      <c r="E85" s="92"/>
      <c r="F85" s="92"/>
      <c r="G85" s="92"/>
      <c r="H85" s="92"/>
      <c r="I85" s="93"/>
      <c r="J85" s="94"/>
      <c r="K85" s="305">
        <v>0.05</v>
      </c>
      <c r="L85" s="860">
        <f>N78*K85</f>
        <v>1042.6048073745064</v>
      </c>
      <c r="M85" s="861"/>
      <c r="N85" s="51"/>
    </row>
    <row r="86" spans="1:14" ht="15.75" thickBot="1">
      <c r="B86" s="824" t="s">
        <v>953</v>
      </c>
      <c r="C86" s="825"/>
      <c r="D86" s="825"/>
      <c r="E86" s="825"/>
      <c r="F86" s="825"/>
      <c r="G86" s="825"/>
      <c r="H86" s="825"/>
      <c r="I86" s="825"/>
      <c r="J86" s="825"/>
      <c r="K86" s="825"/>
      <c r="L86" s="825"/>
      <c r="M86" s="826"/>
      <c r="N86" s="52">
        <f>L83+L84+L85</f>
        <v>6255.6288442470377</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27107.724991737166</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1095</v>
      </c>
      <c r="C31" s="81" t="s">
        <v>2093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336">
        <v>2.5</v>
      </c>
      <c r="N36" s="272">
        <f>K36/M36</f>
        <v>8178.1037404553381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8584.0862404553372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38011.190222395715</v>
      </c>
      <c r="N48" s="272">
        <f>K48*M48</f>
        <v>49414.547289114431</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51690.790727122338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69459.395611287022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13891.879122257405</v>
      </c>
      <c r="M84" s="859"/>
      <c r="N84" s="51"/>
    </row>
    <row r="85" spans="1:14">
      <c r="B85" s="89" t="s">
        <v>973</v>
      </c>
      <c r="C85" s="90"/>
      <c r="D85" s="90"/>
      <c r="E85" s="90"/>
      <c r="F85" s="90"/>
      <c r="G85" s="90"/>
      <c r="H85" s="90"/>
      <c r="I85" s="87"/>
      <c r="J85" s="88"/>
      <c r="K85" s="304">
        <v>0.05</v>
      </c>
      <c r="L85" s="858">
        <f>N79*K85</f>
        <v>3472.9697805643514</v>
      </c>
      <c r="M85" s="859"/>
      <c r="N85" s="51"/>
    </row>
    <row r="86" spans="1:14" ht="15.75" thickBot="1">
      <c r="B86" s="91" t="s">
        <v>974</v>
      </c>
      <c r="C86" s="92"/>
      <c r="D86" s="92"/>
      <c r="E86" s="92"/>
      <c r="F86" s="92"/>
      <c r="G86" s="92"/>
      <c r="H86" s="92"/>
      <c r="I86" s="93"/>
      <c r="J86" s="94"/>
      <c r="K86" s="305">
        <v>0.05</v>
      </c>
      <c r="L86" s="860">
        <f>N79*K86</f>
        <v>3472.9697805643514</v>
      </c>
      <c r="M86" s="861"/>
      <c r="N86" s="51"/>
    </row>
    <row r="87" spans="1:14" ht="15.75" thickBot="1">
      <c r="B87" s="824" t="s">
        <v>953</v>
      </c>
      <c r="C87" s="825"/>
      <c r="D87" s="825"/>
      <c r="E87" s="825"/>
      <c r="F87" s="825"/>
      <c r="G87" s="825"/>
      <c r="H87" s="825"/>
      <c r="I87" s="825"/>
      <c r="J87" s="825"/>
      <c r="K87" s="825"/>
      <c r="L87" s="825"/>
      <c r="M87" s="826"/>
      <c r="N87" s="52">
        <f>L84+L85+L86</f>
        <v>20837.818683386107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90297.214294673133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1096</v>
      </c>
      <c r="C31" s="81" t="s">
        <v>1637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336">
        <v>2.5</v>
      </c>
      <c r="N36" s="272">
        <f>K36/M36</f>
        <v>8178.1037404553381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8584.0862404553372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540</v>
      </c>
      <c r="B48" s="43" t="str">
        <f>VLOOKUP(A48,MATERIALES!A5:D373,3,FALSE)</f>
        <v>Material de Recebo Para Relleno</v>
      </c>
      <c r="C48" s="281"/>
      <c r="D48" s="281"/>
      <c r="E48" s="281"/>
      <c r="F48" s="281"/>
      <c r="G48" s="281"/>
      <c r="H48" s="281"/>
      <c r="I48" s="268"/>
      <c r="J48" s="224" t="str">
        <f>VLOOKUP(A48,MATERIALES!A4:D640,2,FALSE)</f>
        <v>m3</v>
      </c>
      <c r="K48" s="282">
        <v>1.3</v>
      </c>
      <c r="L48" s="267"/>
      <c r="M48" s="402">
        <f>VLOOKUP(A48,MATERIALES!A5:D396,4,FALSE)</f>
        <v>38330.611988970471</v>
      </c>
      <c r="N48" s="272">
        <f>K48*M48</f>
        <v>49829.795585661617</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52106.039023669524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45"/>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69874.643907834208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13974.928781566843</v>
      </c>
      <c r="M84" s="859"/>
      <c r="N84" s="51"/>
    </row>
    <row r="85" spans="1:14">
      <c r="B85" s="89" t="s">
        <v>973</v>
      </c>
      <c r="C85" s="90"/>
      <c r="D85" s="90"/>
      <c r="E85" s="90"/>
      <c r="F85" s="90"/>
      <c r="G85" s="90"/>
      <c r="H85" s="90"/>
      <c r="I85" s="87"/>
      <c r="J85" s="88"/>
      <c r="K85" s="304">
        <v>0.05</v>
      </c>
      <c r="L85" s="858">
        <f>N79*K85</f>
        <v>3493.7321953917108</v>
      </c>
      <c r="M85" s="859"/>
      <c r="N85" s="51"/>
    </row>
    <row r="86" spans="1:14" ht="15.75" thickBot="1">
      <c r="B86" s="91" t="s">
        <v>974</v>
      </c>
      <c r="C86" s="92"/>
      <c r="D86" s="92"/>
      <c r="E86" s="92"/>
      <c r="F86" s="92"/>
      <c r="G86" s="92"/>
      <c r="H86" s="92"/>
      <c r="I86" s="93"/>
      <c r="J86" s="94"/>
      <c r="K86" s="305">
        <v>0.05</v>
      </c>
      <c r="L86" s="860">
        <f>N79*K86</f>
        <v>3493.7321953917108</v>
      </c>
      <c r="M86" s="861"/>
      <c r="N86" s="51"/>
    </row>
    <row r="87" spans="1:14" ht="15.75" thickBot="1">
      <c r="B87" s="824" t="s">
        <v>953</v>
      </c>
      <c r="C87" s="825"/>
      <c r="D87" s="825"/>
      <c r="E87" s="825"/>
      <c r="F87" s="825"/>
      <c r="G87" s="825"/>
      <c r="H87" s="825"/>
      <c r="I87" s="825"/>
      <c r="J87" s="825"/>
      <c r="K87" s="825"/>
      <c r="L87" s="825"/>
      <c r="M87" s="826"/>
      <c r="N87" s="52">
        <f>L84+L85+L86</f>
        <v>20962.393172350268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90837.037080184469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1638</v>
      </c>
      <c r="C31" s="81" t="s">
        <v>1639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336">
        <v>2.5</v>
      </c>
      <c r="N36" s="272">
        <f>K36/M36</f>
        <v>8178.1037404553381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8584.0862404553372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515</v>
      </c>
      <c r="B48" s="43" t="str">
        <f>VLOOKUP(A48,MATERIALES!A5:D373,3,FALSE)</f>
        <v>Material  Granular Tipo SBG</v>
      </c>
      <c r="C48" s="281"/>
      <c r="D48" s="281"/>
      <c r="E48" s="281"/>
      <c r="F48" s="281"/>
      <c r="G48" s="281"/>
      <c r="H48" s="281"/>
      <c r="I48" s="268"/>
      <c r="J48" s="224" t="str">
        <f>VLOOKUP(A48,MATERIALES!A4:D640,2,FALSE)</f>
        <v>m3</v>
      </c>
      <c r="K48" s="282">
        <v>1.3</v>
      </c>
      <c r="L48" s="267"/>
      <c r="M48" s="402">
        <f>VLOOKUP(A48,MATERIALES!A5:D396,4,FALSE)</f>
        <v>33601.892156597816</v>
      </c>
      <c r="N48" s="272">
        <f>K48*M48</f>
        <v>43682.459803577163</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45958.70324158507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63727.308125749754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12745.461625149952</v>
      </c>
      <c r="M84" s="859"/>
      <c r="N84" s="51"/>
    </row>
    <row r="85" spans="1:14">
      <c r="B85" s="89" t="s">
        <v>973</v>
      </c>
      <c r="C85" s="90"/>
      <c r="D85" s="90"/>
      <c r="E85" s="90"/>
      <c r="F85" s="90"/>
      <c r="G85" s="90"/>
      <c r="H85" s="90"/>
      <c r="I85" s="87"/>
      <c r="J85" s="88"/>
      <c r="K85" s="304">
        <v>0.05</v>
      </c>
      <c r="L85" s="858">
        <f>N79*K85</f>
        <v>3186.365406287488</v>
      </c>
      <c r="M85" s="859"/>
      <c r="N85" s="51"/>
    </row>
    <row r="86" spans="1:14" ht="15.75" thickBot="1">
      <c r="B86" s="91" t="s">
        <v>974</v>
      </c>
      <c r="C86" s="92"/>
      <c r="D86" s="92"/>
      <c r="E86" s="92"/>
      <c r="F86" s="92"/>
      <c r="G86" s="92"/>
      <c r="H86" s="92"/>
      <c r="I86" s="93"/>
      <c r="J86" s="94"/>
      <c r="K86" s="305">
        <v>0.05</v>
      </c>
      <c r="L86" s="860">
        <f>N79*K86</f>
        <v>3186.365406287488</v>
      </c>
      <c r="M86" s="861"/>
      <c r="N86" s="51"/>
    </row>
    <row r="87" spans="1:14" ht="15.75" thickBot="1">
      <c r="B87" s="824" t="s">
        <v>953</v>
      </c>
      <c r="C87" s="825"/>
      <c r="D87" s="825"/>
      <c r="E87" s="825"/>
      <c r="F87" s="825"/>
      <c r="G87" s="825"/>
      <c r="H87" s="825"/>
      <c r="I87" s="825"/>
      <c r="J87" s="825"/>
      <c r="K87" s="825"/>
      <c r="L87" s="825"/>
      <c r="M87" s="826"/>
      <c r="N87" s="52">
        <f>L84+L85+L86</f>
        <v>19118.192437724927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82845.500563474678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1640</v>
      </c>
      <c r="C31" s="81" t="s">
        <v>1641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162</v>
      </c>
      <c r="B36" s="837" t="str">
        <f>VLOOKUP(A36,EQUIPOS!A6:D154,3,FALSE)</f>
        <v>Compactador manual (SALTARIN) Peso de operación (Kg.) 52, Fuerza de impacto por golpe (KN) 12.</v>
      </c>
      <c r="C36" s="838"/>
      <c r="D36" s="838"/>
      <c r="E36" s="838"/>
      <c r="F36" s="838"/>
      <c r="G36" s="838"/>
      <c r="H36" s="839"/>
      <c r="I36" s="267"/>
      <c r="J36" s="268"/>
      <c r="K36" s="269">
        <f>VLOOKUP(A36,EQUIPOS!A6:D163,4,FALSE)</f>
        <v>20445.259351138346</v>
      </c>
      <c r="L36" s="270"/>
      <c r="M36" s="336">
        <v>2.5</v>
      </c>
      <c r="N36" s="272">
        <f>K36/M36</f>
        <v>8178.1037404553381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405.98250000000002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8584.0862404553372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58" t="s">
        <v>517</v>
      </c>
      <c r="B48" s="43" t="str">
        <f>VLOOKUP(A48,MATERIALES!A5:D373,3,FALSE)</f>
        <v>Material Granular Tipo  BG</v>
      </c>
      <c r="C48" s="281"/>
      <c r="D48" s="281"/>
      <c r="E48" s="281"/>
      <c r="F48" s="281"/>
      <c r="G48" s="281"/>
      <c r="H48" s="281"/>
      <c r="I48" s="268"/>
      <c r="J48" s="224" t="str">
        <f>VLOOKUP(A48,MATERIALES!A4:D640,2,FALSE)</f>
        <v>m3</v>
      </c>
      <c r="K48" s="282">
        <v>1.3</v>
      </c>
      <c r="L48" s="267"/>
      <c r="M48" s="402">
        <f>VLOOKUP(A48,MATERIALES!A5:D396,4,FALSE)</f>
        <v>42101.398629394236</v>
      </c>
      <c r="N48" s="272">
        <f>K48*M48</f>
        <v>54731.818218212509</v>
      </c>
    </row>
    <row r="49" spans="1:14">
      <c r="A49" s="158"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57008.061656220416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74776.666540385108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14955.333308077023</v>
      </c>
      <c r="M84" s="859"/>
      <c r="N84" s="51"/>
    </row>
    <row r="85" spans="1:14">
      <c r="B85" s="89" t="s">
        <v>973</v>
      </c>
      <c r="C85" s="90"/>
      <c r="D85" s="90"/>
      <c r="E85" s="90"/>
      <c r="F85" s="90"/>
      <c r="G85" s="90"/>
      <c r="H85" s="90"/>
      <c r="I85" s="87"/>
      <c r="J85" s="88"/>
      <c r="K85" s="304">
        <v>0.05</v>
      </c>
      <c r="L85" s="858">
        <f>N79*K85</f>
        <v>3738.8333270192556</v>
      </c>
      <c r="M85" s="859"/>
      <c r="N85" s="51"/>
    </row>
    <row r="86" spans="1:14" ht="15.75" thickBot="1">
      <c r="B86" s="91" t="s">
        <v>974</v>
      </c>
      <c r="C86" s="92"/>
      <c r="D86" s="92"/>
      <c r="E86" s="92"/>
      <c r="F86" s="92"/>
      <c r="G86" s="92"/>
      <c r="H86" s="92"/>
      <c r="I86" s="93"/>
      <c r="J86" s="94"/>
      <c r="K86" s="305">
        <v>0.05</v>
      </c>
      <c r="L86" s="860">
        <f>N79*K86</f>
        <v>3738.8333270192556</v>
      </c>
      <c r="M86" s="861"/>
      <c r="N86" s="51"/>
    </row>
    <row r="87" spans="1:14" ht="15.75" thickBot="1">
      <c r="B87" s="824" t="s">
        <v>953</v>
      </c>
      <c r="C87" s="825"/>
      <c r="D87" s="825"/>
      <c r="E87" s="825"/>
      <c r="F87" s="825"/>
      <c r="G87" s="825"/>
      <c r="H87" s="825"/>
      <c r="I87" s="825"/>
      <c r="J87" s="825"/>
      <c r="K87" s="825"/>
      <c r="L87" s="825"/>
      <c r="M87" s="826"/>
      <c r="N87" s="52">
        <f>L84+L85+L86</f>
        <v>22432.999962115533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97209.666502500637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1642</v>
      </c>
      <c r="C31" s="81" t="s">
        <v>1643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544</v>
      </c>
      <c r="B48" s="43" t="str">
        <f>VLOOKUP(A48,MATERIALES!A5:D373,3,FALSE)</f>
        <v>Material filtrante (6´´)</v>
      </c>
      <c r="C48" s="281"/>
      <c r="D48" s="281"/>
      <c r="E48" s="281"/>
      <c r="F48" s="281"/>
      <c r="G48" s="281"/>
      <c r="H48" s="281"/>
      <c r="I48" s="268"/>
      <c r="J48" s="224" t="str">
        <f>VLOOKUP(A48,MATERIALES!A4:D640,2,FALSE)</f>
        <v>m3</v>
      </c>
      <c r="K48" s="282">
        <v>1.3</v>
      </c>
      <c r="L48" s="267"/>
      <c r="M48" s="402">
        <f>VLOOKUP(A48,MATERIALES!A5:D396,4,FALSE)</f>
        <v>73488.301096631723</v>
      </c>
      <c r="N48" s="272">
        <f>K48*M48</f>
        <v>95534.791425621239</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95534.791425621239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105125.29256933059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21025.058513866119</v>
      </c>
      <c r="M84" s="859"/>
      <c r="N84" s="51"/>
    </row>
    <row r="85" spans="1:14">
      <c r="B85" s="89" t="s">
        <v>973</v>
      </c>
      <c r="C85" s="90"/>
      <c r="D85" s="90"/>
      <c r="E85" s="90"/>
      <c r="F85" s="90"/>
      <c r="G85" s="90"/>
      <c r="H85" s="90"/>
      <c r="I85" s="87"/>
      <c r="J85" s="88"/>
      <c r="K85" s="304">
        <v>0.05</v>
      </c>
      <c r="L85" s="858">
        <f>N79*K85</f>
        <v>5256.2646284665298</v>
      </c>
      <c r="M85" s="859"/>
      <c r="N85" s="51"/>
    </row>
    <row r="86" spans="1:14" ht="15.75" thickBot="1">
      <c r="B86" s="91" t="s">
        <v>974</v>
      </c>
      <c r="C86" s="92"/>
      <c r="D86" s="92"/>
      <c r="E86" s="92"/>
      <c r="F86" s="92"/>
      <c r="G86" s="92"/>
      <c r="H86" s="92"/>
      <c r="I86" s="93"/>
      <c r="J86" s="94"/>
      <c r="K86" s="305">
        <v>0.05</v>
      </c>
      <c r="L86" s="860">
        <f>N79*K86</f>
        <v>5256.2646284665298</v>
      </c>
      <c r="M86" s="861"/>
      <c r="N86" s="51"/>
    </row>
    <row r="87" spans="1:14" ht="15.75" thickBot="1">
      <c r="B87" s="824" t="s">
        <v>953</v>
      </c>
      <c r="C87" s="825"/>
      <c r="D87" s="825"/>
      <c r="E87" s="825"/>
      <c r="F87" s="825"/>
      <c r="G87" s="825"/>
      <c r="H87" s="825"/>
      <c r="I87" s="825"/>
      <c r="J87" s="825"/>
      <c r="K87" s="825"/>
      <c r="L87" s="825"/>
      <c r="M87" s="826"/>
      <c r="N87" s="52">
        <f>L84+L85+L86</f>
        <v>31537.587770799182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136662.88034012978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1644</v>
      </c>
      <c r="C31" s="81" t="s">
        <v>1645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405.98250000000002</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405.98250000000002</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58" t="s">
        <v>474</v>
      </c>
      <c r="B48" s="43" t="str">
        <f>VLOOKUP(A48,MATERIALES!A5:D373,3,FALSE)</f>
        <v>Gravilla</v>
      </c>
      <c r="C48" s="281"/>
      <c r="D48" s="281"/>
      <c r="E48" s="281"/>
      <c r="F48" s="281"/>
      <c r="G48" s="281"/>
      <c r="H48" s="281"/>
      <c r="I48" s="268"/>
      <c r="J48" s="224" t="str">
        <f>VLOOKUP(A48,MATERIALES!A4:D640,2,FALSE)</f>
        <v>m3</v>
      </c>
      <c r="K48" s="282">
        <v>1.3</v>
      </c>
      <c r="L48" s="267"/>
      <c r="M48" s="402">
        <f>VLOOKUP(A48,MATERIALES!A5:D396,4,FALSE)</f>
        <v>38382.396645767585</v>
      </c>
      <c r="N48" s="272">
        <f>K48*M48</f>
        <v>49897.115639497861</v>
      </c>
    </row>
    <row r="49" spans="1:14">
      <c r="A49" s="158"/>
      <c r="B49" s="43"/>
      <c r="C49" s="425"/>
      <c r="D49" s="425"/>
      <c r="E49" s="425"/>
      <c r="F49" s="425"/>
      <c r="G49" s="425"/>
      <c r="H49" s="425"/>
      <c r="I49" s="425"/>
      <c r="J49" s="311"/>
      <c r="K49" s="397"/>
      <c r="L49" s="421"/>
      <c r="M49" s="402"/>
      <c r="N49" s="272"/>
    </row>
    <row r="50" spans="1:14">
      <c r="A50" s="158"/>
      <c r="B50" s="43"/>
      <c r="C50" s="425"/>
      <c r="D50" s="425"/>
      <c r="E50" s="425"/>
      <c r="F50" s="425"/>
      <c r="G50" s="425"/>
      <c r="H50" s="425"/>
      <c r="I50" s="425"/>
      <c r="J50" s="311"/>
      <c r="K50" s="397"/>
      <c r="L50" s="421"/>
      <c r="M50" s="402"/>
      <c r="N50" s="272"/>
    </row>
    <row r="51" spans="1:14">
      <c r="A51" s="158"/>
      <c r="B51" s="43"/>
      <c r="C51" s="425"/>
      <c r="D51" s="425"/>
      <c r="E51" s="425"/>
      <c r="F51" s="425"/>
      <c r="G51" s="425"/>
      <c r="H51" s="425"/>
      <c r="I51" s="425"/>
      <c r="J51" s="311"/>
      <c r="K51" s="397"/>
      <c r="L51" s="421"/>
      <c r="M51" s="402"/>
      <c r="N51" s="272"/>
    </row>
    <row r="52" spans="1:14">
      <c r="A52" s="158"/>
      <c r="B52" s="43"/>
      <c r="C52" s="425"/>
      <c r="D52" s="425"/>
      <c r="E52" s="425"/>
      <c r="F52" s="425"/>
      <c r="G52" s="425"/>
      <c r="H52" s="425"/>
      <c r="I52" s="425"/>
      <c r="J52" s="311"/>
      <c r="K52" s="397"/>
      <c r="L52" s="421"/>
      <c r="M52" s="402"/>
      <c r="N52" s="272"/>
    </row>
    <row r="53" spans="1:14">
      <c r="A53" s="158"/>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49897.115639497861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59" t="s">
        <v>9</v>
      </c>
      <c r="B71" s="49" t="str">
        <f>VLOOKUP(A71,'MANO DE OBRA'!A8:D68,3,FALSE)</f>
        <v>Obrero (3)</v>
      </c>
      <c r="C71" s="47"/>
      <c r="D71" s="47"/>
      <c r="E71" s="47"/>
      <c r="F71" s="47"/>
      <c r="G71" s="47"/>
      <c r="H71" s="47"/>
      <c r="I71" s="292">
        <f>K71/J71*100</f>
        <v>87780</v>
      </c>
      <c r="J71" s="293">
        <v>185</v>
      </c>
      <c r="K71" s="294">
        <f>VLOOKUP(A71,'MANO DE OBRA'!A8:D99,4,FALSE)</f>
        <v>162393</v>
      </c>
      <c r="L71" s="50"/>
      <c r="M71" s="434">
        <v>20</v>
      </c>
      <c r="N71" s="395">
        <f>K71/M71</f>
        <v>8119.65</v>
      </c>
      <c r="O71" s="106"/>
    </row>
    <row r="72" spans="1:15">
      <c r="A72" s="159"/>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8119.65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59487.61678320721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11897.523356641443</v>
      </c>
      <c r="M84" s="859"/>
      <c r="N84" s="51"/>
    </row>
    <row r="85" spans="1:14">
      <c r="B85" s="89" t="s">
        <v>973</v>
      </c>
      <c r="C85" s="90"/>
      <c r="D85" s="90"/>
      <c r="E85" s="90"/>
      <c r="F85" s="90"/>
      <c r="G85" s="90"/>
      <c r="H85" s="90"/>
      <c r="I85" s="87"/>
      <c r="J85" s="88"/>
      <c r="K85" s="304">
        <v>0.05</v>
      </c>
      <c r="L85" s="858">
        <f>N79*K85</f>
        <v>2974.3808391603607</v>
      </c>
      <c r="M85" s="859"/>
      <c r="N85" s="51"/>
    </row>
    <row r="86" spans="1:14" ht="15.75" thickBot="1">
      <c r="B86" s="91" t="s">
        <v>974</v>
      </c>
      <c r="C86" s="92"/>
      <c r="D86" s="92"/>
      <c r="E86" s="92"/>
      <c r="F86" s="92"/>
      <c r="G86" s="92"/>
      <c r="H86" s="92"/>
      <c r="I86" s="93"/>
      <c r="J86" s="94"/>
      <c r="K86" s="305">
        <v>0.05</v>
      </c>
      <c r="L86" s="860">
        <f>N79*K86</f>
        <v>2974.3808391603607</v>
      </c>
      <c r="M86" s="861"/>
      <c r="N86" s="51"/>
    </row>
    <row r="87" spans="1:14" ht="15.75" thickBot="1">
      <c r="B87" s="824" t="s">
        <v>953</v>
      </c>
      <c r="C87" s="825"/>
      <c r="D87" s="825"/>
      <c r="E87" s="825"/>
      <c r="F87" s="825"/>
      <c r="G87" s="825"/>
      <c r="H87" s="825"/>
      <c r="I87" s="825"/>
      <c r="J87" s="825"/>
      <c r="K87" s="825"/>
      <c r="L87" s="825"/>
      <c r="M87" s="826"/>
      <c r="N87" s="52">
        <f>L84+L85+L86</f>
        <v>17846.285034962162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77333.901818169368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1646</v>
      </c>
      <c r="C31" s="81" t="s">
        <v>1647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c r="B36" s="837"/>
      <c r="C36" s="838"/>
      <c r="D36" s="838"/>
      <c r="E36" s="838"/>
      <c r="F36" s="838"/>
      <c r="G36" s="838"/>
      <c r="H36" s="839"/>
      <c r="I36" s="267"/>
      <c r="J36" s="268"/>
      <c r="K36" s="269"/>
      <c r="L36" s="270"/>
      <c r="M36" s="336"/>
      <c r="N36" s="272"/>
      <c r="P36" s="106"/>
    </row>
    <row r="37" spans="1:16">
      <c r="A37" s="113"/>
      <c r="B37" s="837"/>
      <c r="C37" s="838"/>
      <c r="D37" s="838"/>
      <c r="E37" s="838"/>
      <c r="F37" s="838"/>
      <c r="G37" s="838"/>
      <c r="H37" s="839"/>
      <c r="I37" s="421"/>
      <c r="J37" s="422"/>
      <c r="K37" s="269"/>
      <c r="L37" s="335"/>
      <c r="M37" s="336"/>
      <c r="N37" s="272"/>
      <c r="P37" s="103"/>
    </row>
    <row r="38" spans="1:16">
      <c r="A38" s="113"/>
      <c r="B38" s="837"/>
      <c r="C38" s="838"/>
      <c r="D38" s="838"/>
      <c r="E38" s="838"/>
      <c r="F38" s="838"/>
      <c r="G38" s="838"/>
      <c r="H38" s="839"/>
      <c r="I38" s="328"/>
      <c r="J38" s="330"/>
      <c r="K38" s="269"/>
      <c r="L38" s="423"/>
      <c r="M38" s="424"/>
      <c r="N38" s="272"/>
      <c r="P38" s="106"/>
    </row>
    <row r="39" spans="1:16">
      <c r="B39" s="837"/>
      <c r="C39" s="838"/>
      <c r="D39" s="838"/>
      <c r="E39" s="838"/>
      <c r="F39" s="838"/>
      <c r="G39" s="838"/>
      <c r="H39" s="839"/>
      <c r="I39" s="36"/>
      <c r="J39" s="37"/>
      <c r="K39" s="269"/>
      <c r="L39" s="276"/>
      <c r="M39" s="336"/>
      <c r="N39" s="272"/>
      <c r="P39" s="106"/>
    </row>
    <row r="40" spans="1:16">
      <c r="B40" s="320"/>
      <c r="C40" s="321"/>
      <c r="D40" s="321"/>
      <c r="E40" s="321"/>
      <c r="F40" s="323"/>
      <c r="G40" s="323"/>
      <c r="H40" s="125"/>
      <c r="I40" s="36"/>
      <c r="J40" s="37"/>
      <c r="K40" s="269"/>
      <c r="L40" s="276"/>
      <c r="M40" s="277"/>
      <c r="N40" s="273"/>
      <c r="P40" s="103"/>
    </row>
    <row r="41" spans="1:16">
      <c r="B41" s="844" t="s">
        <v>952</v>
      </c>
      <c r="C41" s="845"/>
      <c r="D41" s="845"/>
      <c r="E41" s="38"/>
      <c r="F41" s="39"/>
      <c r="G41" s="39"/>
      <c r="H41" s="40"/>
      <c r="I41" s="36"/>
      <c r="J41" s="37"/>
      <c r="K41" s="279"/>
      <c r="L41" s="276"/>
      <c r="M41" s="401">
        <v>0.05</v>
      </c>
      <c r="N41" s="344">
        <f>N77*M41</f>
        <v>270.65500000000003</v>
      </c>
      <c r="P41" s="106"/>
    </row>
    <row r="42" spans="1:16" ht="15.75" thickBot="1">
      <c r="B42" s="837"/>
      <c r="C42" s="838"/>
      <c r="D42" s="838"/>
      <c r="E42" s="838"/>
      <c r="F42" s="838"/>
      <c r="G42" s="838"/>
      <c r="H42" s="839"/>
      <c r="I42" s="846"/>
      <c r="J42" s="847"/>
      <c r="K42" s="41"/>
      <c r="L42" s="848"/>
      <c r="M42" s="849"/>
      <c r="N42" s="105"/>
    </row>
    <row r="43" spans="1:16" ht="15.75" thickBot="1">
      <c r="B43" s="824" t="s">
        <v>953</v>
      </c>
      <c r="C43" s="825"/>
      <c r="D43" s="825"/>
      <c r="E43" s="825"/>
      <c r="F43" s="825"/>
      <c r="G43" s="825"/>
      <c r="H43" s="825"/>
      <c r="I43" s="825"/>
      <c r="J43" s="825"/>
      <c r="K43" s="825"/>
      <c r="L43" s="825"/>
      <c r="M43" s="826"/>
      <c r="N43" s="394">
        <f>SUM(N36:N42)</f>
        <v>270.65500000000003</v>
      </c>
    </row>
    <row r="44" spans="1:16">
      <c r="B44" s="280"/>
      <c r="C44" s="34"/>
      <c r="D44" s="34"/>
      <c r="E44" s="34"/>
      <c r="F44" s="34"/>
      <c r="G44" s="34"/>
      <c r="H44" s="34"/>
      <c r="I44" s="34"/>
      <c r="J44" s="34"/>
      <c r="K44" s="34"/>
      <c r="L44" s="34"/>
      <c r="M44" s="34"/>
      <c r="N44" s="35"/>
    </row>
    <row r="45" spans="1:16">
      <c r="B45" s="64" t="s">
        <v>954</v>
      </c>
      <c r="C45" s="65"/>
      <c r="D45" s="65"/>
      <c r="E45" s="65"/>
      <c r="F45" s="65"/>
      <c r="G45" s="65"/>
      <c r="H45" s="65"/>
      <c r="I45" s="65"/>
      <c r="J45" s="65"/>
      <c r="K45" s="65"/>
      <c r="L45" s="65"/>
      <c r="M45" s="65"/>
      <c r="N45" s="66"/>
    </row>
    <row r="46" spans="1:16" ht="15.75" thickBot="1">
      <c r="B46" s="67"/>
      <c r="C46" s="62"/>
      <c r="D46" s="62"/>
      <c r="E46" s="62"/>
      <c r="F46" s="62"/>
      <c r="G46" s="62"/>
      <c r="H46" s="62"/>
      <c r="I46" s="62"/>
      <c r="J46" s="61"/>
      <c r="K46" s="61"/>
      <c r="L46" s="61"/>
      <c r="M46" s="61"/>
      <c r="N46" s="63"/>
    </row>
    <row r="47" spans="1:16">
      <c r="B47" s="815" t="s">
        <v>944</v>
      </c>
      <c r="C47" s="816"/>
      <c r="D47" s="816"/>
      <c r="E47" s="816"/>
      <c r="F47" s="816"/>
      <c r="G47" s="816"/>
      <c r="H47" s="816"/>
      <c r="I47" s="817"/>
      <c r="J47" s="315" t="s">
        <v>945</v>
      </c>
      <c r="K47" s="85" t="s">
        <v>946</v>
      </c>
      <c r="L47" s="818" t="s">
        <v>955</v>
      </c>
      <c r="M47" s="817"/>
      <c r="N47" s="86" t="s">
        <v>951</v>
      </c>
    </row>
    <row r="48" spans="1:16">
      <c r="A48" s="161" t="s">
        <v>802</v>
      </c>
      <c r="B48" s="43" t="str">
        <f>VLOOKUP(A48,MATERIALES!A5:D373,3,FALSE)</f>
        <v>Arena lavada</v>
      </c>
      <c r="C48" s="281"/>
      <c r="D48" s="281"/>
      <c r="E48" s="281"/>
      <c r="F48" s="281"/>
      <c r="G48" s="281"/>
      <c r="H48" s="281"/>
      <c r="I48" s="268"/>
      <c r="J48" s="224" t="str">
        <f>VLOOKUP(A48,MATERIALES!A4:D640,2,FALSE)</f>
        <v>m3</v>
      </c>
      <c r="K48" s="282">
        <v>1.3</v>
      </c>
      <c r="L48" s="267"/>
      <c r="M48" s="402">
        <f>VLOOKUP(A48,MATERIALES!A5:D396,4,FALSE)</f>
        <v>35471.460242289882</v>
      </c>
      <c r="N48" s="272">
        <f>K48*M48</f>
        <v>46112.898314976846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46112.898314976846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VLOOKUP(A60,TRANSPORTE!A5:D117,3,FALSE)</f>
        <v>Transporte de material seleccionado para relleno</v>
      </c>
      <c r="C60" s="317"/>
      <c r="D60" s="317"/>
      <c r="E60" s="317"/>
      <c r="F60" s="317"/>
      <c r="G60" s="317"/>
      <c r="H60" s="311" t="s">
        <v>1468</v>
      </c>
      <c r="I60" s="279">
        <v>1.3</v>
      </c>
      <c r="J60" s="286">
        <v>1</v>
      </c>
      <c r="K60" s="279">
        <f>I60*J60</f>
        <v>1.3</v>
      </c>
      <c r="L60" s="828">
        <f>VLOOKUP(A60,TRANSPORTE!A5:D117,4,FALSE)</f>
        <v>819.12972593026996</v>
      </c>
      <c r="M60" s="829"/>
      <c r="N60" s="287">
        <f>K60*L60</f>
        <v>1064.8686437093511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1064.8686437093511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v>
      </c>
      <c r="N71" s="395">
        <f>K71/M71</f>
        <v>5413.1</v>
      </c>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52861.521958686193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10572.30439173724</v>
      </c>
      <c r="M84" s="859"/>
      <c r="N84" s="51"/>
    </row>
    <row r="85" spans="1:14">
      <c r="B85" s="89" t="s">
        <v>973</v>
      </c>
      <c r="C85" s="90"/>
      <c r="D85" s="90"/>
      <c r="E85" s="90"/>
      <c r="F85" s="90"/>
      <c r="G85" s="90"/>
      <c r="H85" s="90"/>
      <c r="I85" s="87"/>
      <c r="J85" s="88"/>
      <c r="K85" s="304">
        <v>0.05</v>
      </c>
      <c r="L85" s="858">
        <f>N79*K85</f>
        <v>2643.0760979343099</v>
      </c>
      <c r="M85" s="859"/>
      <c r="N85" s="51"/>
    </row>
    <row r="86" spans="1:14" ht="15.75" thickBot="1">
      <c r="B86" s="91" t="s">
        <v>974</v>
      </c>
      <c r="C86" s="92"/>
      <c r="D86" s="92"/>
      <c r="E86" s="92"/>
      <c r="F86" s="92"/>
      <c r="G86" s="92"/>
      <c r="H86" s="92"/>
      <c r="I86" s="93"/>
      <c r="J86" s="94"/>
      <c r="K86" s="305">
        <v>0.05</v>
      </c>
      <c r="L86" s="860">
        <f>N79*K86</f>
        <v>2643.0760979343099</v>
      </c>
      <c r="M86" s="861"/>
      <c r="N86" s="51"/>
    </row>
    <row r="87" spans="1:14" ht="15.75" thickBot="1">
      <c r="B87" s="824" t="s">
        <v>953</v>
      </c>
      <c r="C87" s="825"/>
      <c r="D87" s="825"/>
      <c r="E87" s="825"/>
      <c r="F87" s="825"/>
      <c r="G87" s="825"/>
      <c r="H87" s="825"/>
      <c r="I87" s="825"/>
      <c r="J87" s="825"/>
      <c r="K87" s="825"/>
      <c r="L87" s="825"/>
      <c r="M87" s="826"/>
      <c r="N87" s="52">
        <f>L84+L85+L86</f>
        <v>15858.45658760586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68719.978546292055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1097</v>
      </c>
      <c r="C31" s="81" t="s">
        <v>2095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3497.9160151004476</v>
      </c>
      <c r="L36" s="270"/>
      <c r="M36" s="271">
        <v>2</v>
      </c>
      <c r="N36" s="272">
        <f>K36/M36</f>
        <v>1748.9580075502238</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725802.84669776552</v>
      </c>
      <c r="L37" s="335"/>
      <c r="M37" s="336">
        <v>4</v>
      </c>
      <c r="N37" s="272">
        <f>K37/M37</f>
        <v>181450.71167444138</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10274.046981055548</v>
      </c>
      <c r="L38" s="423"/>
      <c r="M38" s="424">
        <v>2</v>
      </c>
      <c r="N38" s="272">
        <f>K38/M38</f>
        <v>5137.0234905277739</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189576.78195106864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3418.700858798542</v>
      </c>
      <c r="N47" s="272">
        <f>K47*M47</f>
        <v>40597.825600669486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4845.1597136813743</v>
      </c>
      <c r="N48" s="272">
        <f>K48*M48</f>
        <v>2422.5798568406872</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6081.7904355833152</v>
      </c>
      <c r="N49" s="272">
        <f>K49*M49</f>
        <v>3040.8952177916576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397800.63892804849</v>
      </c>
      <c r="N50" s="272">
        <f>K50*M50</f>
        <v>52488.557723686688</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98549.858398988523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819.12972593026996</v>
      </c>
      <c r="M59" s="829"/>
      <c r="N59" s="287">
        <f>K59*L59</f>
        <v>40.956486296513503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40.956486296513503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4">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300568.48462184647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60113.696924369295</v>
      </c>
      <c r="M83" s="859"/>
      <c r="N83" s="51"/>
    </row>
    <row r="84" spans="1:14">
      <c r="B84" s="89" t="s">
        <v>973</v>
      </c>
      <c r="C84" s="90"/>
      <c r="D84" s="90"/>
      <c r="E84" s="90"/>
      <c r="F84" s="90"/>
      <c r="G84" s="90"/>
      <c r="H84" s="90"/>
      <c r="I84" s="87"/>
      <c r="J84" s="88"/>
      <c r="K84" s="304">
        <v>0.05</v>
      </c>
      <c r="L84" s="858">
        <f>N78*K84</f>
        <v>15028.424231092324</v>
      </c>
      <c r="M84" s="859"/>
      <c r="N84" s="51"/>
    </row>
    <row r="85" spans="1:14" ht="15.75" thickBot="1">
      <c r="B85" s="91" t="s">
        <v>974</v>
      </c>
      <c r="C85" s="92"/>
      <c r="D85" s="92"/>
      <c r="E85" s="92"/>
      <c r="F85" s="92"/>
      <c r="G85" s="92"/>
      <c r="H85" s="92"/>
      <c r="I85" s="93"/>
      <c r="J85" s="94"/>
      <c r="K85" s="305">
        <v>0.05</v>
      </c>
      <c r="L85" s="860">
        <f>N78*K85</f>
        <v>15028.424231092324</v>
      </c>
      <c r="M85" s="861"/>
      <c r="N85" s="51"/>
    </row>
    <row r="86" spans="1:14" ht="15.75" thickBot="1">
      <c r="B86" s="824" t="s">
        <v>953</v>
      </c>
      <c r="C86" s="825"/>
      <c r="D86" s="825"/>
      <c r="E86" s="825"/>
      <c r="F86" s="825"/>
      <c r="G86" s="825"/>
      <c r="H86" s="825"/>
      <c r="I86" s="825"/>
      <c r="J86" s="825"/>
      <c r="K86" s="825"/>
      <c r="L86" s="825"/>
      <c r="M86" s="826"/>
      <c r="N86" s="52">
        <f>L83+L84+L85</f>
        <v>90170.545386553946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390739.03000840044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15" customHeight="1">
      <c r="B107" s="969" t="s">
        <v>2219</v>
      </c>
      <c r="C107" s="970"/>
      <c r="D107" s="970"/>
      <c r="E107" s="970"/>
      <c r="F107" s="970"/>
      <c r="G107" s="970"/>
      <c r="H107" s="970"/>
      <c r="I107" s="970"/>
      <c r="J107" s="970"/>
      <c r="K107" s="970"/>
      <c r="L107" s="970"/>
      <c r="M107" s="970"/>
      <c r="N107" s="971"/>
    </row>
    <row r="108" spans="2:14" ht="30.75" customHeight="1">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1098</v>
      </c>
      <c r="C31" s="81" t="s">
        <v>1879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228</v>
      </c>
      <c r="B36" s="837" t="str">
        <f>VLOOKUP(A36,EQUIPOS!A6:D154,3,FALSE)</f>
        <v xml:space="preserve">Formaleta metálica (concreto hidráulico)
</v>
      </c>
      <c r="C36" s="838"/>
      <c r="D36" s="838"/>
      <c r="E36" s="838"/>
      <c r="F36" s="838"/>
      <c r="G36" s="838"/>
      <c r="H36" s="839"/>
      <c r="I36" s="267"/>
      <c r="J36" s="268"/>
      <c r="K36" s="269">
        <f>VLOOKUP(A36,EQUIPOS!A6:D163,4,FALSE)</f>
        <v>3497.9160151004476</v>
      </c>
      <c r="L36" s="270"/>
      <c r="M36" s="271">
        <v>2</v>
      </c>
      <c r="N36" s="272">
        <f>K36/M36</f>
        <v>1748.9580075502238</v>
      </c>
    </row>
    <row r="37" spans="1:14">
      <c r="A37" s="113" t="s">
        <v>282</v>
      </c>
      <c r="B37" s="837" t="str">
        <f>VLOOKUP(A37,EQUIPOS!A7:D154,3,FALSE)</f>
        <v>Piloteadora potencia 250KW, RPM 1800, fuerza elevadora 200KN</v>
      </c>
      <c r="C37" s="838"/>
      <c r="D37" s="838"/>
      <c r="E37" s="838"/>
      <c r="F37" s="838"/>
      <c r="G37" s="838"/>
      <c r="H37" s="839"/>
      <c r="I37" s="421"/>
      <c r="J37" s="422"/>
      <c r="K37" s="269">
        <f>VLOOKUP(A37,EQUIPOS!A7:D164,4,FALSE)</f>
        <v>725802.84669776552</v>
      </c>
      <c r="L37" s="335"/>
      <c r="M37" s="336">
        <v>4</v>
      </c>
      <c r="N37" s="272">
        <f>K37/M37</f>
        <v>181450.71167444138</v>
      </c>
    </row>
    <row r="38" spans="1:14">
      <c r="A38" s="113" t="s">
        <v>363</v>
      </c>
      <c r="B38" s="837" t="str">
        <f>VLOOKUP(A38,EQUIPOS!A8:D154,3,FALSE)</f>
        <v>Vibrador de concreto, Motor de 3 hp a 18.000 rpm Mangueras de 4 mt</v>
      </c>
      <c r="C38" s="838"/>
      <c r="D38" s="838"/>
      <c r="E38" s="838"/>
      <c r="F38" s="838"/>
      <c r="G38" s="838"/>
      <c r="H38" s="839"/>
      <c r="I38" s="328"/>
      <c r="J38" s="330"/>
      <c r="K38" s="269">
        <f>VLOOKUP(A38,EQUIPOS!A8:D165,4,FALSE)</f>
        <v>10274.046981055548</v>
      </c>
      <c r="L38" s="423"/>
      <c r="M38" s="424">
        <v>2</v>
      </c>
      <c r="N38" s="272">
        <f>K38/M38</f>
        <v>5137.0234905277739</v>
      </c>
    </row>
    <row r="39" spans="1:14">
      <c r="B39" s="837"/>
      <c r="C39" s="838"/>
      <c r="D39" s="838"/>
      <c r="E39" s="843"/>
      <c r="F39" s="838"/>
      <c r="G39" s="838"/>
      <c r="H39" s="839"/>
      <c r="I39" s="36"/>
      <c r="J39" s="37"/>
      <c r="K39" s="274"/>
      <c r="L39" s="276"/>
      <c r="M39" s="277"/>
      <c r="N39" s="278"/>
    </row>
    <row r="40" spans="1:14">
      <c r="B40" s="844" t="s">
        <v>952</v>
      </c>
      <c r="C40" s="845"/>
      <c r="D40" s="845"/>
      <c r="E40" s="38"/>
      <c r="F40" s="39"/>
      <c r="G40" s="39"/>
      <c r="H40" s="40"/>
      <c r="I40" s="36"/>
      <c r="J40" s="37"/>
      <c r="K40" s="279"/>
      <c r="L40" s="276"/>
      <c r="M40" s="401">
        <v>0.1</v>
      </c>
      <c r="N40" s="344">
        <f>N76*M40</f>
        <v>1240.0887785492826</v>
      </c>
    </row>
    <row r="41" spans="1:14" ht="15.75" thickBot="1">
      <c r="B41" s="837"/>
      <c r="C41" s="838"/>
      <c r="D41" s="838"/>
      <c r="E41" s="838"/>
      <c r="F41" s="838"/>
      <c r="G41" s="838"/>
      <c r="H41" s="839"/>
      <c r="I41" s="846"/>
      <c r="J41" s="847"/>
      <c r="K41" s="41"/>
      <c r="L41" s="848"/>
      <c r="M41" s="849"/>
      <c r="N41" s="105"/>
    </row>
    <row r="42" spans="1:14" ht="15.75" thickBot="1">
      <c r="B42" s="824" t="s">
        <v>953</v>
      </c>
      <c r="C42" s="825"/>
      <c r="D42" s="825"/>
      <c r="E42" s="825"/>
      <c r="F42" s="825"/>
      <c r="G42" s="825"/>
      <c r="H42" s="825"/>
      <c r="I42" s="825"/>
      <c r="J42" s="825"/>
      <c r="K42" s="825"/>
      <c r="L42" s="825"/>
      <c r="M42" s="826"/>
      <c r="N42" s="394">
        <f>SUM(N36:N41)</f>
        <v>189576.78195106864</v>
      </c>
    </row>
    <row r="43" spans="1:14">
      <c r="B43" s="280"/>
      <c r="C43" s="34"/>
      <c r="D43" s="34"/>
      <c r="E43" s="34"/>
      <c r="F43" s="34"/>
      <c r="G43" s="34"/>
      <c r="H43" s="34"/>
      <c r="I43" s="34"/>
      <c r="J43" s="34"/>
      <c r="K43" s="34"/>
      <c r="L43" s="34"/>
      <c r="M43" s="34"/>
      <c r="N43" s="35"/>
    </row>
    <row r="44" spans="1:14">
      <c r="B44" s="64" t="s">
        <v>954</v>
      </c>
      <c r="C44" s="65"/>
      <c r="D44" s="65"/>
      <c r="E44" s="65"/>
      <c r="F44" s="65"/>
      <c r="G44" s="65"/>
      <c r="H44" s="65"/>
      <c r="I44" s="65"/>
      <c r="J44" s="65"/>
      <c r="K44" s="65"/>
      <c r="L44" s="65"/>
      <c r="M44" s="65"/>
      <c r="N44" s="66"/>
    </row>
    <row r="45" spans="1:14" ht="15.75" thickBot="1">
      <c r="B45" s="67"/>
      <c r="C45" s="62"/>
      <c r="D45" s="62"/>
      <c r="E45" s="62"/>
      <c r="F45" s="62"/>
      <c r="G45" s="62"/>
      <c r="H45" s="62"/>
      <c r="I45" s="62"/>
      <c r="J45" s="61"/>
      <c r="K45" s="61"/>
      <c r="L45" s="61"/>
      <c r="M45" s="61"/>
      <c r="N45" s="63"/>
    </row>
    <row r="46" spans="1:14">
      <c r="B46" s="815" t="s">
        <v>944</v>
      </c>
      <c r="C46" s="816"/>
      <c r="D46" s="816"/>
      <c r="E46" s="816"/>
      <c r="F46" s="816"/>
      <c r="G46" s="816"/>
      <c r="H46" s="816"/>
      <c r="I46" s="817"/>
      <c r="J46" s="315" t="s">
        <v>945</v>
      </c>
      <c r="K46" s="85" t="s">
        <v>946</v>
      </c>
      <c r="L46" s="818" t="s">
        <v>955</v>
      </c>
      <c r="M46" s="817"/>
      <c r="N46" s="86" t="s">
        <v>951</v>
      </c>
    </row>
    <row r="47" spans="1:14">
      <c r="A47" s="161" t="s">
        <v>745</v>
      </c>
      <c r="B47" s="43" t="str">
        <f>VLOOKUP(A47,MATERIALES!A5:D373,3,FALSE)</f>
        <v>Acero PDR-60</v>
      </c>
      <c r="C47" s="281"/>
      <c r="D47" s="281"/>
      <c r="E47" s="281"/>
      <c r="F47" s="281"/>
      <c r="G47" s="281"/>
      <c r="H47" s="281"/>
      <c r="I47" s="268"/>
      <c r="J47" s="224" t="str">
        <f>VLOOKUP(A47,MATERIALES!A3:D639,2,FALSE)</f>
        <v>kg</v>
      </c>
      <c r="K47" s="407">
        <v>11.875220230569418</v>
      </c>
      <c r="L47" s="267"/>
      <c r="M47" s="402">
        <f>VLOOKUP(A47,MATERIALES!A5:D396,4,FALSE)</f>
        <v>3418.700858798542</v>
      </c>
      <c r="N47" s="272">
        <f>K47*M47</f>
        <v>40597.825600669486</v>
      </c>
    </row>
    <row r="48" spans="1:14">
      <c r="A48" s="161" t="s">
        <v>749</v>
      </c>
      <c r="B48" s="43" t="str">
        <f>VLOOKUP(A48,MATERIALES!A6:D373,3,FALSE)</f>
        <v>Aditivo curador</v>
      </c>
      <c r="C48" s="425"/>
      <c r="D48" s="425"/>
      <c r="E48" s="425"/>
      <c r="F48" s="425"/>
      <c r="G48" s="425"/>
      <c r="H48" s="425"/>
      <c r="I48" s="425"/>
      <c r="J48" s="311" t="str">
        <f>VLOOKUP(A48,MATERIALES!A4:D640,2,FALSE)</f>
        <v>kg</v>
      </c>
      <c r="K48" s="397">
        <v>0.5</v>
      </c>
      <c r="L48" s="421"/>
      <c r="M48" s="402">
        <f>VLOOKUP(A48,MATERIALES!A6:D397,4,FALSE)</f>
        <v>4845.1597136813743</v>
      </c>
      <c r="N48" s="272">
        <f>K48*M48</f>
        <v>2422.5798568406872</v>
      </c>
    </row>
    <row r="49" spans="1:14">
      <c r="A49" s="161" t="s">
        <v>788</v>
      </c>
      <c r="B49" s="43" t="str">
        <f>VLOOKUP(A49,MATERIALES!A6:D373,3,FALSE)</f>
        <v>Alambre negro para amarre calibre 18</v>
      </c>
      <c r="C49" s="425"/>
      <c r="D49" s="425"/>
      <c r="E49" s="425"/>
      <c r="F49" s="425"/>
      <c r="G49" s="425"/>
      <c r="H49" s="425"/>
      <c r="I49" s="425"/>
      <c r="J49" s="312" t="str">
        <f>VLOOKUP(A49,MATERIALES!A5:D641,2,FALSE)</f>
        <v>kg</v>
      </c>
      <c r="K49" s="397">
        <v>0.5</v>
      </c>
      <c r="L49" s="421"/>
      <c r="M49" s="402">
        <f>VLOOKUP(A49,MATERIALES!A6:D398,4,FALSE)</f>
        <v>6081.7904355833152</v>
      </c>
      <c r="N49" s="272">
        <f>K49*M49</f>
        <v>3040.8952177916576</v>
      </c>
    </row>
    <row r="50" spans="1:14">
      <c r="A50" s="161" t="s">
        <v>829</v>
      </c>
      <c r="B50" s="43" t="str">
        <f>VLOOKUP(A50,MATERIALES!A6:D373,3,FALSE)</f>
        <v>Concreto Resistencia  28 (Mpa)</v>
      </c>
      <c r="C50" s="425"/>
      <c r="D50" s="425"/>
      <c r="E50" s="425"/>
      <c r="F50" s="425"/>
      <c r="G50" s="425"/>
      <c r="H50" s="425"/>
      <c r="I50" s="425"/>
      <c r="J50" s="312" t="str">
        <f>VLOOKUP(A50,MATERIALES!A6:D642,2,FALSE)</f>
        <v>m3</v>
      </c>
      <c r="K50" s="436">
        <v>0.13194689145077132</v>
      </c>
      <c r="L50" s="421"/>
      <c r="M50" s="402">
        <f>VLOOKUP(A50,MATERIALES!A6:D399,4,FALSE)</f>
        <v>397800.63892804849</v>
      </c>
      <c r="N50" s="272">
        <f>K50*M50</f>
        <v>52488.557723686688</v>
      </c>
    </row>
    <row r="51" spans="1:14">
      <c r="A51" s="161"/>
      <c r="B51" s="43"/>
      <c r="C51" s="425"/>
      <c r="D51" s="425"/>
      <c r="E51" s="425"/>
      <c r="F51" s="425"/>
      <c r="G51" s="425"/>
      <c r="H51" s="425"/>
      <c r="I51" s="425"/>
      <c r="J51" s="312"/>
      <c r="K51" s="397"/>
      <c r="L51" s="421"/>
      <c r="M51" s="402"/>
      <c r="N51" s="272"/>
    </row>
    <row r="52" spans="1:14">
      <c r="A52" s="161"/>
      <c r="B52" s="43"/>
      <c r="C52" s="425"/>
      <c r="D52" s="425"/>
      <c r="E52" s="425"/>
      <c r="F52" s="425"/>
      <c r="G52" s="425"/>
      <c r="H52" s="425"/>
      <c r="I52" s="425"/>
      <c r="J52" s="311"/>
      <c r="K52" s="397"/>
      <c r="L52" s="421"/>
      <c r="M52" s="402"/>
      <c r="N52" s="272"/>
    </row>
    <row r="53" spans="1:14" ht="15.75" thickBot="1">
      <c r="B53" s="43"/>
      <c r="C53" s="310"/>
      <c r="D53" s="310"/>
      <c r="E53" s="310"/>
      <c r="F53" s="310"/>
      <c r="G53" s="310"/>
      <c r="H53" s="310"/>
      <c r="I53" s="310"/>
      <c r="J53" s="435"/>
      <c r="K53" s="126"/>
      <c r="L53" s="325"/>
      <c r="M53" s="402"/>
      <c r="N53" s="272"/>
    </row>
    <row r="54" spans="1:14" ht="15.75" thickBot="1">
      <c r="B54" s="824" t="s">
        <v>953</v>
      </c>
      <c r="C54" s="825"/>
      <c r="D54" s="825"/>
      <c r="E54" s="825"/>
      <c r="F54" s="825"/>
      <c r="G54" s="825"/>
      <c r="H54" s="825"/>
      <c r="I54" s="825"/>
      <c r="J54" s="825"/>
      <c r="K54" s="825"/>
      <c r="L54" s="825"/>
      <c r="M54" s="826"/>
      <c r="N54" s="394">
        <f>SUM(N47:N53)</f>
        <v>98549.858398988523</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A59" t="s">
        <v>1408</v>
      </c>
      <c r="B59" s="46" t="str">
        <f>VLOOKUP(A59,TRANSPORTE!A5:D117,3,FALSE)</f>
        <v>Equipo de Transporte (Camiones Grúas</v>
      </c>
      <c r="C59" s="317"/>
      <c r="D59" s="317"/>
      <c r="E59" s="317"/>
      <c r="F59" s="317"/>
      <c r="G59" s="317"/>
      <c r="H59" s="311" t="s">
        <v>1468</v>
      </c>
      <c r="I59" s="279">
        <v>0.05</v>
      </c>
      <c r="J59" s="286">
        <v>1</v>
      </c>
      <c r="K59" s="279">
        <f>I59*J59</f>
        <v>0.05</v>
      </c>
      <c r="L59" s="828">
        <f>VLOOKUP(A59,TRANSPORTE!A5:D117,4,FALSE)</f>
        <v>819.12972593026996</v>
      </c>
      <c r="M59" s="829"/>
      <c r="N59" s="287">
        <f>K59*L59</f>
        <v>40.956486296513503</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47"/>
      <c r="C64" s="448"/>
      <c r="D64" s="448"/>
      <c r="E64" s="448"/>
      <c r="F64" s="448"/>
      <c r="G64" s="448"/>
      <c r="H64" s="48"/>
      <c r="I64" s="126"/>
      <c r="J64" s="126"/>
      <c r="K64" s="126"/>
      <c r="L64" s="813"/>
      <c r="M64" s="814"/>
      <c r="N64" s="127"/>
    </row>
    <row r="65" spans="1:15" ht="15.75" thickBot="1">
      <c r="B65" s="830" t="s">
        <v>953</v>
      </c>
      <c r="C65" s="831"/>
      <c r="D65" s="831"/>
      <c r="E65" s="831"/>
      <c r="F65" s="831"/>
      <c r="G65" s="831"/>
      <c r="H65" s="831"/>
      <c r="I65" s="831"/>
      <c r="J65" s="831"/>
      <c r="K65" s="831"/>
      <c r="L65" s="831"/>
      <c r="M65" s="832"/>
      <c r="N65" s="104">
        <f>N59+N60+N61+N62+N63</f>
        <v>40.956486296513503</v>
      </c>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853"/>
      <c r="N69" s="98" t="s">
        <v>951</v>
      </c>
    </row>
    <row r="70" spans="1:15">
      <c r="A70" s="162" t="s">
        <v>7</v>
      </c>
      <c r="B70" s="49" t="str">
        <f>VLOOKUP(A70,'MANO DE OBRA'!A8:D68,3,FALSE)</f>
        <v>Obrero (2)</v>
      </c>
      <c r="C70" s="47"/>
      <c r="D70" s="47"/>
      <c r="E70" s="47"/>
      <c r="F70" s="47"/>
      <c r="G70" s="47"/>
      <c r="H70" s="47"/>
      <c r="I70" s="292">
        <f>K70/J70*100</f>
        <v>58520.000000000007</v>
      </c>
      <c r="J70" s="293">
        <v>185</v>
      </c>
      <c r="K70" s="294">
        <f>VLOOKUP(A70,'MANO DE OBRA'!A8:D99,4,FALSE)</f>
        <v>108262</v>
      </c>
      <c r="L70" s="50"/>
      <c r="M70" s="437">
        <v>47.058819999999997</v>
      </c>
      <c r="N70" s="395">
        <f>K70/M70</f>
        <v>2300.5676725425756</v>
      </c>
      <c r="O70" s="106"/>
    </row>
    <row r="71" spans="1:15">
      <c r="A71" s="162" t="s">
        <v>11</v>
      </c>
      <c r="B71" s="49" t="str">
        <f>VLOOKUP(A71,'MANO DE OBRA'!A8:D69,3,FALSE)</f>
        <v>Obrero (4)</v>
      </c>
      <c r="C71" s="47"/>
      <c r="D71" s="47"/>
      <c r="E71" s="47"/>
      <c r="F71" s="47"/>
      <c r="G71" s="47"/>
      <c r="H71" s="47"/>
      <c r="I71" s="292">
        <f>K71/J71*100</f>
        <v>117040.00000000001</v>
      </c>
      <c r="J71" s="293">
        <v>185</v>
      </c>
      <c r="K71" s="294">
        <f>VLOOKUP(A71,'MANO DE OBRA'!A8:D100,4,FALSE)</f>
        <v>216524</v>
      </c>
      <c r="L71" s="50"/>
      <c r="M71" s="432">
        <v>32</v>
      </c>
      <c r="N71" s="395">
        <f>K71/M71</f>
        <v>6766.375</v>
      </c>
    </row>
    <row r="72" spans="1:15">
      <c r="A72" t="s">
        <v>30</v>
      </c>
      <c r="B72" s="49" t="str">
        <f>VLOOKUP(A72,'MANO DE OBRA'!A9:D70,3,FALSE)</f>
        <v>Oficial</v>
      </c>
      <c r="C72" s="47"/>
      <c r="D72" s="47"/>
      <c r="E72" s="47"/>
      <c r="F72" s="47"/>
      <c r="G72" s="47"/>
      <c r="H72" s="47"/>
      <c r="I72" s="292">
        <f>K72/J72*100</f>
        <v>57668.23979157189</v>
      </c>
      <c r="J72" s="293">
        <v>185</v>
      </c>
      <c r="K72" s="294">
        <f>VLOOKUP(A72,'MANO DE OBRA'!A9:D101,4,FALSE)</f>
        <v>106686.24361440798</v>
      </c>
      <c r="L72" s="50"/>
      <c r="M72" s="300">
        <v>32</v>
      </c>
      <c r="N72" s="395">
        <f>K72/M72</f>
        <v>3333.9451129502495</v>
      </c>
    </row>
    <row r="73" spans="1:15">
      <c r="B73" s="49"/>
      <c r="C73" s="47"/>
      <c r="D73" s="47"/>
      <c r="E73" s="47"/>
      <c r="F73" s="47"/>
      <c r="G73" s="47"/>
      <c r="H73" s="47"/>
      <c r="I73" s="279"/>
      <c r="J73" s="297"/>
      <c r="K73" s="294"/>
      <c r="L73" s="318"/>
      <c r="M73" s="300"/>
      <c r="N73" s="296"/>
    </row>
    <row r="74" spans="1:15">
      <c r="B74" s="49"/>
      <c r="C74" s="47"/>
      <c r="D74" s="47"/>
      <c r="E74" s="47"/>
      <c r="F74" s="47"/>
      <c r="G74" s="47"/>
      <c r="H74" s="47"/>
      <c r="I74" s="279"/>
      <c r="J74" s="297"/>
      <c r="K74" s="298"/>
      <c r="L74" s="318"/>
      <c r="M74" s="300"/>
      <c r="N74" s="296"/>
    </row>
    <row r="75" spans="1:15" ht="15.75" thickBot="1">
      <c r="B75" s="811"/>
      <c r="C75" s="812"/>
      <c r="D75" s="812"/>
      <c r="E75" s="812"/>
      <c r="F75" s="812"/>
      <c r="G75" s="812"/>
      <c r="H75" s="812"/>
      <c r="I75" s="126"/>
      <c r="J75" s="126"/>
      <c r="K75" s="126"/>
      <c r="L75" s="912"/>
      <c r="M75" s="912"/>
      <c r="N75" s="45"/>
    </row>
    <row r="76" spans="1:15" ht="15.75" thickBot="1">
      <c r="B76" s="830" t="s">
        <v>953</v>
      </c>
      <c r="C76" s="831"/>
      <c r="D76" s="831"/>
      <c r="E76" s="831"/>
      <c r="F76" s="831"/>
      <c r="G76" s="831"/>
      <c r="H76" s="831"/>
      <c r="I76" s="831"/>
      <c r="J76" s="831"/>
      <c r="K76" s="831"/>
      <c r="L76" s="831"/>
      <c r="M76" s="832"/>
      <c r="N76" s="301">
        <f>SUM(N70:N75)</f>
        <v>12400.887785492825</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N42+N54+N65+N76</f>
        <v>300568.48462184647</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60113.696924369295</v>
      </c>
      <c r="M83" s="859"/>
      <c r="N83" s="51"/>
    </row>
    <row r="84" spans="1:14">
      <c r="B84" s="89" t="s">
        <v>973</v>
      </c>
      <c r="C84" s="90"/>
      <c r="D84" s="90"/>
      <c r="E84" s="90"/>
      <c r="F84" s="90"/>
      <c r="G84" s="90"/>
      <c r="H84" s="90"/>
      <c r="I84" s="87"/>
      <c r="J84" s="88"/>
      <c r="K84" s="304">
        <v>0.05</v>
      </c>
      <c r="L84" s="858">
        <f>N78*K84</f>
        <v>15028.424231092324</v>
      </c>
      <c r="M84" s="859"/>
      <c r="N84" s="51"/>
    </row>
    <row r="85" spans="1:14" ht="15.75" thickBot="1">
      <c r="B85" s="91" t="s">
        <v>974</v>
      </c>
      <c r="C85" s="92"/>
      <c r="D85" s="92"/>
      <c r="E85" s="92"/>
      <c r="F85" s="92"/>
      <c r="G85" s="92"/>
      <c r="H85" s="92"/>
      <c r="I85" s="93"/>
      <c r="J85" s="94"/>
      <c r="K85" s="305">
        <v>0.05</v>
      </c>
      <c r="L85" s="860">
        <f>N78*K85</f>
        <v>15028.424231092324</v>
      </c>
      <c r="M85" s="861"/>
      <c r="N85" s="51"/>
    </row>
    <row r="86" spans="1:14" ht="15.75" thickBot="1">
      <c r="B86" s="824" t="s">
        <v>953</v>
      </c>
      <c r="C86" s="825"/>
      <c r="D86" s="825"/>
      <c r="E86" s="825"/>
      <c r="F86" s="825"/>
      <c r="G86" s="825"/>
      <c r="H86" s="825"/>
      <c r="I86" s="825"/>
      <c r="J86" s="825"/>
      <c r="K86" s="825"/>
      <c r="L86" s="825"/>
      <c r="M86" s="826"/>
      <c r="N86" s="52">
        <f>L83+L84+L85</f>
        <v>90170.545386553946</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390739.03000840044</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8" zoomScale="77" zoomScaleNormal="77" workbookViewId="0">
      <selection activeCell="A77" sqref="A77:XFD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1099</v>
      </c>
      <c r="C31" s="81" t="s">
        <v>2231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243</v>
      </c>
      <c r="B36" s="837" t="str">
        <f>VLOOKUP(A36,EQUIPOS!A6:D154,3,FALSE)</f>
        <v>Grúa 10 ton</v>
      </c>
      <c r="C36" s="838"/>
      <c r="D36" s="838"/>
      <c r="E36" s="838"/>
      <c r="F36" s="838"/>
      <c r="G36" s="838"/>
      <c r="H36" s="839"/>
      <c r="I36" s="267"/>
      <c r="J36" s="268"/>
      <c r="K36" s="269">
        <f>VLOOKUP(A36,EQUIPOS!A6:D163,4,FALSE)</f>
        <v>125550.97256320919</v>
      </c>
      <c r="L36" s="270"/>
      <c r="M36" s="271">
        <v>0.158</v>
      </c>
      <c r="N36" s="272">
        <f t="shared" ref="N36:N44" si="0">K36/M36</f>
        <v>794626.40862790623</v>
      </c>
    </row>
    <row r="37" spans="1:14">
      <c r="A37" s="113" t="s">
        <v>121</v>
      </c>
      <c r="B37" s="837" t="str">
        <f>VLOOKUP(A37,EQUIPOS!A7:D154,3,FALSE)</f>
        <v>Bomba eléctrica para accionar la celda</v>
      </c>
      <c r="C37" s="838"/>
      <c r="D37" s="838"/>
      <c r="E37" s="838"/>
      <c r="F37" s="838"/>
      <c r="G37" s="838"/>
      <c r="H37" s="839"/>
      <c r="I37" s="421"/>
      <c r="J37" s="422"/>
      <c r="K37" s="269">
        <f>VLOOKUP(A37,EQUIPOS!A7:D164,4,FALSE)</f>
        <v>71177.530418103575</v>
      </c>
      <c r="L37" s="335"/>
      <c r="M37" s="336">
        <v>0.158</v>
      </c>
      <c r="N37" s="272">
        <f t="shared" si="0"/>
        <v>450490.69884875679</v>
      </c>
    </row>
    <row r="38" spans="1:14">
      <c r="A38" s="113" t="s">
        <v>217</v>
      </c>
      <c r="B38" s="837" t="str">
        <f>VLOOKUP(A38,EQUIPOS!A8:D154,3,FALSE)</f>
        <v>Equipo de soldadura y de acetileno (incluye soldadura)</v>
      </c>
      <c r="C38" s="838"/>
      <c r="D38" s="838"/>
      <c r="E38" s="838"/>
      <c r="F38" s="838"/>
      <c r="G38" s="838"/>
      <c r="H38" s="839"/>
      <c r="I38" s="421"/>
      <c r="J38" s="422"/>
      <c r="K38" s="438">
        <f>VLOOKUP(A38,EQUIPOS!A8:D165,4,FALSE)</f>
        <v>25757.849890283116</v>
      </c>
      <c r="L38" s="335"/>
      <c r="M38" s="336">
        <v>0.158</v>
      </c>
      <c r="N38" s="272">
        <f t="shared" si="0"/>
        <v>163024.36639419693</v>
      </c>
    </row>
    <row r="39" spans="1:14">
      <c r="A39" s="113" t="s">
        <v>255</v>
      </c>
      <c r="B39" s="837" t="str">
        <f>VLOOKUP(A39,EQUIPOS!A9:D154,3,FALSE)</f>
        <v>Manómetro cable de acero para bajar la celda</v>
      </c>
      <c r="C39" s="838"/>
      <c r="D39" s="838"/>
      <c r="E39" s="838"/>
      <c r="F39" s="838"/>
      <c r="G39" s="838"/>
      <c r="H39" s="839"/>
      <c r="I39" s="421"/>
      <c r="J39" s="422"/>
      <c r="K39" s="438">
        <f>VLOOKUP(A39,EQUIPOS!A9:D166,4,FALSE)</f>
        <v>1594283.1492730693</v>
      </c>
      <c r="L39" s="335"/>
      <c r="M39" s="336">
        <v>0.158</v>
      </c>
      <c r="N39" s="272">
        <f t="shared" si="0"/>
        <v>10090399.678943478</v>
      </c>
    </row>
    <row r="40" spans="1:14">
      <c r="A40" s="113" t="s">
        <v>1648</v>
      </c>
      <c r="B40" s="837" t="str">
        <f>VLOOKUP(A40,EQUIPOS!A10:D154,3,FALSE)</f>
        <v xml:space="preserve">Retroexcavadora sobre llantas 
</v>
      </c>
      <c r="C40" s="838"/>
      <c r="D40" s="838"/>
      <c r="E40" s="838"/>
      <c r="F40" s="838"/>
      <c r="G40" s="838"/>
      <c r="H40" s="839"/>
      <c r="I40" s="421"/>
      <c r="J40" s="422"/>
      <c r="K40" s="438">
        <f>VLOOKUP(A40,EQUIPOS!A10:D167,4,FALSE)</f>
        <v>134093.68252128549</v>
      </c>
      <c r="L40" s="335"/>
      <c r="M40" s="336">
        <v>0.158</v>
      </c>
      <c r="N40" s="272">
        <f t="shared" si="0"/>
        <v>848694.1931726929</v>
      </c>
    </row>
    <row r="41" spans="1:14">
      <c r="A41" s="113" t="s">
        <v>115</v>
      </c>
      <c r="B41" s="837" t="str">
        <f>VLOOKUP(A41,EQUIPOS!A6:D154,3,FALSE)</f>
        <v>Andamiaje para Aplicar la Carga (Equipos Sustituto de la Tara)</v>
      </c>
      <c r="C41" s="838"/>
      <c r="D41" s="838"/>
      <c r="E41" s="838"/>
      <c r="F41" s="838"/>
      <c r="G41" s="838"/>
      <c r="H41" s="839"/>
      <c r="I41" s="421"/>
      <c r="J41" s="422"/>
      <c r="K41" s="438">
        <f>VLOOKUP(A41,EQUIPOS!A6:D154,4,FALSE)</f>
        <v>72016.272367904079</v>
      </c>
      <c r="L41" s="335"/>
      <c r="M41" s="336">
        <v>0.158</v>
      </c>
      <c r="N41" s="272">
        <f t="shared" si="0"/>
        <v>455799.19220192457</v>
      </c>
    </row>
    <row r="42" spans="1:14">
      <c r="A42" s="113" t="s">
        <v>224</v>
      </c>
      <c r="B42" s="837" t="str">
        <f>VLOOKUP(A42,EQUIPOS!A12:D156,3,FALSE)</f>
        <v>Equipo de Medición (Deformimetros Eléctricos, Mecánicos, Celdas de Carga,  Etc.)</v>
      </c>
      <c r="C42" s="838"/>
      <c r="D42" s="838"/>
      <c r="E42" s="838"/>
      <c r="F42" s="838"/>
      <c r="G42" s="838"/>
      <c r="H42" s="839"/>
      <c r="I42" s="328"/>
      <c r="J42" s="330"/>
      <c r="K42" s="438">
        <f>VLOOKUP(A42,EQUIPOS!A12:D169,4,FALSE)</f>
        <v>200967.89641396696</v>
      </c>
      <c r="L42" s="423"/>
      <c r="M42" s="424">
        <v>0.158</v>
      </c>
      <c r="N42" s="272">
        <f t="shared" si="0"/>
        <v>1271948.7114808036</v>
      </c>
    </row>
    <row r="43" spans="1:14">
      <c r="A43" t="s">
        <v>335</v>
      </c>
      <c r="B43" s="837" t="str">
        <f>VLOOKUP(A43,EQUIPOS!A13:D157,3,FALSE)</f>
        <v>Tara (Recebo, Agua, Etc.)</v>
      </c>
      <c r="C43" s="838"/>
      <c r="D43" s="838"/>
      <c r="E43" s="838"/>
      <c r="F43" s="838"/>
      <c r="G43" s="838"/>
      <c r="H43" s="839"/>
      <c r="I43" s="36"/>
      <c r="J43" s="37"/>
      <c r="K43" s="438">
        <f>VLOOKUP(A43,EQUIPOS!A13:D170,4,FALSE)</f>
        <v>368276.5927847898</v>
      </c>
      <c r="L43" s="276"/>
      <c r="M43" s="277">
        <v>2.8000000000000001E-2</v>
      </c>
      <c r="N43" s="272">
        <f t="shared" si="0"/>
        <v>13152735.456599636</v>
      </c>
    </row>
    <row r="44" spans="1:14">
      <c r="A44" t="s">
        <v>216</v>
      </c>
      <c r="B44" s="837" t="str">
        <f>VLOOKUP(A44,EQUIPOS!A14:D158,3,FALSE)</f>
        <v xml:space="preserve">Equipo de topografía Teodolito electrónico con abertura de anteojo de 42 mm. Aumento del anteojo: 30x.Distancia mínima de enfoque: 1.0 m. Precisión: 5´´. Compensador con rango de trabajo ±3´. </v>
      </c>
      <c r="C44" s="838"/>
      <c r="D44" s="838"/>
      <c r="E44" s="838"/>
      <c r="F44" s="838"/>
      <c r="G44" s="838"/>
      <c r="H44" s="839"/>
      <c r="I44" s="36"/>
      <c r="J44" s="37"/>
      <c r="K44" s="438">
        <f>VLOOKUP(A44,EQUIPOS!A14:D171,4,FALSE)</f>
        <v>25757.849890283116</v>
      </c>
      <c r="L44" s="276"/>
      <c r="M44" s="277">
        <v>0.158</v>
      </c>
      <c r="N44" s="273">
        <f t="shared" si="0"/>
        <v>163024.36639419693</v>
      </c>
    </row>
    <row r="45" spans="1:14">
      <c r="B45" s="844" t="s">
        <v>952</v>
      </c>
      <c r="C45" s="845"/>
      <c r="D45" s="845"/>
      <c r="E45" s="38"/>
      <c r="F45" s="39"/>
      <c r="G45" s="39"/>
      <c r="H45" s="40"/>
      <c r="I45" s="36"/>
      <c r="J45" s="37"/>
      <c r="K45" s="279"/>
      <c r="L45" s="276"/>
      <c r="M45" s="401">
        <v>0.02</v>
      </c>
      <c r="N45" s="344">
        <f>N79*M45</f>
        <v>7707.987993879492</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27398451.060657475</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410</v>
      </c>
      <c r="B52" s="43" t="str">
        <f>VLOOKUP(A52,MATERIALES!A5:D373,3,FALSE)</f>
        <v>Celda especial de carga</v>
      </c>
      <c r="C52" s="281"/>
      <c r="D52" s="281"/>
      <c r="E52" s="281"/>
      <c r="F52" s="281"/>
      <c r="G52" s="281"/>
      <c r="H52" s="281"/>
      <c r="I52" s="268"/>
      <c r="J52" s="224" t="str">
        <f>VLOOKUP(A52,MATERIALES!A6:D644,2,FALSE)</f>
        <v>u</v>
      </c>
      <c r="K52" s="282">
        <v>1</v>
      </c>
      <c r="L52" s="267"/>
      <c r="M52" s="402">
        <f>VLOOKUP(A52,MATERIALES!A5:D396,4,FALSE)</f>
        <v>1967280.2447635203</v>
      </c>
      <c r="N52" s="272">
        <f t="shared" ref="N52:N58" si="1">K52*M52</f>
        <v>1967280.2447635203</v>
      </c>
    </row>
    <row r="53" spans="1:14">
      <c r="A53" s="161" t="s">
        <v>505</v>
      </c>
      <c r="B53" s="43" t="str">
        <f>VLOOKUP(A53,MATERIALES!A6:D373,3,FALSE)</f>
        <v>Manguera de alta presión</v>
      </c>
      <c r="C53" s="425"/>
      <c r="D53" s="425"/>
      <c r="E53" s="425"/>
      <c r="F53" s="425"/>
      <c r="G53" s="425"/>
      <c r="H53" s="425"/>
      <c r="I53" s="425"/>
      <c r="J53" s="311" t="str">
        <f>VLOOKUP(A53,MATERIALES!A7:D645,2,FALSE)</f>
        <v>m</v>
      </c>
      <c r="K53" s="397">
        <v>30</v>
      </c>
      <c r="L53" s="421"/>
      <c r="M53" s="402">
        <f>VLOOKUP(A53,MATERIALES!A6:D397,4,FALSE)</f>
        <v>83863.913170729124</v>
      </c>
      <c r="N53" s="272">
        <f t="shared" si="1"/>
        <v>2515917.3951218738</v>
      </c>
    </row>
    <row r="54" spans="1:14">
      <c r="A54" s="161" t="s">
        <v>729</v>
      </c>
      <c r="B54" s="43" t="str">
        <f>VLOOKUP(A54,MATERIALES!A6:D373,3,FALSE)</f>
        <v>Tubo Metálico De Alta Resistencia</v>
      </c>
      <c r="C54" s="425"/>
      <c r="D54" s="425"/>
      <c r="E54" s="425"/>
      <c r="F54" s="425"/>
      <c r="G54" s="425"/>
      <c r="H54" s="425"/>
      <c r="I54" s="425"/>
      <c r="J54" s="312" t="str">
        <f>VLOOKUP(A54,MATERIALES!A8:D646,2,FALSE)</f>
        <v>m</v>
      </c>
      <c r="K54" s="397">
        <v>60</v>
      </c>
      <c r="L54" s="421"/>
      <c r="M54" s="402">
        <f>VLOOKUP(A54,MATERIALES!A6:D398,4,FALSE)</f>
        <v>95874.349299345951</v>
      </c>
      <c r="N54" s="272">
        <f t="shared" si="1"/>
        <v>5752460.9579607574</v>
      </c>
    </row>
    <row r="55" spans="1:14">
      <c r="A55" s="161" t="s">
        <v>734</v>
      </c>
      <c r="B55" s="43" t="str">
        <f>VLOOKUP(A55,MATERIALES!A6:D373,3,FALSE)</f>
        <v>Uniones especiales de alta resistencia para tubería</v>
      </c>
      <c r="C55" s="425"/>
      <c r="D55" s="425"/>
      <c r="E55" s="425"/>
      <c r="F55" s="425"/>
      <c r="G55" s="425"/>
      <c r="H55" s="425"/>
      <c r="I55" s="425"/>
      <c r="J55" s="312" t="str">
        <f>VLOOKUP(A55,MATERIALES!A9:D647,2,FALSE)</f>
        <v>u</v>
      </c>
      <c r="K55" s="397">
        <v>12</v>
      </c>
      <c r="L55" s="421"/>
      <c r="M55" s="402">
        <f>VLOOKUP(A55,MATERIALES!A6:D399,4,FALSE)</f>
        <v>35779.555211251478</v>
      </c>
      <c r="N55" s="272">
        <f t="shared" si="1"/>
        <v>429354.66253501771</v>
      </c>
    </row>
    <row r="56" spans="1:14">
      <c r="A56" s="161" t="s">
        <v>698</v>
      </c>
      <c r="B56" s="43" t="str">
        <f>VLOOKUP(A56,MATERIALES!A7:D373,3,FALSE)</f>
        <v>Transductores electrónicos (incluye cables, protección contra el concreto y panel de lectura)</v>
      </c>
      <c r="C56" s="425"/>
      <c r="D56" s="425"/>
      <c r="E56" s="425"/>
      <c r="F56" s="425"/>
      <c r="G56" s="425"/>
      <c r="H56" s="425"/>
      <c r="I56" s="425"/>
      <c r="J56" s="312" t="str">
        <f>VLOOKUP(A56,MATERIALES!A10:D648,2,FALSE)</f>
        <v>u</v>
      </c>
      <c r="K56" s="397">
        <v>2</v>
      </c>
      <c r="L56" s="421"/>
      <c r="M56" s="402">
        <f>VLOOKUP(A56,MATERIALES!A7:D400,4,FALSE)</f>
        <v>250812.21870190284</v>
      </c>
      <c r="N56" s="272">
        <f t="shared" si="1"/>
        <v>501624.43740380567</v>
      </c>
    </row>
    <row r="57" spans="1:14">
      <c r="A57" s="161" t="s">
        <v>700</v>
      </c>
      <c r="B57" s="43" t="str">
        <f>VLOOKUP(A57,MATERIALES!A8:D373,3,FALSE)</f>
        <v>Transductores mecánicos (incluye cables, protección contra el concreto y panel de lectura)</v>
      </c>
      <c r="C57" s="425"/>
      <c r="D57" s="425"/>
      <c r="E57" s="425"/>
      <c r="F57" s="425"/>
      <c r="G57" s="425"/>
      <c r="H57" s="425"/>
      <c r="I57" s="425"/>
      <c r="J57" s="312" t="str">
        <f>VLOOKUP(A57,MATERIALES!A11:D649,2,FALSE)</f>
        <v>u</v>
      </c>
      <c r="K57" s="397">
        <v>5</v>
      </c>
      <c r="L57" s="421"/>
      <c r="M57" s="402">
        <f>VLOOKUP(A57,MATERIALES!A8:D401,4,FALSE)</f>
        <v>149588.58958104893</v>
      </c>
      <c r="N57" s="272">
        <f t="shared" si="1"/>
        <v>747942.94790524465</v>
      </c>
    </row>
    <row r="58" spans="1:14" ht="15.75" thickBot="1">
      <c r="A58" s="205" t="s">
        <v>550</v>
      </c>
      <c r="B58" s="43" t="str">
        <f>VLOOKUP(A58,MATERIALES!A9:D374,3,FALSE)</f>
        <v>Material seleccionado para Relleno</v>
      </c>
      <c r="C58" s="310"/>
      <c r="D58" s="310"/>
      <c r="E58" s="310"/>
      <c r="F58" s="310"/>
      <c r="G58" s="310"/>
      <c r="H58" s="310"/>
      <c r="I58" s="310"/>
      <c r="J58" s="435" t="str">
        <f>VLOOKUP(A58,MATERIALES!A12:D650,2,FALSE)</f>
        <v>m3</v>
      </c>
      <c r="K58" s="126">
        <v>70</v>
      </c>
      <c r="L58" s="325"/>
      <c r="M58" s="402">
        <f>VLOOKUP(A58,MATERIALES!A9:D402,4,FALSE)</f>
        <v>38011.190222395715</v>
      </c>
      <c r="N58" s="272">
        <f t="shared" si="1"/>
        <v>2660783.3155677002</v>
      </c>
    </row>
    <row r="59" spans="1:14" ht="15.75" thickBot="1">
      <c r="B59" s="824" t="s">
        <v>953</v>
      </c>
      <c r="C59" s="825"/>
      <c r="D59" s="825"/>
      <c r="E59" s="825"/>
      <c r="F59" s="825"/>
      <c r="G59" s="825"/>
      <c r="H59" s="825"/>
      <c r="I59" s="825"/>
      <c r="J59" s="825"/>
      <c r="K59" s="825"/>
      <c r="L59" s="825"/>
      <c r="M59" s="826"/>
      <c r="N59" s="394">
        <f>SUM(N52:N58)</f>
        <v>14575363.961257918</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1395</v>
      </c>
      <c r="B64" s="46" t="str">
        <f>VLOOKUP(A64,TRANSPORTE!A5:D117,3,FALSE)</f>
        <v>Transporte de Equipos para Prueba (1)</v>
      </c>
      <c r="C64" s="317"/>
      <c r="D64" s="317"/>
      <c r="E64" s="317"/>
      <c r="F64" s="317"/>
      <c r="G64" s="317"/>
      <c r="H64" s="311" t="s">
        <v>1468</v>
      </c>
      <c r="I64" s="279">
        <v>0.05</v>
      </c>
      <c r="J64" s="286">
        <v>1</v>
      </c>
      <c r="K64" s="279">
        <f>I64*J64</f>
        <v>0.05</v>
      </c>
      <c r="L64" s="828">
        <f>VLOOKUP(A64,TRANSPORTE!A5:D117,4,FALSE)</f>
        <v>819.12972593026996</v>
      </c>
      <c r="M64" s="829"/>
      <c r="N64" s="287">
        <f>K64*L64</f>
        <v>40.956486296513503</v>
      </c>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40.956486296513503</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15</v>
      </c>
      <c r="B75" s="49" t="str">
        <f>VLOOKUP(A75,'MANO DE OBRA'!A8:D68,3,FALSE)</f>
        <v>Obrero (6)</v>
      </c>
      <c r="C75" s="47"/>
      <c r="D75" s="47"/>
      <c r="E75" s="47"/>
      <c r="F75" s="47"/>
      <c r="G75" s="47"/>
      <c r="H75" s="47"/>
      <c r="I75" s="292">
        <f>K75/J75*100</f>
        <v>175560</v>
      </c>
      <c r="J75" s="293">
        <v>185</v>
      </c>
      <c r="K75" s="294">
        <f>VLOOKUP(A75,'MANO DE OBRA'!A8:D99,4,FALSE)</f>
        <v>324786</v>
      </c>
      <c r="L75" s="50"/>
      <c r="M75" s="434">
        <v>1.26</v>
      </c>
      <c r="N75" s="395">
        <f>K75/M75</f>
        <v>257766.66666666666</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2">
        <v>1.26</v>
      </c>
      <c r="N76" s="395">
        <f>K76/M76</f>
        <v>84671.621916196818</v>
      </c>
    </row>
    <row r="77" spans="1:15">
      <c r="A77" s="173" t="s">
        <v>2228</v>
      </c>
      <c r="B77" s="49" t="str">
        <f>VLOOKUP(A77,'MANO DE OBRA'!A11:D72,3,FALSE)</f>
        <v>Celador</v>
      </c>
      <c r="C77" s="47"/>
      <c r="D77" s="47"/>
      <c r="E77" s="47"/>
      <c r="F77" s="47"/>
      <c r="G77" s="47"/>
      <c r="H77" s="47"/>
      <c r="I77" s="292">
        <f>K77/J77*100</f>
        <v>29260.000000000004</v>
      </c>
      <c r="J77" s="293">
        <v>185</v>
      </c>
      <c r="K77" s="298">
        <f>VLOOKUP(A77,'MANO DE OBRA'!A11:D103,4,FALSE)</f>
        <v>54131</v>
      </c>
      <c r="L77" s="318"/>
      <c r="M77" s="300">
        <v>1.26</v>
      </c>
      <c r="N77" s="395">
        <f>K77/M77</f>
        <v>42961.111111111109</v>
      </c>
    </row>
    <row r="78" spans="1:15" ht="15.75" thickBot="1">
      <c r="B78" s="811"/>
      <c r="C78" s="812"/>
      <c r="D78" s="812"/>
      <c r="E78" s="812"/>
      <c r="F78" s="812"/>
      <c r="G78" s="812"/>
      <c r="H78" s="812"/>
      <c r="I78" s="126"/>
      <c r="J78" s="126"/>
      <c r="K78" s="126"/>
      <c r="L78" s="912"/>
      <c r="M78" s="912"/>
      <c r="N78" s="45"/>
    </row>
    <row r="79" spans="1:15" ht="15.75" thickBot="1">
      <c r="B79" s="830" t="s">
        <v>953</v>
      </c>
      <c r="C79" s="831"/>
      <c r="D79" s="831"/>
      <c r="E79" s="831"/>
      <c r="F79" s="831"/>
      <c r="G79" s="831"/>
      <c r="H79" s="831"/>
      <c r="I79" s="831"/>
      <c r="J79" s="831"/>
      <c r="K79" s="831"/>
      <c r="L79" s="831"/>
      <c r="M79" s="832"/>
      <c r="N79" s="301">
        <f>SUM(N75:N78)</f>
        <v>385399.39969397458</v>
      </c>
    </row>
    <row r="80" spans="1:15" ht="15.75" thickBot="1">
      <c r="B80" s="33"/>
      <c r="C80" s="34"/>
      <c r="D80" s="34"/>
      <c r="E80" s="34"/>
      <c r="F80" s="34"/>
      <c r="G80" s="34"/>
      <c r="H80" s="34"/>
      <c r="I80" s="34"/>
      <c r="J80" s="34"/>
      <c r="K80" s="34"/>
      <c r="L80" s="34"/>
      <c r="M80" s="34"/>
      <c r="N80" s="35"/>
    </row>
    <row r="81" spans="1:14" ht="15.75" thickBot="1">
      <c r="B81" s="824" t="s">
        <v>967</v>
      </c>
      <c r="C81" s="825"/>
      <c r="D81" s="825"/>
      <c r="E81" s="825"/>
      <c r="F81" s="825"/>
      <c r="G81" s="825"/>
      <c r="H81" s="825"/>
      <c r="I81" s="825"/>
      <c r="J81" s="825"/>
      <c r="K81" s="825"/>
      <c r="L81" s="825"/>
      <c r="M81" s="826"/>
      <c r="N81" s="99">
        <f>N47+N59+N70+N79</f>
        <v>42359255.378095664</v>
      </c>
    </row>
    <row r="82" spans="1:14">
      <c r="B82" s="33"/>
      <c r="C82" s="34"/>
      <c r="D82" s="34"/>
      <c r="E82" s="34"/>
      <c r="F82" s="34"/>
      <c r="G82" s="34"/>
      <c r="H82" s="34"/>
      <c r="I82" s="34"/>
      <c r="J82" s="34"/>
      <c r="K82" s="34"/>
      <c r="L82" s="34"/>
      <c r="M82" s="34"/>
      <c r="N82" s="35"/>
    </row>
    <row r="83" spans="1:14">
      <c r="B83" s="64" t="s">
        <v>968</v>
      </c>
      <c r="C83" s="65"/>
      <c r="D83" s="65"/>
      <c r="E83" s="65"/>
      <c r="F83" s="65"/>
      <c r="G83" s="65"/>
      <c r="H83" s="65"/>
      <c r="I83" s="65"/>
      <c r="J83" s="65"/>
      <c r="K83" s="65"/>
      <c r="L83" s="65"/>
      <c r="M83" s="65"/>
      <c r="N83" s="66"/>
    </row>
    <row r="84" spans="1:14" ht="15.75" thickBot="1">
      <c r="B84" s="68"/>
      <c r="C84" s="61"/>
      <c r="D84" s="61"/>
      <c r="E84" s="61"/>
      <c r="F84" s="61"/>
      <c r="G84" s="61"/>
      <c r="H84" s="61"/>
      <c r="I84" s="61"/>
      <c r="J84" s="61"/>
      <c r="K84" s="61"/>
      <c r="L84" s="61"/>
      <c r="M84" s="61"/>
      <c r="N84" s="63"/>
    </row>
    <row r="85" spans="1:14">
      <c r="B85" s="815" t="s">
        <v>969</v>
      </c>
      <c r="C85" s="816"/>
      <c r="D85" s="816"/>
      <c r="E85" s="816"/>
      <c r="F85" s="816"/>
      <c r="G85" s="816"/>
      <c r="H85" s="816"/>
      <c r="I85" s="314"/>
      <c r="J85" s="334"/>
      <c r="K85" s="302" t="s">
        <v>970</v>
      </c>
      <c r="L85" s="854" t="s">
        <v>971</v>
      </c>
      <c r="M85" s="855"/>
      <c r="N85" s="303"/>
    </row>
    <row r="86" spans="1:14">
      <c r="B86" s="856" t="s">
        <v>972</v>
      </c>
      <c r="C86" s="857"/>
      <c r="D86" s="857"/>
      <c r="E86" s="857"/>
      <c r="F86" s="857"/>
      <c r="G86" s="857"/>
      <c r="H86" s="857"/>
      <c r="I86" s="87"/>
      <c r="J86" s="88"/>
      <c r="K86" s="304">
        <v>0.2</v>
      </c>
      <c r="L86" s="858">
        <f>N81*K86</f>
        <v>8471851.0756191332</v>
      </c>
      <c r="M86" s="859"/>
      <c r="N86" s="51"/>
    </row>
    <row r="87" spans="1:14">
      <c r="B87" s="89" t="s">
        <v>973</v>
      </c>
      <c r="C87" s="90"/>
      <c r="D87" s="90"/>
      <c r="E87" s="90"/>
      <c r="F87" s="90"/>
      <c r="G87" s="90"/>
      <c r="H87" s="90"/>
      <c r="I87" s="87"/>
      <c r="J87" s="88"/>
      <c r="K87" s="304">
        <v>0.05</v>
      </c>
      <c r="L87" s="858">
        <f>N81*K87</f>
        <v>2117962.7689047833</v>
      </c>
      <c r="M87" s="859"/>
      <c r="N87" s="51"/>
    </row>
    <row r="88" spans="1:14" ht="15.75" thickBot="1">
      <c r="B88" s="91" t="s">
        <v>974</v>
      </c>
      <c r="C88" s="92"/>
      <c r="D88" s="92"/>
      <c r="E88" s="92"/>
      <c r="F88" s="92"/>
      <c r="G88" s="92"/>
      <c r="H88" s="92"/>
      <c r="I88" s="93"/>
      <c r="J88" s="94"/>
      <c r="K88" s="305">
        <v>0.05</v>
      </c>
      <c r="L88" s="860">
        <f>N81*K88</f>
        <v>2117962.7689047833</v>
      </c>
      <c r="M88" s="861"/>
      <c r="N88" s="51"/>
    </row>
    <row r="89" spans="1:14" ht="15.75" thickBot="1">
      <c r="B89" s="824" t="s">
        <v>953</v>
      </c>
      <c r="C89" s="825"/>
      <c r="D89" s="825"/>
      <c r="E89" s="825"/>
      <c r="F89" s="825"/>
      <c r="G89" s="825"/>
      <c r="H89" s="825"/>
      <c r="I89" s="825"/>
      <c r="J89" s="825"/>
      <c r="K89" s="825"/>
      <c r="L89" s="825"/>
      <c r="M89" s="826"/>
      <c r="N89" s="52">
        <f>L86+L87+L88</f>
        <v>12707776.613428699</v>
      </c>
    </row>
    <row r="90" spans="1:14" ht="15.75" thickBot="1">
      <c r="B90" s="33"/>
      <c r="C90" s="34"/>
      <c r="D90" s="34"/>
      <c r="E90" s="34"/>
      <c r="F90" s="34"/>
      <c r="G90" s="34"/>
      <c r="H90" s="34"/>
      <c r="I90" s="34"/>
      <c r="J90" s="34"/>
      <c r="K90" s="34"/>
      <c r="L90" s="34"/>
      <c r="M90" s="34"/>
      <c r="N90" s="35"/>
    </row>
    <row r="91" spans="1:14" ht="15.75" thickBot="1">
      <c r="A91" t="s">
        <v>2016</v>
      </c>
      <c r="B91" s="824" t="s">
        <v>975</v>
      </c>
      <c r="C91" s="825"/>
      <c r="D91" s="825"/>
      <c r="E91" s="825"/>
      <c r="F91" s="825"/>
      <c r="G91" s="825"/>
      <c r="H91" s="825"/>
      <c r="I91" s="825"/>
      <c r="J91" s="825"/>
      <c r="K91" s="825"/>
      <c r="L91" s="825"/>
      <c r="M91" s="826"/>
      <c r="N91" s="188">
        <f>N81+N89</f>
        <v>55067031.991524361</v>
      </c>
    </row>
    <row r="92" spans="1:14">
      <c r="B92" s="239"/>
      <c r="C92" s="240"/>
      <c r="D92" s="240"/>
      <c r="E92" s="240"/>
      <c r="F92" s="240"/>
      <c r="G92" s="240"/>
      <c r="H92" s="240"/>
      <c r="I92" s="240"/>
      <c r="J92" s="240"/>
      <c r="K92" s="240"/>
      <c r="L92" s="240"/>
      <c r="M92" s="240"/>
      <c r="N92" s="241"/>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243"/>
      <c r="F95" s="243"/>
      <c r="G95" s="243"/>
      <c r="H95" s="243"/>
      <c r="I95" s="243"/>
      <c r="J95" s="243"/>
      <c r="K95" s="243"/>
      <c r="L95" s="243"/>
      <c r="M95" s="243"/>
      <c r="N95" s="244"/>
    </row>
    <row r="96" spans="1:14">
      <c r="B96" s="242"/>
      <c r="C96" s="243"/>
      <c r="D96" s="243"/>
      <c r="E96" s="417" t="s">
        <v>976</v>
      </c>
      <c r="F96" s="417"/>
      <c r="G96" s="417"/>
      <c r="H96" s="417"/>
      <c r="I96" s="417"/>
      <c r="J96" s="417"/>
      <c r="K96" s="243"/>
      <c r="L96" s="243"/>
      <c r="M96" s="243"/>
      <c r="N96" s="244"/>
    </row>
    <row r="97" spans="2:14">
      <c r="B97" s="242"/>
      <c r="C97" s="243"/>
      <c r="D97" s="243"/>
      <c r="E97" s="243" t="s">
        <v>977</v>
      </c>
      <c r="F97" s="243"/>
      <c r="G97" s="243"/>
      <c r="H97" s="243"/>
      <c r="I97" s="243"/>
      <c r="J97" s="243"/>
      <c r="K97" s="243"/>
      <c r="L97" s="243"/>
      <c r="M97" s="243"/>
      <c r="N97" s="244"/>
    </row>
    <row r="98" spans="2:14">
      <c r="B98" s="242"/>
      <c r="C98" s="243"/>
      <c r="D98" s="243"/>
      <c r="E98" s="243" t="s">
        <v>978</v>
      </c>
      <c r="F98" s="243"/>
      <c r="G98" s="243"/>
      <c r="H98" s="243"/>
      <c r="I98" s="243"/>
      <c r="J98" s="243"/>
      <c r="K98" s="243"/>
      <c r="L98" s="243"/>
      <c r="M98" s="243"/>
      <c r="N98" s="244"/>
    </row>
    <row r="99" spans="2:14">
      <c r="B99" s="242"/>
      <c r="C99" s="243"/>
      <c r="D99" s="243"/>
      <c r="E99" s="243" t="s">
        <v>979</v>
      </c>
      <c r="F99" s="243"/>
      <c r="G99" s="243"/>
      <c r="H99" s="243"/>
      <c r="I99" s="243"/>
      <c r="J99" s="243"/>
      <c r="K99" s="243"/>
      <c r="L99" s="243"/>
      <c r="M99" s="243"/>
      <c r="N99" s="244"/>
    </row>
    <row r="100" spans="2:14" ht="15.75" thickBot="1">
      <c r="B100" s="242"/>
      <c r="C100" s="243"/>
      <c r="D100" s="243"/>
      <c r="E100" s="243"/>
      <c r="F100" s="243" t="s">
        <v>980</v>
      </c>
      <c r="G100" s="243"/>
      <c r="H100" s="243"/>
      <c r="I100" s="243"/>
      <c r="J100" s="243"/>
      <c r="K100" s="243"/>
      <c r="L100" s="243"/>
      <c r="M100" s="243"/>
      <c r="N100" s="244"/>
    </row>
    <row r="101" spans="2:14">
      <c r="B101" s="227" t="s">
        <v>2216</v>
      </c>
      <c r="C101" s="228"/>
      <c r="D101" s="228"/>
      <c r="E101" s="228"/>
      <c r="F101" s="228"/>
      <c r="G101" s="228"/>
      <c r="H101" s="228"/>
      <c r="I101" s="228"/>
      <c r="J101" s="228"/>
      <c r="K101" s="228"/>
      <c r="L101" s="228"/>
      <c r="M101" s="228"/>
      <c r="N101" s="229"/>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c r="B104" s="245"/>
      <c r="C104" s="246"/>
      <c r="D104" s="246"/>
      <c r="E104" s="246"/>
      <c r="F104" s="246"/>
      <c r="G104" s="246"/>
      <c r="H104" s="246"/>
      <c r="I104" s="246"/>
      <c r="J104" s="246"/>
      <c r="K104" s="246"/>
      <c r="L104" s="246"/>
      <c r="M104" s="246"/>
      <c r="N104" s="247"/>
    </row>
    <row r="105" spans="2:14" ht="15.75" thickBot="1">
      <c r="B105" s="248"/>
      <c r="C105" s="249"/>
      <c r="D105" s="249"/>
      <c r="E105" s="249"/>
      <c r="F105" s="249"/>
      <c r="G105" s="249"/>
      <c r="H105" s="249"/>
      <c r="I105" s="249"/>
      <c r="J105" s="249"/>
      <c r="K105" s="249"/>
      <c r="L105" s="249"/>
      <c r="M105" s="249"/>
      <c r="N105" s="250"/>
    </row>
    <row r="106" spans="2:14">
      <c r="B106" s="251"/>
      <c r="C106" s="252"/>
      <c r="D106" s="252"/>
      <c r="E106" s="252"/>
      <c r="F106" s="252"/>
      <c r="G106" s="252"/>
      <c r="H106" s="252"/>
      <c r="I106" s="252"/>
      <c r="J106" s="252"/>
      <c r="K106" s="252"/>
      <c r="L106" s="252"/>
      <c r="M106" s="252"/>
      <c r="N106" s="253"/>
    </row>
    <row r="107" spans="2:14">
      <c r="B107" s="254" t="s">
        <v>2217</v>
      </c>
      <c r="C107" s="255"/>
      <c r="D107" s="255"/>
      <c r="E107" s="255"/>
      <c r="F107" s="255"/>
      <c r="G107" s="255"/>
      <c r="H107" s="255"/>
      <c r="I107" s="255"/>
      <c r="J107" s="255"/>
      <c r="K107" s="255"/>
      <c r="L107" s="255"/>
      <c r="M107" s="255"/>
      <c r="N107" s="256"/>
    </row>
    <row r="108" spans="2:14" ht="15" customHeight="1">
      <c r="B108" s="966" t="s">
        <v>2218</v>
      </c>
      <c r="C108" s="967"/>
      <c r="D108" s="967"/>
      <c r="E108" s="967"/>
      <c r="F108" s="967"/>
      <c r="G108" s="967"/>
      <c r="H108" s="967"/>
      <c r="I108" s="967"/>
      <c r="J108" s="967"/>
      <c r="K108" s="967"/>
      <c r="L108" s="967"/>
      <c r="M108" s="967"/>
      <c r="N108" s="968"/>
    </row>
    <row r="109" spans="2:14" ht="15" customHeight="1">
      <c r="B109" s="966"/>
      <c r="C109" s="967"/>
      <c r="D109" s="967"/>
      <c r="E109" s="967"/>
      <c r="F109" s="967"/>
      <c r="G109" s="967"/>
      <c r="H109" s="967"/>
      <c r="I109" s="967"/>
      <c r="J109" s="967"/>
      <c r="K109" s="967"/>
      <c r="L109" s="967"/>
      <c r="M109" s="967"/>
      <c r="N109" s="968"/>
    </row>
    <row r="110" spans="2:14" ht="30" customHeight="1">
      <c r="B110" s="969" t="s">
        <v>2219</v>
      </c>
      <c r="C110" s="970"/>
      <c r="D110" s="970"/>
      <c r="E110" s="970"/>
      <c r="F110" s="970"/>
      <c r="G110" s="970"/>
      <c r="H110" s="970"/>
      <c r="I110" s="970"/>
      <c r="J110" s="970"/>
      <c r="K110" s="970"/>
      <c r="L110" s="970"/>
      <c r="M110" s="970"/>
      <c r="N110" s="971"/>
    </row>
    <row r="111" spans="2:14">
      <c r="B111" s="969"/>
      <c r="C111" s="970"/>
      <c r="D111" s="970"/>
      <c r="E111" s="970"/>
      <c r="F111" s="970"/>
      <c r="G111" s="970"/>
      <c r="H111" s="970"/>
      <c r="I111" s="970"/>
      <c r="J111" s="970"/>
      <c r="K111" s="970"/>
      <c r="L111" s="970"/>
      <c r="M111" s="970"/>
      <c r="N111" s="97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339"/>
      <c r="C114" s="340"/>
      <c r="D114" s="340"/>
      <c r="E114" s="340"/>
      <c r="F114" s="340"/>
      <c r="G114" s="340"/>
      <c r="H114" s="340"/>
      <c r="I114" s="340"/>
      <c r="J114" s="340"/>
      <c r="K114" s="340"/>
      <c r="L114" s="340"/>
      <c r="M114" s="340"/>
      <c r="N114" s="341"/>
    </row>
    <row r="115" spans="2:14">
      <c r="B115" s="254"/>
      <c r="C115" s="255"/>
      <c r="D115" s="255"/>
      <c r="E115" s="255"/>
      <c r="F115" s="255"/>
      <c r="G115" s="255"/>
      <c r="H115" s="255"/>
      <c r="I115" s="255"/>
      <c r="J115" s="255"/>
      <c r="K115" s="255"/>
      <c r="L115" s="255"/>
      <c r="M115" s="255"/>
      <c r="N115" s="256"/>
    </row>
    <row r="116" spans="2:14">
      <c r="B116" s="242"/>
      <c r="C116" s="243"/>
      <c r="D116" s="243"/>
      <c r="E116" s="243" t="s">
        <v>976</v>
      </c>
      <c r="F116" s="417"/>
      <c r="G116" s="417"/>
      <c r="H116" s="243"/>
      <c r="I116" s="243"/>
      <c r="J116" s="243"/>
      <c r="K116" s="243"/>
      <c r="L116" s="243"/>
      <c r="M116" s="243"/>
      <c r="N116" s="244"/>
    </row>
    <row r="117" spans="2:14">
      <c r="B117" s="242"/>
      <c r="C117" s="243"/>
      <c r="D117" s="243"/>
      <c r="E117" s="418" t="s">
        <v>977</v>
      </c>
      <c r="F117" s="243"/>
      <c r="G117" s="243"/>
      <c r="H117" s="418"/>
      <c r="I117" s="418"/>
      <c r="J117" s="418"/>
      <c r="K117" s="243"/>
      <c r="L117" s="243"/>
      <c r="M117" s="243"/>
      <c r="N117" s="244"/>
    </row>
    <row r="118" spans="2:14">
      <c r="B118" s="242"/>
      <c r="C118" s="243"/>
      <c r="D118" s="243"/>
      <c r="E118" s="257" t="s">
        <v>981</v>
      </c>
      <c r="F118" s="243"/>
      <c r="G118" s="243"/>
      <c r="H118" s="257"/>
      <c r="I118" s="257"/>
      <c r="J118" s="257"/>
      <c r="K118" s="243"/>
      <c r="L118" s="243"/>
      <c r="M118" s="243"/>
      <c r="N118" s="244"/>
    </row>
    <row r="119" spans="2:14">
      <c r="B119" s="258"/>
      <c r="C119" s="255"/>
      <c r="D119" s="255"/>
      <c r="E119" s="243" t="s">
        <v>979</v>
      </c>
      <c r="F119" s="243"/>
      <c r="G119" s="243"/>
      <c r="H119" s="243"/>
      <c r="I119" s="243"/>
      <c r="J119" s="243"/>
      <c r="K119" s="255"/>
      <c r="L119" s="255"/>
      <c r="M119" s="255"/>
      <c r="N119" s="256"/>
    </row>
    <row r="120" spans="2:14">
      <c r="B120" s="258"/>
      <c r="C120" s="255"/>
      <c r="D120" s="255"/>
      <c r="E120" s="255"/>
      <c r="F120" s="243"/>
      <c r="G120" s="243"/>
      <c r="H120" s="243"/>
      <c r="I120" s="243"/>
      <c r="J120" s="243"/>
      <c r="K120" s="255"/>
      <c r="L120" s="255"/>
      <c r="M120" s="255"/>
      <c r="N120" s="256"/>
    </row>
    <row r="121" spans="2:14">
      <c r="B121" s="258" t="s">
        <v>2220</v>
      </c>
      <c r="C121" s="257"/>
      <c r="D121" s="257"/>
      <c r="E121" s="243"/>
      <c r="F121" s="243"/>
      <c r="G121" s="243"/>
      <c r="H121" s="243"/>
      <c r="I121" s="243"/>
      <c r="J121" s="972"/>
      <c r="K121" s="972"/>
      <c r="L121" s="972"/>
      <c r="M121" s="972"/>
      <c r="N121" s="973"/>
    </row>
    <row r="122" spans="2:14" ht="15.75" thickBot="1">
      <c r="B122" s="419" t="s">
        <v>2221</v>
      </c>
      <c r="C122" s="420"/>
      <c r="D122" s="420"/>
      <c r="E122" s="259"/>
      <c r="F122" s="259"/>
      <c r="G122" s="259"/>
      <c r="H122" s="259"/>
      <c r="I122" s="259"/>
      <c r="J122" s="974"/>
      <c r="K122" s="974"/>
      <c r="L122" s="974"/>
      <c r="M122" s="974"/>
      <c r="N122"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1:M81"/>
    <mergeCell ref="B85:H85"/>
    <mergeCell ref="L85:M85"/>
    <mergeCell ref="L66:M66"/>
    <mergeCell ref="L67:M67"/>
    <mergeCell ref="L69:M69"/>
    <mergeCell ref="B70:M70"/>
    <mergeCell ref="B74:H74"/>
    <mergeCell ref="L74:M74"/>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1650</v>
      </c>
      <c r="C31" s="81" t="s">
        <v>2096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140</v>
      </c>
      <c r="B36" s="837" t="str">
        <f>VLOOKUP(A36,EQUIPOS!A6:D154,3,FALSE)</f>
        <v>Camisa para Pilote D=1.20m</v>
      </c>
      <c r="C36" s="838"/>
      <c r="D36" s="838"/>
      <c r="E36" s="838"/>
      <c r="F36" s="838"/>
      <c r="G36" s="838"/>
      <c r="H36" s="839"/>
      <c r="I36" s="267"/>
      <c r="J36" s="268"/>
      <c r="K36" s="269">
        <f>VLOOKUP(A36,EQUIPOS!A6:D163,4,FALSE)</f>
        <v>62358.041020971956</v>
      </c>
      <c r="L36" s="270"/>
      <c r="M36" s="271">
        <v>1</v>
      </c>
      <c r="N36" s="272">
        <f t="shared" ref="N36:N42" si="0">K36/M36</f>
        <v>62358.041020971956</v>
      </c>
    </row>
    <row r="37" spans="1:14">
      <c r="A37" s="113" t="s">
        <v>206</v>
      </c>
      <c r="B37" s="837" t="str">
        <f>VLOOKUP(A37,EQUIPOS!A7:D154,3,FALSE)</f>
        <v>Equipo de Soldadura</v>
      </c>
      <c r="C37" s="838"/>
      <c r="D37" s="838"/>
      <c r="E37" s="838"/>
      <c r="F37" s="838"/>
      <c r="G37" s="838"/>
      <c r="H37" s="839"/>
      <c r="I37" s="421"/>
      <c r="J37" s="422"/>
      <c r="K37" s="269">
        <f>VLOOKUP(A37,EQUIPOS!A7:D164,4,FALSE)</f>
        <v>12555.578167742138</v>
      </c>
      <c r="L37" s="335"/>
      <c r="M37" s="336">
        <v>1</v>
      </c>
      <c r="N37" s="272">
        <f t="shared" si="0"/>
        <v>12555.578167742138</v>
      </c>
    </row>
    <row r="38" spans="1:14">
      <c r="A38" s="113" t="s">
        <v>242</v>
      </c>
      <c r="B38" s="837" t="str">
        <f>VLOOKUP(A38,EQUIPOS!A8:D154,3,FALSE)</f>
        <v>Grúa con torre capacidad 1 ton en la punta.</v>
      </c>
      <c r="C38" s="838"/>
      <c r="D38" s="838"/>
      <c r="E38" s="838"/>
      <c r="F38" s="838"/>
      <c r="G38" s="838"/>
      <c r="H38" s="839"/>
      <c r="I38" s="421"/>
      <c r="J38" s="422"/>
      <c r="K38" s="438">
        <f>VLOOKUP(A38,EQUIPOS!A8:D165,4,FALSE)</f>
        <v>205099.62418022382</v>
      </c>
      <c r="L38" s="335"/>
      <c r="M38" s="336">
        <v>2.5</v>
      </c>
      <c r="N38" s="272">
        <f t="shared" si="0"/>
        <v>82039.849672089535</v>
      </c>
    </row>
    <row r="39" spans="1:14">
      <c r="A39" s="113" t="s">
        <v>267</v>
      </c>
      <c r="B39" s="837" t="str">
        <f>VLOOKUP(A39,EQUIPOS!A9:D154,3,FALSE)</f>
        <v>Motobomba de concreto</v>
      </c>
      <c r="C39" s="838"/>
      <c r="D39" s="838"/>
      <c r="E39" s="838"/>
      <c r="F39" s="838"/>
      <c r="G39" s="838"/>
      <c r="H39" s="839"/>
      <c r="I39" s="421"/>
      <c r="J39" s="422"/>
      <c r="K39" s="438">
        <f>VLOOKUP(A39,EQUIPOS!A9:D166,4,FALSE)</f>
        <v>83138.04749693074</v>
      </c>
      <c r="L39" s="335"/>
      <c r="M39" s="336">
        <v>2.5499800000000001</v>
      </c>
      <c r="N39" s="272">
        <f t="shared" si="0"/>
        <v>32603.41159418142</v>
      </c>
    </row>
    <row r="40" spans="1:14">
      <c r="A40" s="113" t="s">
        <v>277</v>
      </c>
      <c r="B40" s="837" t="str">
        <f>VLOOKUP(A40,EQUIPOS!A10:D154,3,FALSE)</f>
        <v>Pala auxiliar de piloteadora</v>
      </c>
      <c r="C40" s="838"/>
      <c r="D40" s="838"/>
      <c r="E40" s="838"/>
      <c r="F40" s="838"/>
      <c r="G40" s="838"/>
      <c r="H40" s="839"/>
      <c r="I40" s="421"/>
      <c r="J40" s="422"/>
      <c r="K40" s="438">
        <f>VLOOKUP(A40,EQUIPOS!A10:D167,4,FALSE)</f>
        <v>401008.63624031557</v>
      </c>
      <c r="L40" s="335"/>
      <c r="M40" s="336">
        <v>2.5</v>
      </c>
      <c r="N40" s="272">
        <f t="shared" si="0"/>
        <v>160403.45449612621</v>
      </c>
    </row>
    <row r="41" spans="1:14">
      <c r="A41" s="113" t="s">
        <v>282</v>
      </c>
      <c r="B41" s="837" t="str">
        <f>VLOOKUP(A41,EQUIPOS!A6:D154,3,FALSE)</f>
        <v>Piloteadora potencia 250KW, RPM 1800, fuerza elevadora 200KN</v>
      </c>
      <c r="C41" s="838"/>
      <c r="D41" s="838"/>
      <c r="E41" s="838"/>
      <c r="F41" s="838"/>
      <c r="G41" s="838"/>
      <c r="H41" s="839"/>
      <c r="I41" s="421"/>
      <c r="J41" s="422"/>
      <c r="K41" s="438">
        <f>VLOOKUP(A41,EQUIPOS!A6:D154,4,FALSE)</f>
        <v>725802.84669776552</v>
      </c>
      <c r="L41" s="335"/>
      <c r="M41" s="336">
        <v>1</v>
      </c>
      <c r="N41" s="272">
        <f t="shared" si="0"/>
        <v>725802.84669776552</v>
      </c>
    </row>
    <row r="42" spans="1:14">
      <c r="A42" s="113" t="s">
        <v>310</v>
      </c>
      <c r="B42" s="837" t="str">
        <f>VLOOKUP(A42,EQUIPOS!A12:D156,3,FALSE)</f>
        <v>Retroexcavadora A25C</v>
      </c>
      <c r="C42" s="838"/>
      <c r="D42" s="838"/>
      <c r="E42" s="838"/>
      <c r="F42" s="838"/>
      <c r="G42" s="838"/>
      <c r="H42" s="839"/>
      <c r="I42" s="328"/>
      <c r="J42" s="330"/>
      <c r="K42" s="438">
        <f>VLOOKUP(A42,EQUIPOS!A12:D169,4,FALSE)</f>
        <v>174713.83635115964</v>
      </c>
      <c r="L42" s="423"/>
      <c r="M42" s="424">
        <v>2.5</v>
      </c>
      <c r="N42" s="272">
        <f t="shared" si="0"/>
        <v>69885.53454046385</v>
      </c>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N83*M45</f>
        <v>8989.0050753001669</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1154637.7212646408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388</v>
      </c>
      <c r="B52" s="43" t="str">
        <f>VLOOKUP(A52,MATERIALES!A5:D373,3,FALSE)</f>
        <v>Bentonita</v>
      </c>
      <c r="C52" s="281"/>
      <c r="D52" s="281"/>
      <c r="E52" s="281"/>
      <c r="F52" s="281"/>
      <c r="G52" s="281"/>
      <c r="H52" s="281"/>
      <c r="I52" s="281"/>
      <c r="J52" s="311" t="str">
        <f>VLOOKUP(A52,MATERIALES!A6:D644,2,FALSE)</f>
        <v>kg</v>
      </c>
      <c r="K52" s="282">
        <v>2.355</v>
      </c>
      <c r="L52" s="267"/>
      <c r="M52" s="402">
        <f>VLOOKUP(A52,MATERIALES!A5:D396,4,FALSE)</f>
        <v>9048.6096288047629</v>
      </c>
      <c r="N52" s="272">
        <f>K52*M52</f>
        <v>21309.475675835216</v>
      </c>
    </row>
    <row r="53" spans="1:14">
      <c r="A53" s="161" t="s">
        <v>745</v>
      </c>
      <c r="B53" s="43" t="str">
        <f>VLOOKUP(A53,MATERIALES!A6:D373,3,FALSE)</f>
        <v>Acero PDR-60</v>
      </c>
      <c r="C53" s="425"/>
      <c r="D53" s="425"/>
      <c r="E53" s="425"/>
      <c r="F53" s="425"/>
      <c r="G53" s="425"/>
      <c r="H53" s="425"/>
      <c r="I53" s="425"/>
      <c r="J53" s="312" t="str">
        <f>VLOOKUP(A53,MATERIALES!A7:D645,2,FALSE)</f>
        <v>kg</v>
      </c>
      <c r="K53" s="397">
        <v>123.70021073509811</v>
      </c>
      <c r="L53" s="421"/>
      <c r="M53" s="402">
        <f>VLOOKUP(A53,MATERIALES!A6:D397,4,FALSE)</f>
        <v>3418.700858798542</v>
      </c>
      <c r="N53" s="272">
        <f>K53*M53</f>
        <v>422894.01667364052</v>
      </c>
    </row>
    <row r="54" spans="1:14">
      <c r="A54" s="161" t="s">
        <v>829</v>
      </c>
      <c r="B54" s="43" t="str">
        <f>VLOOKUP(A54,MATERIALES!A6:D373,3,FALSE)</f>
        <v>Concreto Resistencia  28 (Mpa)</v>
      </c>
      <c r="C54" s="425"/>
      <c r="D54" s="425"/>
      <c r="E54" s="425"/>
      <c r="F54" s="425"/>
      <c r="G54" s="425"/>
      <c r="H54" s="425"/>
      <c r="I54" s="425"/>
      <c r="J54" s="312" t="str">
        <f>VLOOKUP(A54,MATERIALES!A8:D646,2,FALSE)</f>
        <v>m3</v>
      </c>
      <c r="K54" s="397">
        <v>0.82466807156732069</v>
      </c>
      <c r="L54" s="421"/>
      <c r="M54" s="402">
        <f>VLOOKUP(A54,MATERIALES!A6:D398,4,FALSE)</f>
        <v>397800.63892804849</v>
      </c>
      <c r="N54" s="272">
        <f>K54*M54</f>
        <v>328053.48577304179</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SUM(N52:N58)</f>
        <v>772256.97812251747</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1256</v>
      </c>
      <c r="B64" s="46" t="str">
        <f>VLOOKUP(A64,TRANSPORTE!A5:D117,3,FALSE)</f>
        <v>Transporte de material de excavación</v>
      </c>
      <c r="C64" s="317"/>
      <c r="D64" s="317"/>
      <c r="E64" s="317"/>
      <c r="F64" s="317"/>
      <c r="G64" s="317"/>
      <c r="H64" s="311" t="s">
        <v>1468</v>
      </c>
      <c r="I64" s="279">
        <v>1.3</v>
      </c>
      <c r="J64" s="286">
        <v>1</v>
      </c>
      <c r="K64" s="279">
        <f>I64*J64</f>
        <v>1.3</v>
      </c>
      <c r="L64" s="828">
        <f>VLOOKUP(A64,TRANSPORTE!A5:D117,4,FALSE)</f>
        <v>1131.4191219078368</v>
      </c>
      <c r="M64" s="829"/>
      <c r="N64" s="287">
        <f>K64*L64</f>
        <v>1470.8448584801879</v>
      </c>
    </row>
    <row r="65" spans="1:15">
      <c r="A65" t="s">
        <v>1408</v>
      </c>
      <c r="B65" s="46" t="str">
        <f>VLOOKUP(A65,TRANSPORTE!A6:D117,3,FALSE)</f>
        <v>Equipo de Transporte (Camiones Grúas</v>
      </c>
      <c r="C65" s="47"/>
      <c r="D65" s="47"/>
      <c r="E65" s="47"/>
      <c r="F65" s="47"/>
      <c r="G65" s="47"/>
      <c r="H65" s="311" t="s">
        <v>1468</v>
      </c>
      <c r="I65" s="279">
        <v>0.05</v>
      </c>
      <c r="J65" s="286">
        <v>1</v>
      </c>
      <c r="K65" s="279">
        <f>I65*J65</f>
        <v>0.05</v>
      </c>
      <c r="L65" s="828">
        <f>VLOOKUP(A65,TRANSPORTE!A6:D117,4,FALSE)</f>
        <v>819.12972593026996</v>
      </c>
      <c r="M65" s="829"/>
      <c r="N65" s="287">
        <f>K65*L65</f>
        <v>40.956486296513503</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1511.8013447767014</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976"/>
      <c r="N74" s="98" t="s">
        <v>951</v>
      </c>
    </row>
    <row r="75" spans="1:15">
      <c r="B75" s="207" t="s">
        <v>2043</v>
      </c>
      <c r="C75" s="208"/>
      <c r="D75" s="208"/>
      <c r="E75" s="208"/>
      <c r="F75" s="208"/>
      <c r="G75" s="208"/>
      <c r="H75" s="208"/>
      <c r="I75" s="209"/>
      <c r="J75" s="210"/>
      <c r="K75" s="211"/>
      <c r="L75" s="212"/>
      <c r="M75" s="213"/>
      <c r="N75" s="214"/>
    </row>
    <row r="76" spans="1:15">
      <c r="A76" s="162" t="s">
        <v>15</v>
      </c>
      <c r="B76" s="49" t="str">
        <f>VLOOKUP(A76,'MANO DE OBRA'!A8:D68,3,FALSE)</f>
        <v>Obrero (6)</v>
      </c>
      <c r="C76" s="47"/>
      <c r="D76" s="47"/>
      <c r="E76" s="47"/>
      <c r="F76" s="47"/>
      <c r="G76" s="47"/>
      <c r="H76" s="47"/>
      <c r="I76" s="292">
        <f>K76/J76*100</f>
        <v>175560</v>
      </c>
      <c r="J76" s="293">
        <v>185</v>
      </c>
      <c r="K76" s="294">
        <f>VLOOKUP(A76,'MANO DE OBRA'!A8:D99,4,FALSE)</f>
        <v>324786</v>
      </c>
      <c r="L76" s="50"/>
      <c r="M76" s="434">
        <v>8</v>
      </c>
      <c r="N76" s="395">
        <f>K76/M76</f>
        <v>40598.25</v>
      </c>
      <c r="O76" s="106"/>
    </row>
    <row r="77" spans="1:15">
      <c r="A77" s="162" t="s">
        <v>30</v>
      </c>
      <c r="B77" s="49" t="str">
        <f>VLOOKUP(A77,'MANO DE OBRA'!A8:D69,3,FALSE)</f>
        <v>Oficial</v>
      </c>
      <c r="C77" s="47"/>
      <c r="D77" s="47"/>
      <c r="E77" s="47"/>
      <c r="F77" s="47"/>
      <c r="G77" s="47"/>
      <c r="H77" s="47"/>
      <c r="I77" s="292">
        <f>K77/J77*100</f>
        <v>57668.23979157189</v>
      </c>
      <c r="J77" s="293">
        <v>185</v>
      </c>
      <c r="K77" s="294">
        <f>VLOOKUP(A77,'MANO DE OBRA'!A8:D100,4,FALSE)</f>
        <v>106686.24361440798</v>
      </c>
      <c r="L77" s="50"/>
      <c r="M77" s="431">
        <v>8</v>
      </c>
      <c r="N77" s="395">
        <f>K77/M77</f>
        <v>13335.780451800998</v>
      </c>
    </row>
    <row r="78" spans="1:15">
      <c r="A78" s="162"/>
      <c r="B78" s="165" t="s">
        <v>2042</v>
      </c>
      <c r="C78" s="47"/>
      <c r="D78" s="47"/>
      <c r="E78" s="47"/>
      <c r="F78" s="47"/>
      <c r="G78" s="47"/>
      <c r="H78" s="47"/>
      <c r="I78" s="292"/>
      <c r="J78" s="293"/>
      <c r="K78" s="294"/>
      <c r="L78" s="50"/>
      <c r="M78" s="432"/>
      <c r="N78" s="395"/>
    </row>
    <row r="79" spans="1:15">
      <c r="A79" t="s">
        <v>15</v>
      </c>
      <c r="B79" s="49" t="str">
        <f>VLOOKUP(A79,'MANO DE OBRA'!A9:D70,3,FALSE)</f>
        <v>Obrero (6)</v>
      </c>
      <c r="C79" s="47"/>
      <c r="D79" s="47"/>
      <c r="E79" s="47"/>
      <c r="F79" s="47"/>
      <c r="G79" s="47"/>
      <c r="H79" s="47"/>
      <c r="I79" s="292">
        <f>K79/J79*100</f>
        <v>175560</v>
      </c>
      <c r="J79" s="293">
        <v>185</v>
      </c>
      <c r="K79" s="294">
        <f>VLOOKUP(A79,'MANO DE OBRA'!A9:D101,4,FALSE)</f>
        <v>324786</v>
      </c>
      <c r="L79" s="50"/>
      <c r="M79" s="300">
        <v>12</v>
      </c>
      <c r="N79" s="395">
        <f>K79/M79</f>
        <v>27065.5</v>
      </c>
    </row>
    <row r="80" spans="1:15">
      <c r="A80" t="s">
        <v>30</v>
      </c>
      <c r="B80" s="49" t="str">
        <f>VLOOKUP(A80,'MANO DE OBRA'!A10:D71,3,FALSE)</f>
        <v>Oficial</v>
      </c>
      <c r="C80" s="47"/>
      <c r="D80" s="47"/>
      <c r="E80" s="47"/>
      <c r="F80" s="47"/>
      <c r="G80" s="47"/>
      <c r="H80" s="47"/>
      <c r="I80" s="292">
        <f>K80/J80*100</f>
        <v>57668.23979157189</v>
      </c>
      <c r="J80" s="293">
        <v>185</v>
      </c>
      <c r="K80" s="294">
        <f>VLOOKUP(A80,'MANO DE OBRA'!A10:D102,4,FALSE)</f>
        <v>106686.24361440798</v>
      </c>
      <c r="L80" s="318"/>
      <c r="M80" s="300">
        <v>12</v>
      </c>
      <c r="N80" s="395">
        <f>K80/M80</f>
        <v>8890.5203012006659</v>
      </c>
    </row>
    <row r="81" spans="1:14">
      <c r="B81" s="49"/>
      <c r="C81" s="47"/>
      <c r="D81" s="47"/>
      <c r="E81" s="47"/>
      <c r="F81" s="47"/>
      <c r="G81" s="47"/>
      <c r="H81" s="47"/>
      <c r="I81" s="279"/>
      <c r="J81" s="297"/>
      <c r="K81" s="298"/>
      <c r="L81" s="318"/>
      <c r="M81" s="300"/>
      <c r="N81" s="296"/>
    </row>
    <row r="82" spans="1:14" ht="15.75" thickBot="1">
      <c r="B82" s="811"/>
      <c r="C82" s="812"/>
      <c r="D82" s="812"/>
      <c r="E82" s="812"/>
      <c r="F82" s="812"/>
      <c r="G82" s="812"/>
      <c r="H82" s="812"/>
      <c r="I82" s="126"/>
      <c r="J82" s="126"/>
      <c r="K82" s="126"/>
      <c r="L82" s="912"/>
      <c r="M82" s="912"/>
      <c r="N82" s="127"/>
    </row>
    <row r="83" spans="1:14" ht="15.75" thickBot="1">
      <c r="B83" s="830" t="s">
        <v>953</v>
      </c>
      <c r="C83" s="831"/>
      <c r="D83" s="831"/>
      <c r="E83" s="831"/>
      <c r="F83" s="831"/>
      <c r="G83" s="831"/>
      <c r="H83" s="831"/>
      <c r="I83" s="831"/>
      <c r="J83" s="831"/>
      <c r="K83" s="831"/>
      <c r="L83" s="831"/>
      <c r="M83" s="832"/>
      <c r="N83" s="460">
        <f>SUM(N76:N82)</f>
        <v>89890.050753001662</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N47+N59+N70+N83</f>
        <v>2018296.5514849366</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403659.31029698736</v>
      </c>
      <c r="M90" s="859"/>
      <c r="N90" s="51"/>
    </row>
    <row r="91" spans="1:14">
      <c r="B91" s="89" t="s">
        <v>973</v>
      </c>
      <c r="C91" s="90"/>
      <c r="D91" s="90"/>
      <c r="E91" s="90"/>
      <c r="F91" s="90"/>
      <c r="G91" s="90"/>
      <c r="H91" s="90"/>
      <c r="I91" s="87"/>
      <c r="J91" s="88"/>
      <c r="K91" s="304">
        <v>0.05</v>
      </c>
      <c r="L91" s="858">
        <f>N85*K91</f>
        <v>100914.82757424684</v>
      </c>
      <c r="M91" s="859"/>
      <c r="N91" s="51"/>
    </row>
    <row r="92" spans="1:14" ht="15.75" thickBot="1">
      <c r="B92" s="91" t="s">
        <v>974</v>
      </c>
      <c r="C92" s="92"/>
      <c r="D92" s="92"/>
      <c r="E92" s="92"/>
      <c r="F92" s="92"/>
      <c r="G92" s="92"/>
      <c r="H92" s="92"/>
      <c r="I92" s="93"/>
      <c r="J92" s="94"/>
      <c r="K92" s="305">
        <v>0.05</v>
      </c>
      <c r="L92" s="860">
        <f>N85*K92</f>
        <v>100914.82757424684</v>
      </c>
      <c r="M92" s="861"/>
      <c r="N92" s="51"/>
    </row>
    <row r="93" spans="1:14" ht="15.75" thickBot="1">
      <c r="B93" s="824" t="s">
        <v>953</v>
      </c>
      <c r="C93" s="825"/>
      <c r="D93" s="825"/>
      <c r="E93" s="825"/>
      <c r="F93" s="825"/>
      <c r="G93" s="825"/>
      <c r="H93" s="825"/>
      <c r="I93" s="825"/>
      <c r="J93" s="825"/>
      <c r="K93" s="825"/>
      <c r="L93" s="825"/>
      <c r="M93" s="826"/>
      <c r="N93" s="52">
        <f>L90+L91+L92</f>
        <v>605488.96544548101</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2623785.5169304176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75"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1652</v>
      </c>
      <c r="C31" s="81" t="s">
        <v>2097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182</v>
      </c>
      <c r="B36" s="837" t="str">
        <f>VLOOKUP(A36,EQUIPOS!A6:D154,3,FALSE)</f>
        <v xml:space="preserve">Compresor para penetrar roca
</v>
      </c>
      <c r="C36" s="838"/>
      <c r="D36" s="838"/>
      <c r="E36" s="838"/>
      <c r="F36" s="838"/>
      <c r="G36" s="838"/>
      <c r="H36" s="839"/>
      <c r="I36" s="267"/>
      <c r="J36" s="268"/>
      <c r="K36" s="269">
        <f>VLOOKUP(A36,EQUIPOS!A6:D163,4,FALSE)</f>
        <v>55698.928119533557</v>
      </c>
      <c r="L36" s="270"/>
      <c r="M36" s="271">
        <v>0.125</v>
      </c>
      <c r="N36" s="272">
        <f>K36/M36</f>
        <v>445591.42495626846</v>
      </c>
    </row>
    <row r="37" spans="1:14">
      <c r="A37" s="113" t="s">
        <v>242</v>
      </c>
      <c r="B37" s="837" t="str">
        <f>VLOOKUP(A37,EQUIPOS!A7:D154,3,FALSE)</f>
        <v>Grúa con torre capacidad 1 ton en la punta.</v>
      </c>
      <c r="C37" s="838"/>
      <c r="D37" s="838"/>
      <c r="E37" s="838"/>
      <c r="F37" s="838"/>
      <c r="G37" s="838"/>
      <c r="H37" s="839"/>
      <c r="I37" s="421"/>
      <c r="J37" s="422"/>
      <c r="K37" s="269">
        <f>VLOOKUP(A37,EQUIPOS!A7:D164,4,FALSE)</f>
        <v>205099.62418022382</v>
      </c>
      <c r="L37" s="335"/>
      <c r="M37" s="336">
        <v>2.5</v>
      </c>
      <c r="N37" s="272">
        <f>K37/M37</f>
        <v>82039.849672089535</v>
      </c>
    </row>
    <row r="38" spans="1:14">
      <c r="A38" s="113" t="s">
        <v>267</v>
      </c>
      <c r="B38" s="837" t="str">
        <f>VLOOKUP(A38,EQUIPOS!A8:D154,3,FALSE)</f>
        <v>Motobomba de concreto</v>
      </c>
      <c r="C38" s="838"/>
      <c r="D38" s="838"/>
      <c r="E38" s="838"/>
      <c r="F38" s="838"/>
      <c r="G38" s="838"/>
      <c r="H38" s="839"/>
      <c r="I38" s="421"/>
      <c r="J38" s="422"/>
      <c r="K38" s="438">
        <f>VLOOKUP(A38,EQUIPOS!A8:D165,4,FALSE)</f>
        <v>83138.04749693074</v>
      </c>
      <c r="L38" s="335"/>
      <c r="M38" s="336">
        <v>0.65</v>
      </c>
      <c r="N38" s="272">
        <f>K38/M38</f>
        <v>127904.68845681651</v>
      </c>
    </row>
    <row r="39" spans="1:14">
      <c r="A39" s="113" t="s">
        <v>310</v>
      </c>
      <c r="B39" s="837" t="str">
        <f>VLOOKUP(A39,EQUIPOS!A9:D154,3,FALSE)</f>
        <v>Retroexcavadora A25C</v>
      </c>
      <c r="C39" s="838"/>
      <c r="D39" s="838"/>
      <c r="E39" s="838"/>
      <c r="F39" s="838"/>
      <c r="G39" s="838"/>
      <c r="H39" s="839"/>
      <c r="I39" s="421"/>
      <c r="J39" s="422"/>
      <c r="K39" s="438">
        <f>VLOOKUP(A39,EQUIPOS!A9:D166,4,FALSE)</f>
        <v>174713.83635115964</v>
      </c>
      <c r="L39" s="335"/>
      <c r="M39" s="336">
        <v>0.65</v>
      </c>
      <c r="N39" s="272">
        <f>K39/M39</f>
        <v>268790.5174633225</v>
      </c>
    </row>
    <row r="40" spans="1:14">
      <c r="A40" s="113"/>
      <c r="B40" s="837"/>
      <c r="C40" s="838"/>
      <c r="D40" s="838"/>
      <c r="E40" s="838"/>
      <c r="F40" s="838"/>
      <c r="G40" s="838"/>
      <c r="H40" s="839"/>
      <c r="I40" s="421"/>
      <c r="J40" s="422"/>
      <c r="K40" s="438"/>
      <c r="L40" s="335"/>
      <c r="M40" s="336"/>
      <c r="N40" s="272"/>
    </row>
    <row r="41" spans="1:14">
      <c r="A41" s="113"/>
      <c r="B41" s="837"/>
      <c r="C41" s="838"/>
      <c r="D41" s="838"/>
      <c r="E41" s="838"/>
      <c r="F41" s="838"/>
      <c r="G41" s="838"/>
      <c r="H41" s="839"/>
      <c r="I41" s="421"/>
      <c r="J41" s="422"/>
      <c r="K41" s="438"/>
      <c r="L41" s="335"/>
      <c r="M41" s="336"/>
      <c r="N41" s="272"/>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N87*M45</f>
        <v>46742.82639156087</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394">
        <f>SUM(N36:N46)</f>
        <v>971069.30694005778</v>
      </c>
    </row>
    <row r="48" spans="1:14">
      <c r="B48" s="280"/>
      <c r="C48" s="34"/>
      <c r="D48" s="34"/>
      <c r="E48" s="34"/>
      <c r="F48" s="34"/>
      <c r="G48" s="34"/>
      <c r="H48" s="34"/>
      <c r="I48" s="34"/>
      <c r="J48" s="34"/>
      <c r="K48" s="34"/>
      <c r="L48" s="34"/>
      <c r="M48" s="34"/>
      <c r="N48" s="35"/>
    </row>
    <row r="49" spans="1:14">
      <c r="B49" s="64" t="s">
        <v>954</v>
      </c>
      <c r="C49" s="65"/>
      <c r="D49" s="65"/>
      <c r="E49" s="65"/>
      <c r="F49" s="65"/>
      <c r="G49" s="65"/>
      <c r="H49" s="65"/>
      <c r="I49" s="65"/>
      <c r="J49" s="65"/>
      <c r="K49" s="65"/>
      <c r="L49" s="65"/>
      <c r="M49" s="65"/>
      <c r="N49" s="66"/>
    </row>
    <row r="50" spans="1:14" ht="15.75" thickBot="1">
      <c r="B50" s="67"/>
      <c r="C50" s="62"/>
      <c r="D50" s="62"/>
      <c r="E50" s="62"/>
      <c r="F50" s="62"/>
      <c r="G50" s="62"/>
      <c r="H50" s="62"/>
      <c r="I50" s="62"/>
      <c r="J50" s="61"/>
      <c r="K50" s="61"/>
      <c r="L50" s="61"/>
      <c r="M50" s="61"/>
      <c r="N50" s="63"/>
    </row>
    <row r="51" spans="1:14">
      <c r="B51" s="815" t="s">
        <v>944</v>
      </c>
      <c r="C51" s="816"/>
      <c r="D51" s="816"/>
      <c r="E51" s="816"/>
      <c r="F51" s="816"/>
      <c r="G51" s="816"/>
      <c r="H51" s="816"/>
      <c r="I51" s="817"/>
      <c r="J51" s="315" t="s">
        <v>945</v>
      </c>
      <c r="K51" s="85" t="s">
        <v>946</v>
      </c>
      <c r="L51" s="818" t="s">
        <v>955</v>
      </c>
      <c r="M51" s="817"/>
      <c r="N51" s="86" t="s">
        <v>951</v>
      </c>
    </row>
    <row r="52" spans="1:14">
      <c r="A52" s="161" t="s">
        <v>745</v>
      </c>
      <c r="B52" s="43" t="str">
        <f>VLOOKUP(A52,MATERIALES!A5:D373,3,FALSE)</f>
        <v>Acero PDR-60</v>
      </c>
      <c r="C52" s="281"/>
      <c r="D52" s="281"/>
      <c r="E52" s="281"/>
      <c r="F52" s="281"/>
      <c r="G52" s="281"/>
      <c r="H52" s="281"/>
      <c r="I52" s="281"/>
      <c r="J52" s="311" t="str">
        <f>VLOOKUP(A52,MATERIALES!A6:D644,2,FALSE)</f>
        <v>kg</v>
      </c>
      <c r="K52" s="282">
        <v>178.12830345854127</v>
      </c>
      <c r="L52" s="267"/>
      <c r="M52" s="402">
        <f>VLOOKUP(A52,MATERIALES!A5:D396,4,FALSE)</f>
        <v>3418.700858798542</v>
      </c>
      <c r="N52" s="272">
        <f>K52*M52</f>
        <v>608967.3840100423</v>
      </c>
    </row>
    <row r="53" spans="1:14">
      <c r="A53" s="161" t="s">
        <v>829</v>
      </c>
      <c r="B53" s="43" t="str">
        <f>VLOOKUP(A53,MATERIALES!A6:D373,3,FALSE)</f>
        <v>Concreto Resistencia  28 (Mpa)</v>
      </c>
      <c r="C53" s="425"/>
      <c r="D53" s="425"/>
      <c r="E53" s="425"/>
      <c r="F53" s="425"/>
      <c r="G53" s="425"/>
      <c r="H53" s="425"/>
      <c r="I53" s="425"/>
      <c r="J53" s="312" t="str">
        <f>VLOOKUP(A53,MATERIALES!A7:D645,2,FALSE)</f>
        <v>m3</v>
      </c>
      <c r="K53" s="397">
        <v>1.1875220230569419</v>
      </c>
      <c r="L53" s="421"/>
      <c r="M53" s="402">
        <f>VLOOKUP(A53,MATERIALES!A6:D397,4,FALSE)</f>
        <v>397800.63892804849</v>
      </c>
      <c r="N53" s="272">
        <f t="shared" ref="N53:N59" si="0">K53*M53</f>
        <v>472397.01951318019</v>
      </c>
    </row>
    <row r="54" spans="1:14">
      <c r="A54" s="161" t="s">
        <v>376</v>
      </c>
      <c r="B54" s="43" t="str">
        <f>VLOOKUP(A54,MATERIALES!A6:D373,3,FALSE)</f>
        <v>Anfo</v>
      </c>
      <c r="C54" s="425"/>
      <c r="D54" s="425"/>
      <c r="E54" s="425"/>
      <c r="F54" s="425"/>
      <c r="G54" s="425"/>
      <c r="H54" s="425"/>
      <c r="I54" s="425"/>
      <c r="J54" s="312" t="s">
        <v>377</v>
      </c>
      <c r="K54" s="397">
        <v>0.3</v>
      </c>
      <c r="L54" s="421"/>
      <c r="M54" s="402">
        <f>VLOOKUP(A54,MATERIALES!A6:D398,4,FALSE)</f>
        <v>5799.3610029351048</v>
      </c>
      <c r="N54" s="272">
        <f t="shared" si="0"/>
        <v>1739.8083008805313</v>
      </c>
    </row>
    <row r="55" spans="1:14">
      <c r="A55" s="161" t="s">
        <v>424</v>
      </c>
      <c r="B55" s="43" t="str">
        <f>VLOOKUP(A55,MATERIALES!A6:D373,3,FALSE)</f>
        <v>Cordón detonante</v>
      </c>
      <c r="C55" s="425"/>
      <c r="D55" s="425"/>
      <c r="E55" s="425"/>
      <c r="F55" s="425"/>
      <c r="G55" s="425"/>
      <c r="H55" s="425"/>
      <c r="I55" s="425"/>
      <c r="J55" s="312" t="str">
        <f>VLOOKUP(A55,MATERIALES!A9:D647,2,FALSE)</f>
        <v>m</v>
      </c>
      <c r="K55" s="397">
        <v>3</v>
      </c>
      <c r="L55" s="421"/>
      <c r="M55" s="402">
        <f>VLOOKUP(A55,MATERIALES!A6:D399,4,FALSE)</f>
        <v>1991.1710455335833</v>
      </c>
      <c r="N55" s="272">
        <f t="shared" si="0"/>
        <v>5973.5131366007499</v>
      </c>
    </row>
    <row r="56" spans="1:14">
      <c r="A56" s="161" t="s">
        <v>453</v>
      </c>
      <c r="B56" s="43" t="str">
        <f>VLOOKUP(A56,MATERIALES!A7:D373,3,FALSE)</f>
        <v>Explosivos  75% (INDUGEL)</v>
      </c>
      <c r="C56" s="425"/>
      <c r="D56" s="425"/>
      <c r="E56" s="425"/>
      <c r="F56" s="425"/>
      <c r="G56" s="425"/>
      <c r="H56" s="425"/>
      <c r="I56" s="425"/>
      <c r="J56" s="312" t="str">
        <f>VLOOKUP(A56,MATERIALES!A10:D648,2,FALSE)</f>
        <v>lb</v>
      </c>
      <c r="K56" s="397">
        <v>0.25</v>
      </c>
      <c r="L56" s="421"/>
      <c r="M56" s="402">
        <f>VLOOKUP(A56,MATERIALES!A7:D400,4,FALSE)</f>
        <v>12643.447288761807</v>
      </c>
      <c r="N56" s="272">
        <f t="shared" si="0"/>
        <v>3160.8618221904517</v>
      </c>
    </row>
    <row r="57" spans="1:14">
      <c r="A57" s="161" t="s">
        <v>458</v>
      </c>
      <c r="B57" s="43" t="str">
        <f>VLOOKUP(A57,MATERIALES!A8:D373,3,FALSE)</f>
        <v>Fulminantes</v>
      </c>
      <c r="C57" s="425"/>
      <c r="D57" s="425"/>
      <c r="E57" s="425"/>
      <c r="F57" s="425"/>
      <c r="G57" s="425"/>
      <c r="H57" s="425"/>
      <c r="I57" s="425"/>
      <c r="J57" s="312" t="str">
        <f>VLOOKUP(A57,MATERIALES!A11:D649,2,FALSE)</f>
        <v>u</v>
      </c>
      <c r="K57" s="397">
        <v>1</v>
      </c>
      <c r="L57" s="421"/>
      <c r="M57" s="402">
        <f>VLOOKUP(A57,MATERIALES!A8:D401,4,FALSE)</f>
        <v>704.58839380096742</v>
      </c>
      <c r="N57" s="272">
        <f t="shared" si="0"/>
        <v>704.58839380096742</v>
      </c>
    </row>
    <row r="58" spans="1:14">
      <c r="A58" s="161" t="s">
        <v>552</v>
      </c>
      <c r="B58" s="43" t="str">
        <f>VLOOKUP(A58,MATERIALES!A9:D373,3,FALSE)</f>
        <v>Mecha Lenta</v>
      </c>
      <c r="C58" s="425"/>
      <c r="D58" s="425"/>
      <c r="E58" s="425"/>
      <c r="F58" s="425"/>
      <c r="G58" s="425"/>
      <c r="H58" s="425"/>
      <c r="I58" s="425"/>
      <c r="J58" s="312" t="str">
        <f>VLOOKUP(A58,MATERIALES!A11:D650,2,FALSE)</f>
        <v>m</v>
      </c>
      <c r="K58" s="397">
        <v>1</v>
      </c>
      <c r="L58" s="421"/>
      <c r="M58" s="402">
        <f>VLOOKUP(A58,MATERIALES!A9:D402,4,FALSE)</f>
        <v>973.36505111004783</v>
      </c>
      <c r="N58" s="272">
        <f t="shared" si="0"/>
        <v>973.36505111004783</v>
      </c>
    </row>
    <row r="59" spans="1:14">
      <c r="A59" s="161" t="s">
        <v>845</v>
      </c>
      <c r="B59" s="43" t="str">
        <f>VLOOKUP(A59,MATERIALES!A10:D373,3,FALSE)</f>
        <v>Escolta y transporte (una tarifa por cada m3 escoltado y transportado)</v>
      </c>
      <c r="C59" s="425"/>
      <c r="D59" s="425"/>
      <c r="E59" s="425"/>
      <c r="F59" s="425"/>
      <c r="G59" s="425"/>
      <c r="H59" s="425"/>
      <c r="I59" s="425"/>
      <c r="J59" s="312" t="str">
        <f>VLOOKUP(A59,MATERIALES!A12:D651,2,FALSE)</f>
        <v>kg</v>
      </c>
      <c r="K59" s="397">
        <v>0.45800000000000002</v>
      </c>
      <c r="L59" s="421"/>
      <c r="M59" s="402">
        <f>VLOOKUP(A59,MATERIALES!A10:D403,4,FALSE)</f>
        <v>7795.5918124537457</v>
      </c>
      <c r="N59" s="272">
        <f t="shared" si="0"/>
        <v>3570.3810501038156</v>
      </c>
    </row>
    <row r="60" spans="1:14">
      <c r="A60" s="161"/>
      <c r="B60" s="43"/>
      <c r="C60" s="425"/>
      <c r="D60" s="425"/>
      <c r="E60" s="425"/>
      <c r="F60" s="425"/>
      <c r="G60" s="425"/>
      <c r="H60" s="425"/>
      <c r="I60" s="425"/>
      <c r="J60" s="311"/>
      <c r="K60" s="397"/>
      <c r="L60" s="421"/>
      <c r="M60" s="402"/>
      <c r="N60" s="272"/>
    </row>
    <row r="61" spans="1:14">
      <c r="A61" s="161"/>
      <c r="B61" s="43"/>
      <c r="C61" s="425"/>
      <c r="D61" s="425"/>
      <c r="E61" s="425"/>
      <c r="F61" s="425"/>
      <c r="G61" s="425"/>
      <c r="H61" s="425"/>
      <c r="I61" s="425"/>
      <c r="J61" s="311"/>
      <c r="K61" s="397"/>
      <c r="L61" s="421"/>
      <c r="M61" s="402"/>
      <c r="N61" s="272"/>
    </row>
    <row r="62" spans="1:14" ht="15.75" thickBot="1">
      <c r="B62" s="43"/>
      <c r="C62" s="310"/>
      <c r="D62" s="310"/>
      <c r="E62" s="310"/>
      <c r="F62" s="310"/>
      <c r="G62" s="310"/>
      <c r="H62" s="310"/>
      <c r="I62" s="310"/>
      <c r="J62" s="435"/>
      <c r="K62" s="126"/>
      <c r="L62" s="325"/>
      <c r="M62" s="402"/>
      <c r="N62" s="272"/>
    </row>
    <row r="63" spans="1:14" ht="15.75" thickBot="1">
      <c r="B63" s="824" t="s">
        <v>953</v>
      </c>
      <c r="C63" s="825"/>
      <c r="D63" s="825"/>
      <c r="E63" s="825"/>
      <c r="F63" s="825"/>
      <c r="G63" s="825"/>
      <c r="H63" s="825"/>
      <c r="I63" s="825"/>
      <c r="J63" s="825"/>
      <c r="K63" s="825"/>
      <c r="L63" s="825"/>
      <c r="M63" s="826"/>
      <c r="N63" s="394">
        <f>SUM(N52:N62)</f>
        <v>1097486.9212779091</v>
      </c>
    </row>
    <row r="64" spans="1:14">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1256</v>
      </c>
      <c r="B68" s="46" t="str">
        <f>VLOOKUP(A68,TRANSPORTE!A5:D117,3,FALSE)</f>
        <v>Transporte de material de excavación</v>
      </c>
      <c r="C68" s="317"/>
      <c r="D68" s="317"/>
      <c r="E68" s="317"/>
      <c r="F68" s="317"/>
      <c r="G68" s="317"/>
      <c r="H68" s="311" t="s">
        <v>1468</v>
      </c>
      <c r="I68" s="279">
        <v>1.3</v>
      </c>
      <c r="J68" s="286">
        <v>1</v>
      </c>
      <c r="K68" s="279">
        <f>I68*J68</f>
        <v>1.3</v>
      </c>
      <c r="L68" s="828">
        <f>VLOOKUP(A68,TRANSPORTE!A5:D117,4,FALSE)</f>
        <v>1131.4191219078368</v>
      </c>
      <c r="M68" s="829"/>
      <c r="N68" s="287">
        <f>K68*L68</f>
        <v>1470.8448584801879</v>
      </c>
    </row>
    <row r="69" spans="1:15">
      <c r="A69" t="s">
        <v>1408</v>
      </c>
      <c r="B69" s="46" t="str">
        <f>VLOOKUP(A69,TRANSPORTE!A6:D117,3,FALSE)</f>
        <v>Equipo de Transporte (Camiones Grúas</v>
      </c>
      <c r="C69" s="47"/>
      <c r="D69" s="47"/>
      <c r="E69" s="47"/>
      <c r="F69" s="47"/>
      <c r="G69" s="47"/>
      <c r="H69" s="311" t="s">
        <v>1468</v>
      </c>
      <c r="I69" s="279">
        <v>0.05</v>
      </c>
      <c r="J69" s="286">
        <v>1</v>
      </c>
      <c r="K69" s="279">
        <f>I69*J69</f>
        <v>0.05</v>
      </c>
      <c r="L69" s="828">
        <f>VLOOKUP(A69,TRANSPORTE!A6:D117,4,FALSE)</f>
        <v>819.12972593026996</v>
      </c>
      <c r="M69" s="829"/>
      <c r="N69" s="287">
        <f>K69*L69</f>
        <v>40.956486296513503</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1511.8013447767014</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976"/>
      <c r="N78" s="98" t="s">
        <v>951</v>
      </c>
    </row>
    <row r="79" spans="1:15">
      <c r="A79" s="215"/>
      <c r="B79" s="207" t="s">
        <v>2043</v>
      </c>
      <c r="C79" s="208"/>
      <c r="D79" s="208"/>
      <c r="E79" s="208"/>
      <c r="F79" s="208"/>
      <c r="G79" s="208"/>
      <c r="H79" s="208"/>
      <c r="I79" s="209"/>
      <c r="J79" s="210"/>
      <c r="K79" s="211"/>
      <c r="L79" s="212"/>
      <c r="M79" s="213"/>
      <c r="N79" s="214"/>
    </row>
    <row r="80" spans="1:15">
      <c r="A80" s="162" t="s">
        <v>15</v>
      </c>
      <c r="B80" s="49" t="str">
        <f>VLOOKUP(A80,'MANO DE OBRA'!A8:D68,3,FALSE)</f>
        <v>Obrero (6)</v>
      </c>
      <c r="C80" s="47"/>
      <c r="D80" s="47"/>
      <c r="E80" s="47"/>
      <c r="F80" s="47"/>
      <c r="G80" s="47"/>
      <c r="H80" s="47"/>
      <c r="I80" s="292">
        <f>K80/J80*100</f>
        <v>175560</v>
      </c>
      <c r="J80" s="293">
        <v>185</v>
      </c>
      <c r="K80" s="294">
        <f>VLOOKUP(A80,'MANO DE OBRA'!A8:D99,4,FALSE)</f>
        <v>324786</v>
      </c>
      <c r="L80" s="50"/>
      <c r="M80" s="434">
        <v>1</v>
      </c>
      <c r="N80" s="395">
        <f>K80/M80</f>
        <v>324786</v>
      </c>
      <c r="O80" s="106"/>
    </row>
    <row r="81" spans="1:14">
      <c r="A81" s="162" t="s">
        <v>30</v>
      </c>
      <c r="B81" s="49" t="str">
        <f>VLOOKUP(A81,'MANO DE OBRA'!A8:D69,3,FALSE)</f>
        <v>Oficial</v>
      </c>
      <c r="C81" s="47"/>
      <c r="D81" s="47"/>
      <c r="E81" s="47"/>
      <c r="F81" s="47"/>
      <c r="G81" s="47"/>
      <c r="H81" s="47"/>
      <c r="I81" s="292">
        <f>K81/J81*100</f>
        <v>57668.23979157189</v>
      </c>
      <c r="J81" s="293">
        <v>185</v>
      </c>
      <c r="K81" s="294">
        <f>VLOOKUP(A81,'MANO DE OBRA'!A8:D100,4,FALSE)</f>
        <v>106686.24361440798</v>
      </c>
      <c r="L81" s="50"/>
      <c r="M81" s="431">
        <v>1</v>
      </c>
      <c r="N81" s="395">
        <f>K81/M81</f>
        <v>106686.24361440798</v>
      </c>
    </row>
    <row r="82" spans="1:14">
      <c r="A82" s="162"/>
      <c r="B82" s="165" t="s">
        <v>1651</v>
      </c>
      <c r="C82" s="47"/>
      <c r="D82" s="47"/>
      <c r="E82" s="47"/>
      <c r="F82" s="47"/>
      <c r="G82" s="47"/>
      <c r="H82" s="47"/>
      <c r="I82" s="292"/>
      <c r="J82" s="293"/>
      <c r="K82" s="294"/>
      <c r="L82" s="50"/>
      <c r="M82" s="432"/>
      <c r="N82" s="395"/>
    </row>
    <row r="83" spans="1:14">
      <c r="A83" t="s">
        <v>15</v>
      </c>
      <c r="B83" s="49" t="str">
        <f>VLOOKUP(A83,'MANO DE OBRA'!A9:D70,3,FALSE)</f>
        <v>Obrero (6)</v>
      </c>
      <c r="C83" s="47"/>
      <c r="D83" s="47"/>
      <c r="E83" s="47"/>
      <c r="F83" s="47"/>
      <c r="G83" s="47"/>
      <c r="H83" s="47"/>
      <c r="I83" s="292">
        <f>K83/J83*100</f>
        <v>175560</v>
      </c>
      <c r="J83" s="293">
        <v>185</v>
      </c>
      <c r="K83" s="294">
        <f>VLOOKUP(A83,'MANO DE OBRA'!A9:D101,4,FALSE)</f>
        <v>324786</v>
      </c>
      <c r="L83" s="50"/>
      <c r="M83" s="300">
        <v>12</v>
      </c>
      <c r="N83" s="395">
        <f>K83/M83</f>
        <v>27065.5</v>
      </c>
    </row>
    <row r="84" spans="1:14">
      <c r="A84" t="s">
        <v>30</v>
      </c>
      <c r="B84" s="49" t="str">
        <f>VLOOKUP(A84,'MANO DE OBRA'!A10:D71,3,FALSE)</f>
        <v>Oficial</v>
      </c>
      <c r="C84" s="47"/>
      <c r="D84" s="47"/>
      <c r="E84" s="47"/>
      <c r="F84" s="47"/>
      <c r="G84" s="47"/>
      <c r="H84" s="47"/>
      <c r="I84" s="292">
        <f>K84/J84*100</f>
        <v>57668.23979157189</v>
      </c>
      <c r="J84" s="293">
        <v>185</v>
      </c>
      <c r="K84" s="294">
        <f>VLOOKUP(A84,'MANO DE OBRA'!A10:D102,4,FALSE)</f>
        <v>106686.24361440798</v>
      </c>
      <c r="L84" s="318"/>
      <c r="M84" s="300">
        <v>12</v>
      </c>
      <c r="N84" s="395">
        <f>K84/M84</f>
        <v>8890.5203012006659</v>
      </c>
    </row>
    <row r="85" spans="1:14">
      <c r="B85" s="49"/>
      <c r="C85" s="47"/>
      <c r="D85" s="47"/>
      <c r="E85" s="47"/>
      <c r="F85" s="47"/>
      <c r="G85" s="47"/>
      <c r="H85" s="47"/>
      <c r="I85" s="279"/>
      <c r="J85" s="297"/>
      <c r="K85" s="298"/>
      <c r="L85" s="318"/>
      <c r="M85" s="300"/>
      <c r="N85" s="296"/>
    </row>
    <row r="86" spans="1:14" ht="15.75" thickBot="1">
      <c r="B86" s="811"/>
      <c r="C86" s="812"/>
      <c r="D86" s="812"/>
      <c r="E86" s="812"/>
      <c r="F86" s="812"/>
      <c r="G86" s="812"/>
      <c r="H86" s="812"/>
      <c r="I86" s="126"/>
      <c r="J86" s="126"/>
      <c r="K86" s="126"/>
      <c r="L86" s="912"/>
      <c r="M86" s="912"/>
      <c r="N86" s="45"/>
    </row>
    <row r="87" spans="1:14" ht="15.75" thickBot="1">
      <c r="B87" s="830" t="s">
        <v>953</v>
      </c>
      <c r="C87" s="831"/>
      <c r="D87" s="831"/>
      <c r="E87" s="831"/>
      <c r="F87" s="831"/>
      <c r="G87" s="831"/>
      <c r="H87" s="831"/>
      <c r="I87" s="831"/>
      <c r="J87" s="831"/>
      <c r="K87" s="831"/>
      <c r="L87" s="831"/>
      <c r="M87" s="832"/>
      <c r="N87" s="301">
        <f>SUM(N80:N86)</f>
        <v>467428.26391560864</v>
      </c>
    </row>
    <row r="88" spans="1:14" ht="15.75" thickBot="1">
      <c r="B88" s="33"/>
      <c r="C88" s="34"/>
      <c r="D88" s="34"/>
      <c r="E88" s="34"/>
      <c r="F88" s="34"/>
      <c r="G88" s="34"/>
      <c r="H88" s="34"/>
      <c r="I88" s="34"/>
      <c r="J88" s="34"/>
      <c r="K88" s="34"/>
      <c r="L88" s="34"/>
      <c r="M88" s="34"/>
      <c r="N88" s="35"/>
    </row>
    <row r="89" spans="1:14" ht="15.75" thickBot="1">
      <c r="B89" s="824" t="s">
        <v>967</v>
      </c>
      <c r="C89" s="825"/>
      <c r="D89" s="825"/>
      <c r="E89" s="825"/>
      <c r="F89" s="825"/>
      <c r="G89" s="825"/>
      <c r="H89" s="825"/>
      <c r="I89" s="825"/>
      <c r="J89" s="825"/>
      <c r="K89" s="825"/>
      <c r="L89" s="825"/>
      <c r="M89" s="826"/>
      <c r="N89" s="99">
        <f>N47+N63+N74+N87</f>
        <v>2537496.293478352</v>
      </c>
    </row>
    <row r="90" spans="1:14">
      <c r="B90" s="33"/>
      <c r="C90" s="34"/>
      <c r="D90" s="34"/>
      <c r="E90" s="34"/>
      <c r="F90" s="34"/>
      <c r="G90" s="34"/>
      <c r="H90" s="34"/>
      <c r="I90" s="34"/>
      <c r="J90" s="34"/>
      <c r="K90" s="34"/>
      <c r="L90" s="34"/>
      <c r="M90" s="34"/>
      <c r="N90" s="35"/>
    </row>
    <row r="91" spans="1:14">
      <c r="B91" s="64" t="s">
        <v>968</v>
      </c>
      <c r="C91" s="65"/>
      <c r="D91" s="65"/>
      <c r="E91" s="65"/>
      <c r="F91" s="65"/>
      <c r="G91" s="65"/>
      <c r="H91" s="65"/>
      <c r="I91" s="65"/>
      <c r="J91" s="65"/>
      <c r="K91" s="65"/>
      <c r="L91" s="65"/>
      <c r="M91" s="65"/>
      <c r="N91" s="66"/>
    </row>
    <row r="92" spans="1:14" ht="15.75" thickBot="1">
      <c r="B92" s="68"/>
      <c r="C92" s="61"/>
      <c r="D92" s="61"/>
      <c r="E92" s="61"/>
      <c r="F92" s="61"/>
      <c r="G92" s="61"/>
      <c r="H92" s="61"/>
      <c r="I92" s="61"/>
      <c r="J92" s="61"/>
      <c r="K92" s="61"/>
      <c r="L92" s="61"/>
      <c r="M92" s="61"/>
      <c r="N92" s="63"/>
    </row>
    <row r="93" spans="1:14">
      <c r="B93" s="815" t="s">
        <v>969</v>
      </c>
      <c r="C93" s="816"/>
      <c r="D93" s="816"/>
      <c r="E93" s="816"/>
      <c r="F93" s="816"/>
      <c r="G93" s="816"/>
      <c r="H93" s="816"/>
      <c r="I93" s="314"/>
      <c r="J93" s="334"/>
      <c r="K93" s="302" t="s">
        <v>970</v>
      </c>
      <c r="L93" s="854" t="s">
        <v>971</v>
      </c>
      <c r="M93" s="855"/>
      <c r="N93" s="303"/>
    </row>
    <row r="94" spans="1:14">
      <c r="B94" s="856" t="s">
        <v>972</v>
      </c>
      <c r="C94" s="857"/>
      <c r="D94" s="857"/>
      <c r="E94" s="857"/>
      <c r="F94" s="857"/>
      <c r="G94" s="857"/>
      <c r="H94" s="857"/>
      <c r="I94" s="87"/>
      <c r="J94" s="88"/>
      <c r="K94" s="304">
        <v>0.2</v>
      </c>
      <c r="L94" s="858">
        <f>N89*K94</f>
        <v>507499.2586956704</v>
      </c>
      <c r="M94" s="859"/>
      <c r="N94" s="51"/>
    </row>
    <row r="95" spans="1:14">
      <c r="B95" s="89" t="s">
        <v>973</v>
      </c>
      <c r="C95" s="90"/>
      <c r="D95" s="90"/>
      <c r="E95" s="90"/>
      <c r="F95" s="90"/>
      <c r="G95" s="90"/>
      <c r="H95" s="90"/>
      <c r="I95" s="87"/>
      <c r="J95" s="88"/>
      <c r="K95" s="304">
        <v>0.05</v>
      </c>
      <c r="L95" s="858">
        <f>N89*K95</f>
        <v>126874.8146739176</v>
      </c>
      <c r="M95" s="859"/>
      <c r="N95" s="51"/>
    </row>
    <row r="96" spans="1:14" ht="15.75" thickBot="1">
      <c r="B96" s="91" t="s">
        <v>974</v>
      </c>
      <c r="C96" s="92"/>
      <c r="D96" s="92"/>
      <c r="E96" s="92"/>
      <c r="F96" s="92"/>
      <c r="G96" s="92"/>
      <c r="H96" s="92"/>
      <c r="I96" s="93"/>
      <c r="J96" s="94"/>
      <c r="K96" s="305">
        <v>0.05</v>
      </c>
      <c r="L96" s="860">
        <f>N89*K96</f>
        <v>126874.8146739176</v>
      </c>
      <c r="M96" s="861"/>
      <c r="N96" s="51"/>
    </row>
    <row r="97" spans="1:14" ht="15.75" thickBot="1">
      <c r="B97" s="824" t="s">
        <v>953</v>
      </c>
      <c r="C97" s="825"/>
      <c r="D97" s="825"/>
      <c r="E97" s="825"/>
      <c r="F97" s="825"/>
      <c r="G97" s="825"/>
      <c r="H97" s="825"/>
      <c r="I97" s="825"/>
      <c r="J97" s="825"/>
      <c r="K97" s="825"/>
      <c r="L97" s="825"/>
      <c r="M97" s="826"/>
      <c r="N97" s="52">
        <f>L94+L95+L96</f>
        <v>761248.88804350561</v>
      </c>
    </row>
    <row r="98" spans="1:14" ht="15.75" thickBot="1">
      <c r="B98" s="33"/>
      <c r="C98" s="34"/>
      <c r="D98" s="34"/>
      <c r="E98" s="34"/>
      <c r="F98" s="34"/>
      <c r="G98" s="34"/>
      <c r="H98" s="34"/>
      <c r="I98" s="34"/>
      <c r="J98" s="34"/>
      <c r="K98" s="34"/>
      <c r="L98" s="34"/>
      <c r="M98" s="34"/>
      <c r="N98" s="35"/>
    </row>
    <row r="99" spans="1:14" ht="15.75" thickBot="1">
      <c r="A99" t="s">
        <v>2016</v>
      </c>
      <c r="B99" s="824" t="s">
        <v>975</v>
      </c>
      <c r="C99" s="825"/>
      <c r="D99" s="825"/>
      <c r="E99" s="825"/>
      <c r="F99" s="825"/>
      <c r="G99" s="825"/>
      <c r="H99" s="825"/>
      <c r="I99" s="825"/>
      <c r="J99" s="825"/>
      <c r="K99" s="825"/>
      <c r="L99" s="825"/>
      <c r="M99" s="826"/>
      <c r="N99" s="188">
        <f>N89+N97</f>
        <v>3298745.1815218576</v>
      </c>
    </row>
    <row r="100" spans="1:14">
      <c r="B100" s="239"/>
      <c r="C100" s="240"/>
      <c r="D100" s="240"/>
      <c r="E100" s="240"/>
      <c r="F100" s="240"/>
      <c r="G100" s="240"/>
      <c r="H100" s="240"/>
      <c r="I100" s="240"/>
      <c r="J100" s="240"/>
      <c r="K100" s="240"/>
      <c r="L100" s="240"/>
      <c r="M100" s="240"/>
      <c r="N100" s="241"/>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243"/>
      <c r="F103" s="243"/>
      <c r="G103" s="243"/>
      <c r="H103" s="243"/>
      <c r="I103" s="243"/>
      <c r="J103" s="243"/>
      <c r="K103" s="243"/>
      <c r="L103" s="243"/>
      <c r="M103" s="243"/>
      <c r="N103" s="244"/>
    </row>
    <row r="104" spans="1:14">
      <c r="B104" s="242"/>
      <c r="C104" s="243"/>
      <c r="D104" s="243"/>
      <c r="E104" s="417" t="s">
        <v>976</v>
      </c>
      <c r="F104" s="417"/>
      <c r="G104" s="417"/>
      <c r="H104" s="417"/>
      <c r="I104" s="417"/>
      <c r="J104" s="417"/>
      <c r="K104" s="243"/>
      <c r="L104" s="243"/>
      <c r="M104" s="243"/>
      <c r="N104" s="244"/>
    </row>
    <row r="105" spans="1:14">
      <c r="B105" s="242"/>
      <c r="C105" s="243"/>
      <c r="D105" s="243"/>
      <c r="E105" s="243" t="s">
        <v>977</v>
      </c>
      <c r="F105" s="243"/>
      <c r="G105" s="243"/>
      <c r="H105" s="243"/>
      <c r="I105" s="243"/>
      <c r="J105" s="243"/>
      <c r="K105" s="243"/>
      <c r="L105" s="243"/>
      <c r="M105" s="243"/>
      <c r="N105" s="244"/>
    </row>
    <row r="106" spans="1:14">
      <c r="B106" s="242"/>
      <c r="C106" s="243"/>
      <c r="D106" s="243"/>
      <c r="E106" s="243" t="s">
        <v>978</v>
      </c>
      <c r="F106" s="243"/>
      <c r="G106" s="243"/>
      <c r="H106" s="243"/>
      <c r="I106" s="243"/>
      <c r="J106" s="243"/>
      <c r="K106" s="243"/>
      <c r="L106" s="243"/>
      <c r="M106" s="243"/>
      <c r="N106" s="244"/>
    </row>
    <row r="107" spans="1:14">
      <c r="B107" s="242"/>
      <c r="C107" s="243"/>
      <c r="D107" s="243"/>
      <c r="E107" s="243" t="s">
        <v>979</v>
      </c>
      <c r="F107" s="243"/>
      <c r="G107" s="243"/>
      <c r="H107" s="243"/>
      <c r="I107" s="243"/>
      <c r="J107" s="243"/>
      <c r="K107" s="243"/>
      <c r="L107" s="243"/>
      <c r="M107" s="243"/>
      <c r="N107" s="244"/>
    </row>
    <row r="108" spans="1:14" ht="15.75" thickBot="1">
      <c r="B108" s="242"/>
      <c r="C108" s="243"/>
      <c r="D108" s="243"/>
      <c r="E108" s="243"/>
      <c r="F108" s="243" t="s">
        <v>980</v>
      </c>
      <c r="G108" s="243"/>
      <c r="H108" s="243"/>
      <c r="I108" s="243"/>
      <c r="J108" s="243"/>
      <c r="K108" s="243"/>
      <c r="L108" s="243"/>
      <c r="M108" s="243"/>
      <c r="N108" s="244"/>
    </row>
    <row r="109" spans="1:14">
      <c r="B109" s="227" t="s">
        <v>2216</v>
      </c>
      <c r="C109" s="228"/>
      <c r="D109" s="228"/>
      <c r="E109" s="228"/>
      <c r="F109" s="228"/>
      <c r="G109" s="228"/>
      <c r="H109" s="228"/>
      <c r="I109" s="228"/>
      <c r="J109" s="228"/>
      <c r="K109" s="228"/>
      <c r="L109" s="228"/>
      <c r="M109" s="228"/>
      <c r="N109" s="229"/>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c r="B112" s="245"/>
      <c r="C112" s="246"/>
      <c r="D112" s="246"/>
      <c r="E112" s="246"/>
      <c r="F112" s="246"/>
      <c r="G112" s="246"/>
      <c r="H112" s="246"/>
      <c r="I112" s="246"/>
      <c r="J112" s="246"/>
      <c r="K112" s="246"/>
      <c r="L112" s="246"/>
      <c r="M112" s="246"/>
      <c r="N112" s="247"/>
    </row>
    <row r="113" spans="2:14" ht="15.75" thickBot="1">
      <c r="B113" s="248"/>
      <c r="C113" s="249"/>
      <c r="D113" s="249"/>
      <c r="E113" s="249"/>
      <c r="F113" s="249"/>
      <c r="G113" s="249"/>
      <c r="H113" s="249"/>
      <c r="I113" s="249"/>
      <c r="J113" s="249"/>
      <c r="K113" s="249"/>
      <c r="L113" s="249"/>
      <c r="M113" s="249"/>
      <c r="N113" s="250"/>
    </row>
    <row r="114" spans="2:14">
      <c r="B114" s="251"/>
      <c r="C114" s="252"/>
      <c r="D114" s="252"/>
      <c r="E114" s="252"/>
      <c r="F114" s="252"/>
      <c r="G114" s="252"/>
      <c r="H114" s="252"/>
      <c r="I114" s="252"/>
      <c r="J114" s="252"/>
      <c r="K114" s="252"/>
      <c r="L114" s="252"/>
      <c r="M114" s="252"/>
      <c r="N114" s="253"/>
    </row>
    <row r="115" spans="2:14">
      <c r="B115" s="254" t="s">
        <v>2217</v>
      </c>
      <c r="C115" s="255"/>
      <c r="D115" s="255"/>
      <c r="E115" s="255"/>
      <c r="F115" s="255"/>
      <c r="G115" s="255"/>
      <c r="H115" s="255"/>
      <c r="I115" s="255"/>
      <c r="J115" s="255"/>
      <c r="K115" s="255"/>
      <c r="L115" s="255"/>
      <c r="M115" s="255"/>
      <c r="N115" s="256"/>
    </row>
    <row r="116" spans="2:14" ht="15" customHeight="1">
      <c r="B116" s="966" t="s">
        <v>2218</v>
      </c>
      <c r="C116" s="967"/>
      <c r="D116" s="967"/>
      <c r="E116" s="967"/>
      <c r="F116" s="967"/>
      <c r="G116" s="967"/>
      <c r="H116" s="967"/>
      <c r="I116" s="967"/>
      <c r="J116" s="967"/>
      <c r="K116" s="967"/>
      <c r="L116" s="967"/>
      <c r="M116" s="967"/>
      <c r="N116" s="968"/>
    </row>
    <row r="117" spans="2:14" ht="15" customHeight="1">
      <c r="B117" s="966"/>
      <c r="C117" s="967"/>
      <c r="D117" s="967"/>
      <c r="E117" s="967"/>
      <c r="F117" s="967"/>
      <c r="G117" s="967"/>
      <c r="H117" s="967"/>
      <c r="I117" s="967"/>
      <c r="J117" s="967"/>
      <c r="K117" s="967"/>
      <c r="L117" s="967"/>
      <c r="M117" s="967"/>
      <c r="N117" s="968"/>
    </row>
    <row r="118" spans="2:14" ht="30" customHeight="1">
      <c r="B118" s="969" t="s">
        <v>2219</v>
      </c>
      <c r="C118" s="970"/>
      <c r="D118" s="970"/>
      <c r="E118" s="970"/>
      <c r="F118" s="970"/>
      <c r="G118" s="970"/>
      <c r="H118" s="970"/>
      <c r="I118" s="970"/>
      <c r="J118" s="970"/>
      <c r="K118" s="970"/>
      <c r="L118" s="970"/>
      <c r="M118" s="970"/>
      <c r="N118" s="971"/>
    </row>
    <row r="119" spans="2:14">
      <c r="B119" s="969"/>
      <c r="C119" s="970"/>
      <c r="D119" s="970"/>
      <c r="E119" s="970"/>
      <c r="F119" s="970"/>
      <c r="G119" s="970"/>
      <c r="H119" s="970"/>
      <c r="I119" s="970"/>
      <c r="J119" s="970"/>
      <c r="K119" s="970"/>
      <c r="L119" s="970"/>
      <c r="M119" s="970"/>
      <c r="N119" s="97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339"/>
      <c r="C122" s="340"/>
      <c r="D122" s="340"/>
      <c r="E122" s="340"/>
      <c r="F122" s="340"/>
      <c r="G122" s="340"/>
      <c r="H122" s="340"/>
      <c r="I122" s="340"/>
      <c r="J122" s="340"/>
      <c r="K122" s="340"/>
      <c r="L122" s="340"/>
      <c r="M122" s="340"/>
      <c r="N122" s="341"/>
    </row>
    <row r="123" spans="2:14">
      <c r="B123" s="254"/>
      <c r="C123" s="255"/>
      <c r="D123" s="255"/>
      <c r="E123" s="255"/>
      <c r="F123" s="255"/>
      <c r="G123" s="255"/>
      <c r="H123" s="255"/>
      <c r="I123" s="255"/>
      <c r="J123" s="255"/>
      <c r="K123" s="255"/>
      <c r="L123" s="255"/>
      <c r="M123" s="255"/>
      <c r="N123" s="256"/>
    </row>
    <row r="124" spans="2:14">
      <c r="B124" s="242"/>
      <c r="C124" s="243"/>
      <c r="D124" s="243"/>
      <c r="E124" s="243" t="s">
        <v>976</v>
      </c>
      <c r="F124" s="417"/>
      <c r="G124" s="417"/>
      <c r="H124" s="243"/>
      <c r="I124" s="243"/>
      <c r="J124" s="243"/>
      <c r="K124" s="243"/>
      <c r="L124" s="243"/>
      <c r="M124" s="243"/>
      <c r="N124" s="244"/>
    </row>
    <row r="125" spans="2:14">
      <c r="B125" s="242"/>
      <c r="C125" s="243"/>
      <c r="D125" s="243"/>
      <c r="E125" s="418" t="s">
        <v>977</v>
      </c>
      <c r="F125" s="243"/>
      <c r="G125" s="243"/>
      <c r="H125" s="418"/>
      <c r="I125" s="418"/>
      <c r="J125" s="418"/>
      <c r="K125" s="243"/>
      <c r="L125" s="243"/>
      <c r="M125" s="243"/>
      <c r="N125" s="244"/>
    </row>
    <row r="126" spans="2:14">
      <c r="B126" s="242"/>
      <c r="C126" s="243"/>
      <c r="D126" s="243"/>
      <c r="E126" s="257" t="s">
        <v>981</v>
      </c>
      <c r="F126" s="243"/>
      <c r="G126" s="243"/>
      <c r="H126" s="257"/>
      <c r="I126" s="257"/>
      <c r="J126" s="257"/>
      <c r="K126" s="243"/>
      <c r="L126" s="243"/>
      <c r="M126" s="243"/>
      <c r="N126" s="244"/>
    </row>
    <row r="127" spans="2:14">
      <c r="B127" s="258"/>
      <c r="C127" s="255"/>
      <c r="D127" s="255"/>
      <c r="E127" s="243" t="s">
        <v>979</v>
      </c>
      <c r="F127" s="243"/>
      <c r="G127" s="243"/>
      <c r="H127" s="243"/>
      <c r="I127" s="243"/>
      <c r="J127" s="243"/>
      <c r="K127" s="255"/>
      <c r="L127" s="255"/>
      <c r="M127" s="255"/>
      <c r="N127" s="256"/>
    </row>
    <row r="128" spans="2:14">
      <c r="B128" s="258"/>
      <c r="C128" s="255"/>
      <c r="D128" s="255"/>
      <c r="E128" s="255"/>
      <c r="F128" s="243"/>
      <c r="G128" s="243"/>
      <c r="H128" s="243"/>
      <c r="I128" s="243"/>
      <c r="J128" s="243"/>
      <c r="K128" s="255"/>
      <c r="L128" s="255"/>
      <c r="M128" s="255"/>
      <c r="N128" s="256"/>
    </row>
    <row r="129" spans="2:14">
      <c r="B129" s="258" t="s">
        <v>2220</v>
      </c>
      <c r="C129" s="257"/>
      <c r="D129" s="257"/>
      <c r="E129" s="243"/>
      <c r="F129" s="243"/>
      <c r="G129" s="243"/>
      <c r="H129" s="243"/>
      <c r="I129" s="243"/>
      <c r="J129" s="972"/>
      <c r="K129" s="972"/>
      <c r="L129" s="972"/>
      <c r="M129" s="972"/>
      <c r="N129" s="973"/>
    </row>
    <row r="130" spans="2:14" ht="15.75" thickBot="1">
      <c r="B130" s="419" t="s">
        <v>2221</v>
      </c>
      <c r="C130" s="420"/>
      <c r="D130" s="420"/>
      <c r="E130" s="259"/>
      <c r="F130" s="259"/>
      <c r="G130" s="259"/>
      <c r="H130" s="259"/>
      <c r="I130" s="259"/>
      <c r="J130" s="974"/>
      <c r="K130" s="974"/>
      <c r="L130" s="974"/>
      <c r="M130" s="974"/>
      <c r="N130"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40.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2" hidden="1" customHeight="1" thickBo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1100</v>
      </c>
      <c r="C31" s="81" t="s">
        <v>1653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180</v>
      </c>
      <c r="B36" s="837" t="str">
        <f>VLOOKUP(A36,EQUIPOS!A6:D154,3,FALSE)</f>
        <v>Compresor 120 HP, con martillo.</v>
      </c>
      <c r="C36" s="838"/>
      <c r="D36" s="838"/>
      <c r="E36" s="838"/>
      <c r="F36" s="838"/>
      <c r="G36" s="838"/>
      <c r="H36" s="839"/>
      <c r="I36" s="267"/>
      <c r="J36" s="268"/>
      <c r="K36" s="269">
        <f>VLOOKUP(A36,EQUIPOS!A6:D163,4,FALSE)</f>
        <v>103031.39956113246</v>
      </c>
      <c r="L36" s="270"/>
      <c r="M36" s="271">
        <v>0.16</v>
      </c>
      <c r="N36" s="272">
        <f>K36/M36</f>
        <v>643946.24725707783</v>
      </c>
    </row>
    <row r="37" spans="1:14">
      <c r="A37" s="113" t="s">
        <v>261</v>
      </c>
      <c r="B37" s="837" t="str">
        <f>VLOOKUP(A37,EQUIPOS!A7:D154,3,FALSE)</f>
        <v xml:space="preserve">Motobomba 3 PULGADAS (incluye operario)
</v>
      </c>
      <c r="C37" s="838"/>
      <c r="D37" s="838"/>
      <c r="E37" s="838"/>
      <c r="F37" s="838"/>
      <c r="G37" s="838"/>
      <c r="H37" s="839"/>
      <c r="I37" s="421"/>
      <c r="J37" s="422"/>
      <c r="K37" s="269">
        <f>VLOOKUP(A37,EQUIPOS!A7:D164,4,FALSE)</f>
        <v>11446.883510919746</v>
      </c>
      <c r="L37" s="335"/>
      <c r="M37" s="336">
        <v>0.16</v>
      </c>
      <c r="N37" s="272">
        <f>K37/M37</f>
        <v>71543.021943248415</v>
      </c>
    </row>
    <row r="38" spans="1:14">
      <c r="A38" s="113"/>
      <c r="B38" s="837"/>
      <c r="C38" s="838"/>
      <c r="D38" s="838"/>
      <c r="E38" s="838"/>
      <c r="F38" s="838"/>
      <c r="G38" s="838"/>
      <c r="H38" s="839"/>
      <c r="I38" s="421"/>
      <c r="J38" s="422"/>
      <c r="K38" s="438"/>
      <c r="L38" s="335"/>
      <c r="M38" s="336"/>
      <c r="N38" s="272"/>
    </row>
    <row r="39" spans="1:14">
      <c r="A39" s="113"/>
      <c r="B39" s="837"/>
      <c r="C39" s="838"/>
      <c r="D39" s="838"/>
      <c r="E39" s="838"/>
      <c r="F39" s="838"/>
      <c r="G39" s="838"/>
      <c r="H39" s="839"/>
      <c r="I39" s="421"/>
      <c r="J39" s="422"/>
      <c r="K39" s="438"/>
      <c r="L39" s="335"/>
      <c r="M39" s="336"/>
      <c r="N39" s="272"/>
    </row>
    <row r="40" spans="1:14">
      <c r="A40" s="113"/>
      <c r="B40" s="837"/>
      <c r="C40" s="838"/>
      <c r="D40" s="838"/>
      <c r="E40" s="838"/>
      <c r="F40" s="838"/>
      <c r="G40" s="838"/>
      <c r="H40" s="839"/>
      <c r="I40" s="328"/>
      <c r="J40" s="330"/>
      <c r="K40" s="438"/>
      <c r="L40" s="423"/>
      <c r="M40" s="424"/>
      <c r="N40" s="272"/>
    </row>
    <row r="41" spans="1:14">
      <c r="B41" s="837"/>
      <c r="C41" s="838"/>
      <c r="D41" s="838"/>
      <c r="E41" s="838"/>
      <c r="F41" s="838"/>
      <c r="G41" s="838"/>
      <c r="H41" s="839"/>
      <c r="I41" s="36"/>
      <c r="J41" s="37"/>
      <c r="K41" s="438"/>
      <c r="L41" s="276"/>
      <c r="M41" s="277"/>
      <c r="N41" s="272"/>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0.05</v>
      </c>
      <c r="N43" s="344">
        <f>N77*M43</f>
        <v>12625.400141187813</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728114.66934151412</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453</v>
      </c>
      <c r="B50" s="43" t="str">
        <f>VLOOKUP(A50,MATERIALES!A5:D373,3,FALSE)</f>
        <v>Explosivos  75% (INDUGEL)</v>
      </c>
      <c r="C50" s="281"/>
      <c r="D50" s="281"/>
      <c r="E50" s="281"/>
      <c r="F50" s="281"/>
      <c r="G50" s="281"/>
      <c r="H50" s="281"/>
      <c r="I50" s="281"/>
      <c r="J50" s="311" t="str">
        <f>VLOOKUP(A50,MATERIALES!A6:D642,2,FALSE)</f>
        <v>lb</v>
      </c>
      <c r="K50" s="282">
        <v>0.2</v>
      </c>
      <c r="L50" s="267"/>
      <c r="M50" s="402">
        <f>VLOOKUP(A50,MATERIALES!A5:D396,4,FALSE)</f>
        <v>12643.447288761807</v>
      </c>
      <c r="N50" s="272">
        <f>K50*M50</f>
        <v>2528.6894577523617</v>
      </c>
    </row>
    <row r="51" spans="1:14">
      <c r="A51" s="161" t="s">
        <v>458</v>
      </c>
      <c r="B51" s="43" t="str">
        <f>VLOOKUP(A51,MATERIALES!A6:D373,3,FALSE)</f>
        <v>Fulminantes</v>
      </c>
      <c r="C51" s="425"/>
      <c r="D51" s="425"/>
      <c r="E51" s="425"/>
      <c r="F51" s="425"/>
      <c r="G51" s="425"/>
      <c r="H51" s="425"/>
      <c r="I51" s="425"/>
      <c r="J51" s="312" t="str">
        <f>VLOOKUP(A51,MATERIALES!A6:D643,2,FALSE)</f>
        <v>u</v>
      </c>
      <c r="K51" s="397">
        <v>1</v>
      </c>
      <c r="L51" s="421"/>
      <c r="M51" s="402">
        <f>VLOOKUP(A51,MATERIALES!A6:D397,4,FALSE)</f>
        <v>704.58839380096742</v>
      </c>
      <c r="N51" s="272">
        <f>K51*M51</f>
        <v>704.58839380096742</v>
      </c>
    </row>
    <row r="52" spans="1:14">
      <c r="A52" s="161" t="s">
        <v>552</v>
      </c>
      <c r="B52" s="43" t="str">
        <f>VLOOKUP(A52,MATERIALES!A6:D373,3,FALSE)</f>
        <v>Mecha Lenta</v>
      </c>
      <c r="C52" s="425"/>
      <c r="D52" s="425"/>
      <c r="E52" s="425"/>
      <c r="F52" s="425"/>
      <c r="G52" s="425"/>
      <c r="H52" s="425"/>
      <c r="I52" s="425"/>
      <c r="J52" s="312" t="str">
        <f>VLOOKUP(A52,MATERIALES!A6:D644,2,FALSE)</f>
        <v>m</v>
      </c>
      <c r="K52" s="397">
        <v>0.5</v>
      </c>
      <c r="L52" s="421"/>
      <c r="M52" s="402">
        <f>VLOOKUP(A52,MATERIALES!A6:D398,4,FALSE)</f>
        <v>973.36505111004783</v>
      </c>
      <c r="N52" s="272">
        <f>K52*M52</f>
        <v>486.68252555502391</v>
      </c>
    </row>
    <row r="53" spans="1:14">
      <c r="A53" s="161" t="s">
        <v>747</v>
      </c>
      <c r="B53" s="43" t="str">
        <f>VLOOKUP(A53,MATERIALES!A6:D373,3,FALSE)</f>
        <v>Acero A-37</v>
      </c>
      <c r="C53" s="425"/>
      <c r="D53" s="425"/>
      <c r="E53" s="425"/>
      <c r="F53" s="425"/>
      <c r="G53" s="425"/>
      <c r="H53" s="425"/>
      <c r="I53" s="425"/>
      <c r="J53" s="312" t="str">
        <f>VLOOKUP(A53,MATERIALES!A7:D645,2,FALSE)</f>
        <v>kg</v>
      </c>
      <c r="K53" s="397">
        <v>150</v>
      </c>
      <c r="L53" s="421"/>
      <c r="M53" s="402">
        <f>VLOOKUP(A53,MATERIALES!A6:D399,4,FALSE)</f>
        <v>2970.4551967228094</v>
      </c>
      <c r="N53" s="272">
        <f>K53*M53</f>
        <v>445568.27950842143</v>
      </c>
    </row>
    <row r="54" spans="1:14">
      <c r="A54" s="161" t="s">
        <v>831</v>
      </c>
      <c r="B54" s="43" t="str">
        <f>VLOOKUP(A54,MATERIALES!A7:D373,3,FALSE)</f>
        <v>Concreto Resistencia  32 (Mpa)</v>
      </c>
      <c r="C54" s="425"/>
      <c r="D54" s="425"/>
      <c r="E54" s="425"/>
      <c r="F54" s="425"/>
      <c r="G54" s="425"/>
      <c r="H54" s="425"/>
      <c r="I54" s="425"/>
      <c r="J54" s="312" t="str">
        <f>VLOOKUP(A54,MATERIALES!A8:D646,2,FALSE)</f>
        <v>m3</v>
      </c>
      <c r="K54" s="397">
        <v>1</v>
      </c>
      <c r="L54" s="421"/>
      <c r="M54" s="402">
        <f>VLOOKUP(A54,MATERIALES!A7:D400,4,FALSE)</f>
        <v>422730.92420146847</v>
      </c>
      <c r="N54" s="272">
        <f>K54*M54</f>
        <v>422730.92420146847</v>
      </c>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872019.16408699821</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1272</v>
      </c>
      <c r="B63" s="46" t="str">
        <f>VLOOKUP(A63,TRANSPORTE!A5:D117,3,FALSE)</f>
        <v>Transporte de material de excavación</v>
      </c>
      <c r="C63" s="317"/>
      <c r="D63" s="317"/>
      <c r="E63" s="317"/>
      <c r="F63" s="317"/>
      <c r="G63" s="317"/>
      <c r="H63" s="311" t="s">
        <v>1468</v>
      </c>
      <c r="I63" s="279">
        <v>1</v>
      </c>
      <c r="J63" s="286">
        <v>1</v>
      </c>
      <c r="K63" s="279">
        <f>I63*J63</f>
        <v>1</v>
      </c>
      <c r="L63" s="828">
        <f>VLOOKUP(A63,TRANSPORTE!A5:D117,4,FALSE)</f>
        <v>1131.4191219078368</v>
      </c>
      <c r="M63" s="829"/>
      <c r="N63" s="287">
        <f>K63*L63</f>
        <v>1131.4191219078368</v>
      </c>
    </row>
    <row r="64" spans="1:14">
      <c r="B64" s="46"/>
      <c r="C64" s="47"/>
      <c r="D64" s="47"/>
      <c r="E64" s="47"/>
      <c r="F64" s="47"/>
      <c r="G64" s="4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1131.4191219078368</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11</v>
      </c>
      <c r="B73" s="49" t="str">
        <f>VLOOKUP(A73,'MANO DE OBRA'!A8:D68,3,FALSE)</f>
        <v>Obrero (4)</v>
      </c>
      <c r="C73" s="47"/>
      <c r="D73" s="47"/>
      <c r="E73" s="47"/>
      <c r="F73" s="47"/>
      <c r="G73" s="47"/>
      <c r="H73" s="47"/>
      <c r="I73" s="292">
        <f>K73/J73*100</f>
        <v>117040.00000000001</v>
      </c>
      <c r="J73" s="293">
        <v>185</v>
      </c>
      <c r="K73" s="294">
        <f>VLOOKUP(A73,'MANO DE OBRA'!A8:D99,4,FALSE)</f>
        <v>216524</v>
      </c>
      <c r="L73" s="50"/>
      <c r="M73" s="434">
        <v>1.28</v>
      </c>
      <c r="N73" s="395">
        <f>K73/M73</f>
        <v>169159.375</v>
      </c>
      <c r="O73" s="106"/>
    </row>
    <row r="74" spans="1:15">
      <c r="A74" s="162" t="s">
        <v>30</v>
      </c>
      <c r="B74" s="49" t="str">
        <f>VLOOKUP(A74,'MANO DE OBRA'!A8:D69,3,FALSE)</f>
        <v>Oficial</v>
      </c>
      <c r="C74" s="47"/>
      <c r="D74" s="47"/>
      <c r="E74" s="47"/>
      <c r="F74" s="47"/>
      <c r="G74" s="47"/>
      <c r="H74" s="47"/>
      <c r="I74" s="292">
        <f>K74/J74*100</f>
        <v>57668.23979157189</v>
      </c>
      <c r="J74" s="293">
        <v>185</v>
      </c>
      <c r="K74" s="294">
        <f>VLOOKUP(A74,'MANO DE OBRA'!A8:D100,4,FALSE)</f>
        <v>106686.24361440798</v>
      </c>
      <c r="L74" s="50"/>
      <c r="M74" s="431">
        <v>1.28</v>
      </c>
      <c r="N74" s="395">
        <f>K74/M74</f>
        <v>83348.627823756236</v>
      </c>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SUM(N73:N76)</f>
        <v>252508.00282375625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N45+N58+N68+N77</f>
        <v>1853773.2553741764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370754.65107483533</v>
      </c>
      <c r="M84" s="859"/>
      <c r="N84" s="51"/>
    </row>
    <row r="85" spans="1:14">
      <c r="B85" s="89" t="s">
        <v>973</v>
      </c>
      <c r="C85" s="90"/>
      <c r="D85" s="90"/>
      <c r="E85" s="90"/>
      <c r="F85" s="90"/>
      <c r="G85" s="90"/>
      <c r="H85" s="90"/>
      <c r="I85" s="87"/>
      <c r="J85" s="88"/>
      <c r="K85" s="304">
        <v>0.05</v>
      </c>
      <c r="L85" s="858">
        <f>N79*K85</f>
        <v>92688.662768708833</v>
      </c>
      <c r="M85" s="859"/>
      <c r="N85" s="51"/>
    </row>
    <row r="86" spans="1:14" ht="15.75" thickBot="1">
      <c r="B86" s="91" t="s">
        <v>974</v>
      </c>
      <c r="C86" s="92"/>
      <c r="D86" s="92"/>
      <c r="E86" s="92"/>
      <c r="F86" s="92"/>
      <c r="G86" s="92"/>
      <c r="H86" s="92"/>
      <c r="I86" s="93"/>
      <c r="J86" s="94"/>
      <c r="K86" s="305">
        <v>0.05</v>
      </c>
      <c r="L86" s="860">
        <f>N79*K86</f>
        <v>92688.662768708833</v>
      </c>
      <c r="M86" s="861"/>
      <c r="N86" s="51"/>
    </row>
    <row r="87" spans="1:14" ht="15.75" thickBot="1">
      <c r="B87" s="824" t="s">
        <v>953</v>
      </c>
      <c r="C87" s="825"/>
      <c r="D87" s="825"/>
      <c r="E87" s="825"/>
      <c r="F87" s="825"/>
      <c r="G87" s="825"/>
      <c r="H87" s="825"/>
      <c r="I87" s="825"/>
      <c r="J87" s="825"/>
      <c r="K87" s="825"/>
      <c r="L87" s="825"/>
      <c r="M87" s="826"/>
      <c r="N87" s="52">
        <f>L84+L85+L86</f>
        <v>556131.976612253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2409905.2319864295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57"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3"/>
      <c r="C1" s="925"/>
      <c r="D1" s="926"/>
      <c r="E1" s="926"/>
      <c r="F1" s="926"/>
      <c r="G1" s="926"/>
      <c r="H1" s="926"/>
      <c r="I1" s="926"/>
      <c r="J1" s="927"/>
      <c r="K1" s="928" t="s">
        <v>933</v>
      </c>
      <c r="L1" s="930" t="s">
        <v>2198</v>
      </c>
      <c r="M1" s="931"/>
      <c r="N1" s="932"/>
    </row>
    <row r="2" spans="2:14" ht="38.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452"/>
      <c r="L30" s="835" t="s">
        <v>945</v>
      </c>
      <c r="M30" s="836"/>
      <c r="N30" s="71" t="s">
        <v>946</v>
      </c>
    </row>
    <row r="31" spans="1:14" ht="15.75" customHeight="1" thickBot="1">
      <c r="A31" t="s">
        <v>1845</v>
      </c>
      <c r="B31" s="80" t="s">
        <v>1101</v>
      </c>
      <c r="C31" s="81" t="s">
        <v>1654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71177.530418103575</v>
      </c>
      <c r="L36" s="270"/>
      <c r="M36" s="271">
        <v>0.01</v>
      </c>
      <c r="N36" s="272">
        <f t="shared" ref="N36:N41" si="0">K36/M36</f>
        <v>7117753.041810357</v>
      </c>
    </row>
    <row r="37" spans="1:14">
      <c r="A37" s="113" t="s">
        <v>192</v>
      </c>
      <c r="B37" s="837" t="str">
        <f>VLOOKUP(A37,EQUIPOS!A7:D154,3,FALSE)</f>
        <v>Equipo de acarreo interno</v>
      </c>
      <c r="C37" s="838"/>
      <c r="D37" s="838"/>
      <c r="E37" s="838"/>
      <c r="F37" s="838"/>
      <c r="G37" s="838"/>
      <c r="H37" s="839"/>
      <c r="I37" s="421"/>
      <c r="J37" s="422"/>
      <c r="K37" s="269">
        <f>VLOOKUP(A37,EQUIPOS!A7:D164,4,FALSE)</f>
        <v>71558.407728984195</v>
      </c>
      <c r="L37" s="335"/>
      <c r="M37" s="336">
        <v>0.05</v>
      </c>
      <c r="N37" s="272">
        <f t="shared" si="0"/>
        <v>1431168.1545796839</v>
      </c>
    </row>
    <row r="38" spans="1:14">
      <c r="A38" s="113" t="s">
        <v>217</v>
      </c>
      <c r="B38" s="837" t="str">
        <f>VLOOKUP(A38,EQUIPOS!A8:D154,3,FALSE)</f>
        <v>Equipo de soldadura y de acetileno (incluye soldadura)</v>
      </c>
      <c r="C38" s="838"/>
      <c r="D38" s="838"/>
      <c r="E38" s="838"/>
      <c r="F38" s="838"/>
      <c r="G38" s="838"/>
      <c r="H38" s="839"/>
      <c r="I38" s="421"/>
      <c r="J38" s="422"/>
      <c r="K38" s="269">
        <f>VLOOKUP(A38,EQUIPOS!A8:D165,4,FALSE)</f>
        <v>25757.849890283116</v>
      </c>
      <c r="L38" s="335"/>
      <c r="M38" s="336">
        <v>0.01</v>
      </c>
      <c r="N38" s="272">
        <f t="shared" si="0"/>
        <v>2575784.9890283113</v>
      </c>
    </row>
    <row r="39" spans="1:14">
      <c r="A39" s="113" t="s">
        <v>242</v>
      </c>
      <c r="B39" s="837" t="str">
        <f>VLOOKUP(A39,EQUIPOS!A9:D154,3,FALSE)</f>
        <v>Grúa con torre capacidad 1 ton en la punta.</v>
      </c>
      <c r="C39" s="838"/>
      <c r="D39" s="838"/>
      <c r="E39" s="838"/>
      <c r="F39" s="838"/>
      <c r="G39" s="838"/>
      <c r="H39" s="839"/>
      <c r="I39" s="421"/>
      <c r="J39" s="422"/>
      <c r="K39" s="269">
        <f>VLOOKUP(A39,EQUIPOS!A9:D166,4,FALSE)</f>
        <v>205099.62418022382</v>
      </c>
      <c r="L39" s="335"/>
      <c r="M39" s="336">
        <v>0.04</v>
      </c>
      <c r="N39" s="272">
        <f t="shared" si="0"/>
        <v>5127490.6045055958</v>
      </c>
    </row>
    <row r="40" spans="1:14">
      <c r="A40" s="113" t="s">
        <v>255</v>
      </c>
      <c r="B40" s="837" t="str">
        <f>VLOOKUP(A40,EQUIPOS!A10:D154,3,FALSE)</f>
        <v>Manómetro cable de acero para bajar la celda</v>
      </c>
      <c r="C40" s="838"/>
      <c r="D40" s="838"/>
      <c r="E40" s="838"/>
      <c r="F40" s="838"/>
      <c r="G40" s="838"/>
      <c r="H40" s="839"/>
      <c r="I40" s="328"/>
      <c r="J40" s="330"/>
      <c r="K40" s="269">
        <f>VLOOKUP(A40,EQUIPOS!A10:D167,4,FALSE)</f>
        <v>1594283.1492730693</v>
      </c>
      <c r="L40" s="423"/>
      <c r="M40" s="424">
        <v>1</v>
      </c>
      <c r="N40" s="272">
        <f t="shared" si="0"/>
        <v>1594283.1492730693</v>
      </c>
    </row>
    <row r="41" spans="1:14">
      <c r="A41" t="s">
        <v>320</v>
      </c>
      <c r="B41" s="837" t="str">
        <f>VLOOKUP(A41,EQUIPOS!A11:D155,3,FALSE)</f>
        <v>Retroexcavadora sobre llantas, motor 62HP, Profundidad de excavación de 5.41 metros.</v>
      </c>
      <c r="C41" s="838"/>
      <c r="D41" s="838"/>
      <c r="E41" s="838"/>
      <c r="F41" s="838"/>
      <c r="G41" s="838"/>
      <c r="H41" s="839"/>
      <c r="I41" s="36"/>
      <c r="J41" s="37"/>
      <c r="K41" s="269">
        <f>VLOOKUP(A41,EQUIPOS!A11:D168,4,FALSE)</f>
        <v>102226.29675569171</v>
      </c>
      <c r="L41" s="276"/>
      <c r="M41" s="277">
        <v>0.2</v>
      </c>
      <c r="N41" s="272">
        <f t="shared" si="0"/>
        <v>511131.48377845855</v>
      </c>
    </row>
    <row r="42" spans="1:14">
      <c r="B42" s="320"/>
      <c r="C42" s="321"/>
      <c r="D42" s="321"/>
      <c r="E42" s="321"/>
      <c r="F42" s="323"/>
      <c r="G42" s="323"/>
      <c r="H42" s="125"/>
      <c r="I42" s="36"/>
      <c r="J42" s="37"/>
      <c r="K42" s="438"/>
      <c r="L42" s="276"/>
      <c r="M42" s="277"/>
      <c r="N42" s="273"/>
    </row>
    <row r="43" spans="1:14">
      <c r="B43" s="844" t="s">
        <v>952</v>
      </c>
      <c r="C43" s="845"/>
      <c r="D43" s="845"/>
      <c r="E43" s="38"/>
      <c r="F43" s="39"/>
      <c r="G43" s="39"/>
      <c r="H43" s="40"/>
      <c r="I43" s="36"/>
      <c r="J43" s="37"/>
      <c r="K43" s="279"/>
      <c r="L43" s="276"/>
      <c r="M43" s="401">
        <v>0.01</v>
      </c>
      <c r="N43" s="344">
        <f>N81*M43</f>
        <v>6913.9567913614801</v>
      </c>
    </row>
    <row r="44" spans="1:14" ht="15.75" thickBot="1">
      <c r="B44" s="837"/>
      <c r="C44" s="838"/>
      <c r="D44" s="838"/>
      <c r="E44" s="838"/>
      <c r="F44" s="838"/>
      <c r="G44" s="838"/>
      <c r="H44" s="839"/>
      <c r="I44" s="846"/>
      <c r="J44" s="847"/>
      <c r="K44" s="41"/>
      <c r="L44" s="848"/>
      <c r="M44" s="849"/>
      <c r="N44" s="105"/>
    </row>
    <row r="45" spans="1:14" ht="15.75" thickBot="1">
      <c r="B45" s="824" t="s">
        <v>953</v>
      </c>
      <c r="C45" s="825"/>
      <c r="D45" s="825"/>
      <c r="E45" s="825"/>
      <c r="F45" s="825"/>
      <c r="G45" s="825"/>
      <c r="H45" s="825"/>
      <c r="I45" s="825"/>
      <c r="J45" s="825"/>
      <c r="K45" s="825"/>
      <c r="L45" s="825"/>
      <c r="M45" s="826"/>
      <c r="N45" s="394">
        <f>SUM(N36:N44)</f>
        <v>18364525.379766833</v>
      </c>
    </row>
    <row r="46" spans="1:14">
      <c r="B46" s="280"/>
      <c r="C46" s="34"/>
      <c r="D46" s="34"/>
      <c r="E46" s="34"/>
      <c r="F46" s="34"/>
      <c r="G46" s="34"/>
      <c r="H46" s="34"/>
      <c r="I46" s="34"/>
      <c r="J46" s="34"/>
      <c r="K46" s="34"/>
      <c r="L46" s="34"/>
      <c r="M46" s="34"/>
      <c r="N46" s="35"/>
    </row>
    <row r="47" spans="1:14">
      <c r="B47" s="64" t="s">
        <v>954</v>
      </c>
      <c r="C47" s="65"/>
      <c r="D47" s="65"/>
      <c r="E47" s="65"/>
      <c r="F47" s="65"/>
      <c r="G47" s="65"/>
      <c r="H47" s="65"/>
      <c r="I47" s="65"/>
      <c r="J47" s="65"/>
      <c r="K47" s="65"/>
      <c r="L47" s="65"/>
      <c r="M47" s="65"/>
      <c r="N47" s="66"/>
    </row>
    <row r="48" spans="1:14"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1967280.2447635203</v>
      </c>
      <c r="N50" s="272">
        <f t="shared" ref="N50:N55" si="1">K50*M50</f>
        <v>1967280.2447635203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83863.913170729124</v>
      </c>
      <c r="N51" s="272">
        <f t="shared" si="1"/>
        <v>2515917.3951218738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250812.21870190284</v>
      </c>
      <c r="N52" s="272">
        <f t="shared" si="1"/>
        <v>501624.43740380567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149588.58958104893</v>
      </c>
      <c r="N53" s="272">
        <f t="shared" si="1"/>
        <v>747942.94790524465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95874.349299345951</v>
      </c>
      <c r="N54" s="272">
        <f t="shared" si="1"/>
        <v>5752460.9579607574</v>
      </c>
    </row>
    <row r="55" spans="1:14">
      <c r="A55" s="161" t="s">
        <v>734</v>
      </c>
      <c r="B55" s="43" t="str">
        <f>VLOOKUP(A55,MATERIALES!A7:D373,3,FALSE)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35779.555211251478</v>
      </c>
      <c r="N55" s="272">
        <f t="shared" si="1"/>
        <v>429354.66253501771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11914580.645690219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1400</v>
      </c>
      <c r="B63" s="46" t="str">
        <f>VLOOKUP(A63,TRANSPORTE!A5:D117,3,FALSE)</f>
        <v>Transporte de tubos. celdas, etc.</v>
      </c>
      <c r="C63" s="317"/>
      <c r="D63" s="317"/>
      <c r="E63" s="317"/>
      <c r="F63" s="317"/>
      <c r="G63" s="317"/>
      <c r="H63" s="311" t="s">
        <v>1468</v>
      </c>
      <c r="I63" s="279">
        <v>1</v>
      </c>
      <c r="J63" s="286">
        <v>1</v>
      </c>
      <c r="K63" s="279">
        <f>I63*J63</f>
        <v>1</v>
      </c>
      <c r="L63" s="828">
        <f>VLOOKUP(A63,TRANSPORTE!A5:D117,4,FALSE)</f>
        <v>819.12972593026996</v>
      </c>
      <c r="M63" s="829"/>
      <c r="N63" s="287">
        <f>K63*L63</f>
        <v>819.12972593026996</v>
      </c>
    </row>
    <row r="64" spans="1:14">
      <c r="A64" t="s">
        <v>1402</v>
      </c>
      <c r="B64" s="46" t="str">
        <f>VLOOKUP(A64,TRANSPORTE!A6:D117,3,FALSE)</f>
        <v>Transporte de personal de montaje</v>
      </c>
      <c r="C64" s="47"/>
      <c r="D64" s="47"/>
      <c r="E64" s="47"/>
      <c r="F64" s="47"/>
      <c r="G64" s="47"/>
      <c r="H64" s="311" t="s">
        <v>1468</v>
      </c>
      <c r="I64" s="279">
        <v>8</v>
      </c>
      <c r="J64" s="286">
        <v>1</v>
      </c>
      <c r="K64" s="279">
        <f>I64*J64</f>
        <v>8</v>
      </c>
      <c r="L64" s="828">
        <f>VLOOKUP(A64,TRANSPORTE!A6:D117,4,FALSE)</f>
        <v>819.12972593026996</v>
      </c>
      <c r="M64" s="829"/>
      <c r="N64" s="287">
        <f>K64*L64</f>
        <v>6553.0378074421596</v>
      </c>
    </row>
    <row r="65" spans="1:15">
      <c r="A65" t="s">
        <v>1399</v>
      </c>
      <c r="B65" s="46" t="str">
        <f>VLOOKUP(A65,TRANSPORTE!A6:D117,3,FALSE)</f>
        <v>Pasajes aéreos</v>
      </c>
      <c r="C65" s="47"/>
      <c r="D65" s="47"/>
      <c r="E65" s="47"/>
      <c r="F65" s="47"/>
      <c r="G65" s="47"/>
      <c r="H65" s="311" t="s">
        <v>945</v>
      </c>
      <c r="I65" s="279">
        <v>3</v>
      </c>
      <c r="J65" s="286">
        <v>1</v>
      </c>
      <c r="K65" s="279">
        <f>I65*J65</f>
        <v>3</v>
      </c>
      <c r="L65" s="828">
        <f>VLOOKUP(A65,TRANSPORTE!A6:D117,4,FALSE)</f>
        <v>819.12972593026996</v>
      </c>
      <c r="M65" s="829"/>
      <c r="N65" s="287">
        <f>K65*L65</f>
        <v>2457.3891777908098</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9829.556711163239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2">K73/J73*100</f>
        <v>29260.000000000004</v>
      </c>
      <c r="J73" s="293">
        <v>185</v>
      </c>
      <c r="K73" s="294">
        <f>VLOOKUP(A73,'MANO DE OBRA'!A8:D99,4,FALSE)</f>
        <v>54131</v>
      </c>
      <c r="L73" s="50"/>
      <c r="M73" s="434">
        <v>1</v>
      </c>
      <c r="N73" s="395">
        <f t="shared" ref="N73:N76" si="3">K73/M73</f>
        <v>54131</v>
      </c>
      <c r="O73" s="106"/>
    </row>
    <row r="74" spans="1:15">
      <c r="A74" s="162" t="s">
        <v>74</v>
      </c>
      <c r="B74" s="49" t="str">
        <f>VLOOKUP(A74,'MANO DE OBRA'!A8:D69,3,FALSE)</f>
        <v>Ingeniero de Montaje y Prueba Pilote (1)</v>
      </c>
      <c r="C74" s="47"/>
      <c r="D74" s="47"/>
      <c r="E74" s="47"/>
      <c r="F74" s="47"/>
      <c r="G74" s="47"/>
      <c r="H74" s="47"/>
      <c r="I74" s="292">
        <f t="shared" si="2"/>
        <v>257965.03444028978</v>
      </c>
      <c r="J74" s="293">
        <v>185</v>
      </c>
      <c r="K74" s="294">
        <f>VLOOKUP(A74,'MANO DE OBRA'!A8:D100,4,FALSE)</f>
        <v>477235.31371453602</v>
      </c>
      <c r="L74" s="50"/>
      <c r="M74" s="431">
        <v>1</v>
      </c>
      <c r="N74" s="395">
        <f t="shared" si="3"/>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2"/>
        <v>86502.359687357821</v>
      </c>
      <c r="J76" s="293">
        <v>185</v>
      </c>
      <c r="K76" s="294">
        <f>VLOOKUP(A76,'MANO DE OBRA'!A10:D102,4,FALSE)</f>
        <v>160029.36542161196</v>
      </c>
      <c r="L76" s="50"/>
      <c r="M76" s="439">
        <v>1</v>
      </c>
      <c r="N76" s="395">
        <f t="shared" si="3"/>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30980331.261304367</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6196066.252260874</v>
      </c>
      <c r="M88" s="859"/>
      <c r="N88" s="51"/>
    </row>
    <row r="89" spans="1:14">
      <c r="B89" s="89" t="s">
        <v>973</v>
      </c>
      <c r="C89" s="90"/>
      <c r="D89" s="90"/>
      <c r="E89" s="90"/>
      <c r="F89" s="90"/>
      <c r="G89" s="90"/>
      <c r="H89" s="90"/>
      <c r="I89" s="87"/>
      <c r="J89" s="88"/>
      <c r="K89" s="304">
        <v>0.05</v>
      </c>
      <c r="L89" s="858">
        <f>N83*K89</f>
        <v>1549016.5630652185</v>
      </c>
      <c r="M89" s="859"/>
      <c r="N89" s="51"/>
    </row>
    <row r="90" spans="1:14" ht="15.75" thickBot="1">
      <c r="B90" s="91" t="s">
        <v>974</v>
      </c>
      <c r="C90" s="92"/>
      <c r="D90" s="92"/>
      <c r="E90" s="92"/>
      <c r="F90" s="92"/>
      <c r="G90" s="92"/>
      <c r="H90" s="92"/>
      <c r="I90" s="93"/>
      <c r="J90" s="94"/>
      <c r="K90" s="305">
        <v>0.05</v>
      </c>
      <c r="L90" s="860">
        <f>N83*K90</f>
        <v>1549016.5630652185</v>
      </c>
      <c r="M90" s="861"/>
      <c r="N90" s="51"/>
    </row>
    <row r="91" spans="1:14" ht="15.75" thickBot="1">
      <c r="B91" s="824" t="s">
        <v>953</v>
      </c>
      <c r="C91" s="825"/>
      <c r="D91" s="825"/>
      <c r="E91" s="825"/>
      <c r="F91" s="825"/>
      <c r="G91" s="825"/>
      <c r="H91" s="825"/>
      <c r="I91" s="825"/>
      <c r="J91" s="825"/>
      <c r="K91" s="825"/>
      <c r="L91" s="825"/>
      <c r="M91" s="826"/>
      <c r="N91" s="52">
        <f>L88+L89+L90</f>
        <v>9294099.3783913106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40274430.639695674</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0"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 customHeight="1" thickBot="1">
      <c r="A31" t="s">
        <v>1845</v>
      </c>
      <c r="B31" s="80" t="s">
        <v>1102</v>
      </c>
      <c r="C31" s="81" t="s">
        <v>1655</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6">
      <c r="B33" s="58" t="s">
        <v>947</v>
      </c>
      <c r="C33" s="59"/>
      <c r="D33" s="59"/>
      <c r="E33" s="59"/>
      <c r="F33" s="59"/>
      <c r="G33" s="59"/>
      <c r="H33" s="59"/>
      <c r="I33" s="59"/>
      <c r="J33" s="59"/>
      <c r="K33" s="59"/>
      <c r="L33" s="59"/>
      <c r="M33" s="59"/>
      <c r="N33" s="60"/>
    </row>
    <row r="34" spans="1:16" ht="15.75" thickBot="1">
      <c r="B34" s="266"/>
      <c r="C34" s="61"/>
      <c r="D34" s="61"/>
      <c r="E34" s="61"/>
      <c r="F34" s="61"/>
      <c r="G34" s="61"/>
      <c r="H34" s="61"/>
      <c r="I34" s="62"/>
      <c r="J34" s="62"/>
      <c r="K34" s="61"/>
      <c r="L34" s="61"/>
      <c r="M34" s="61"/>
      <c r="N34" s="63"/>
    </row>
    <row r="35" spans="1:16">
      <c r="B35" s="805" t="s">
        <v>944</v>
      </c>
      <c r="C35" s="806"/>
      <c r="D35" s="806"/>
      <c r="E35" s="806"/>
      <c r="F35" s="806"/>
      <c r="G35" s="806"/>
      <c r="H35" s="807"/>
      <c r="I35" s="808" t="s">
        <v>948</v>
      </c>
      <c r="J35" s="809"/>
      <c r="K35" s="69" t="s">
        <v>949</v>
      </c>
      <c r="L35" s="810" t="s">
        <v>950</v>
      </c>
      <c r="M35" s="807"/>
      <c r="N35" s="70" t="s">
        <v>951</v>
      </c>
    </row>
    <row r="36" spans="1:16">
      <c r="A36" s="113" t="s">
        <v>121</v>
      </c>
      <c r="B36" s="837" t="str">
        <f>VLOOKUP(A36,EQUIPOS!A6:D154,3,FALSE)</f>
        <v>Bomba eléctrica para accionar la celda</v>
      </c>
      <c r="C36" s="838"/>
      <c r="D36" s="838"/>
      <c r="E36" s="838"/>
      <c r="F36" s="838"/>
      <c r="G36" s="838"/>
      <c r="H36" s="839"/>
      <c r="I36" s="267"/>
      <c r="J36" s="268"/>
      <c r="K36" s="269">
        <f>VLOOKUP(A36,EQUIPOS!A6:D163,4,FALSE)</f>
        <v>71177.530418103575</v>
      </c>
      <c r="L36" s="270"/>
      <c r="M36" s="271">
        <v>0.01</v>
      </c>
      <c r="N36" s="272">
        <f>K36/M36</f>
        <v>7117753.041810357</v>
      </c>
    </row>
    <row r="37" spans="1:16">
      <c r="A37" s="113" t="s">
        <v>217</v>
      </c>
      <c r="B37" s="837" t="str">
        <f>VLOOKUP(A37,EQUIPOS!A7:D154,3,FALSE)</f>
        <v>Equipo de soldadura y de acetileno (incluye soldadura)</v>
      </c>
      <c r="C37" s="838"/>
      <c r="D37" s="838"/>
      <c r="E37" s="838"/>
      <c r="F37" s="838"/>
      <c r="G37" s="838"/>
      <c r="H37" s="839"/>
      <c r="I37" s="421"/>
      <c r="J37" s="422"/>
      <c r="K37" s="269">
        <f>VLOOKUP(A37,EQUIPOS!A7:D164,4,FALSE)</f>
        <v>25757.849890283116</v>
      </c>
      <c r="L37" s="335"/>
      <c r="M37" s="336">
        <v>0.01</v>
      </c>
      <c r="N37" s="272">
        <f>K37/M37</f>
        <v>2575784.9890283113</v>
      </c>
    </row>
    <row r="38" spans="1:16">
      <c r="A38" s="113" t="s">
        <v>255</v>
      </c>
      <c r="B38" s="837" t="str">
        <f>VLOOKUP(A38,EQUIPOS!A8:D154,3,FALSE)</f>
        <v>Manómetro cable de acero para bajar la celda</v>
      </c>
      <c r="C38" s="838"/>
      <c r="D38" s="838"/>
      <c r="E38" s="838"/>
      <c r="F38" s="838"/>
      <c r="G38" s="838"/>
      <c r="H38" s="839"/>
      <c r="I38" s="421"/>
      <c r="J38" s="422"/>
      <c r="K38" s="269">
        <f>VLOOKUP(A38,EQUIPOS!A8:D165,4,FALSE)</f>
        <v>1594283.1492730693</v>
      </c>
      <c r="L38" s="335"/>
      <c r="M38" s="336">
        <v>1</v>
      </c>
      <c r="N38" s="272">
        <f>K38/M38</f>
        <v>1594283.1492730693</v>
      </c>
    </row>
    <row r="39" spans="1:16">
      <c r="A39" s="113"/>
      <c r="B39" s="837"/>
      <c r="C39" s="838"/>
      <c r="D39" s="838"/>
      <c r="E39" s="838"/>
      <c r="F39" s="838"/>
      <c r="G39" s="838"/>
      <c r="H39" s="839"/>
      <c r="I39" s="421"/>
      <c r="J39" s="422"/>
      <c r="K39" s="269"/>
      <c r="L39" s="335"/>
      <c r="M39" s="336"/>
      <c r="N39" s="272"/>
    </row>
    <row r="40" spans="1:16">
      <c r="A40" s="113"/>
      <c r="B40" s="837"/>
      <c r="C40" s="838"/>
      <c r="D40" s="838"/>
      <c r="E40" s="838"/>
      <c r="F40" s="838"/>
      <c r="G40" s="838"/>
      <c r="H40" s="839"/>
      <c r="I40" s="328"/>
      <c r="J40" s="330"/>
      <c r="K40" s="269"/>
      <c r="L40" s="423"/>
      <c r="M40" s="424"/>
      <c r="N40" s="272"/>
    </row>
    <row r="41" spans="1:16">
      <c r="B41" s="837"/>
      <c r="C41" s="838"/>
      <c r="D41" s="838"/>
      <c r="E41" s="838"/>
      <c r="F41" s="838"/>
      <c r="G41" s="838"/>
      <c r="H41" s="839"/>
      <c r="I41" s="36"/>
      <c r="J41" s="37"/>
      <c r="K41" s="269"/>
      <c r="L41" s="276"/>
      <c r="M41" s="277"/>
      <c r="N41" s="272"/>
    </row>
    <row r="42" spans="1:16">
      <c r="B42" s="320"/>
      <c r="C42" s="321"/>
      <c r="D42" s="321"/>
      <c r="E42" s="321"/>
      <c r="F42" s="323"/>
      <c r="G42" s="323"/>
      <c r="H42" s="125"/>
      <c r="I42" s="36"/>
      <c r="J42" s="37"/>
      <c r="K42" s="438"/>
      <c r="L42" s="276"/>
      <c r="M42" s="277"/>
      <c r="N42" s="273"/>
    </row>
    <row r="43" spans="1:16">
      <c r="B43" s="844" t="s">
        <v>952</v>
      </c>
      <c r="C43" s="845"/>
      <c r="D43" s="845"/>
      <c r="E43" s="38"/>
      <c r="F43" s="39"/>
      <c r="G43" s="39"/>
      <c r="H43" s="40"/>
      <c r="I43" s="36"/>
      <c r="J43" s="37"/>
      <c r="K43" s="279"/>
      <c r="L43" s="276"/>
      <c r="M43" s="401">
        <v>0.01</v>
      </c>
      <c r="N43" s="344">
        <f>N81*M43</f>
        <v>6913.9567913614801</v>
      </c>
    </row>
    <row r="44" spans="1:16" ht="15.75" thickBot="1">
      <c r="B44" s="837"/>
      <c r="C44" s="838"/>
      <c r="D44" s="838"/>
      <c r="E44" s="838"/>
      <c r="F44" s="838"/>
      <c r="G44" s="838"/>
      <c r="H44" s="839"/>
      <c r="I44" s="846"/>
      <c r="J44" s="847"/>
      <c r="K44" s="41"/>
      <c r="L44" s="848"/>
      <c r="M44" s="849"/>
      <c r="N44" s="105"/>
    </row>
    <row r="45" spans="1:16" ht="15.75" thickBot="1">
      <c r="B45" s="824" t="s">
        <v>953</v>
      </c>
      <c r="C45" s="825"/>
      <c r="D45" s="825"/>
      <c r="E45" s="825"/>
      <c r="F45" s="825"/>
      <c r="G45" s="825"/>
      <c r="H45" s="825"/>
      <c r="I45" s="825"/>
      <c r="J45" s="825"/>
      <c r="K45" s="825"/>
      <c r="L45" s="825"/>
      <c r="M45" s="826"/>
      <c r="N45" s="394">
        <f>SUM(N36:N44)</f>
        <v>11294735.1369031</v>
      </c>
      <c r="P45" s="114"/>
    </row>
    <row r="46" spans="1:16">
      <c r="B46" s="280"/>
      <c r="C46" s="34"/>
      <c r="D46" s="34"/>
      <c r="E46" s="34"/>
      <c r="F46" s="34"/>
      <c r="G46" s="34"/>
      <c r="H46" s="34"/>
      <c r="I46" s="34"/>
      <c r="J46" s="34"/>
      <c r="K46" s="34"/>
      <c r="L46" s="34"/>
      <c r="M46" s="34"/>
      <c r="N46" s="35"/>
    </row>
    <row r="47" spans="1:16">
      <c r="B47" s="64" t="s">
        <v>954</v>
      </c>
      <c r="C47" s="65"/>
      <c r="D47" s="65"/>
      <c r="E47" s="65"/>
      <c r="F47" s="65"/>
      <c r="G47" s="65"/>
      <c r="H47" s="65"/>
      <c r="I47" s="65"/>
      <c r="J47" s="65"/>
      <c r="K47" s="65"/>
      <c r="L47" s="65"/>
      <c r="M47" s="65"/>
      <c r="N47" s="66"/>
    </row>
    <row r="48" spans="1:16" ht="15.75" thickBot="1">
      <c r="B48" s="67"/>
      <c r="C48" s="62"/>
      <c r="D48" s="62"/>
      <c r="E48" s="62"/>
      <c r="F48" s="62"/>
      <c r="G48" s="62"/>
      <c r="H48" s="62"/>
      <c r="I48" s="62"/>
      <c r="J48" s="61"/>
      <c r="K48" s="61"/>
      <c r="L48" s="61"/>
      <c r="M48" s="61"/>
      <c r="N48" s="63"/>
    </row>
    <row r="49" spans="1:14">
      <c r="B49" s="815" t="s">
        <v>944</v>
      </c>
      <c r="C49" s="816"/>
      <c r="D49" s="816"/>
      <c r="E49" s="816"/>
      <c r="F49" s="816"/>
      <c r="G49" s="816"/>
      <c r="H49" s="816"/>
      <c r="I49" s="817"/>
      <c r="J49" s="315" t="s">
        <v>945</v>
      </c>
      <c r="K49" s="85" t="s">
        <v>946</v>
      </c>
      <c r="L49" s="818" t="s">
        <v>955</v>
      </c>
      <c r="M49" s="817"/>
      <c r="N49" s="86" t="s">
        <v>951</v>
      </c>
    </row>
    <row r="50" spans="1:14">
      <c r="A50" s="161" t="s">
        <v>410</v>
      </c>
      <c r="B50" s="43" t="str">
        <f>VLOOKUP(A50,MATERIALES!A5:D373,3,FALSE)</f>
        <v>Celda especial de carga</v>
      </c>
      <c r="C50" s="281"/>
      <c r="D50" s="281"/>
      <c r="E50" s="281"/>
      <c r="F50" s="281"/>
      <c r="G50" s="281"/>
      <c r="H50" s="281"/>
      <c r="I50" s="281"/>
      <c r="J50" s="311" t="str">
        <f>VLOOKUP(A50,MATERIALES!A6:D642,2,FALSE)</f>
        <v>u</v>
      </c>
      <c r="K50" s="282">
        <v>1</v>
      </c>
      <c r="L50" s="267"/>
      <c r="M50" s="402">
        <f>VLOOKUP(A50,MATERIALES!A5:D396,4,FALSE)</f>
        <v>1967280.2447635203</v>
      </c>
      <c r="N50" s="272">
        <f t="shared" ref="N50:N55" si="0">K50*M50</f>
        <v>1967280.2447635203</v>
      </c>
    </row>
    <row r="51" spans="1:14">
      <c r="A51" s="161" t="s">
        <v>505</v>
      </c>
      <c r="B51" s="43" t="str">
        <f>VLOOKUP(A51,MATERIALES!A6:D373,3,FALSE)</f>
        <v>Manguera de alta presión</v>
      </c>
      <c r="C51" s="425"/>
      <c r="D51" s="425"/>
      <c r="E51" s="425"/>
      <c r="F51" s="425"/>
      <c r="G51" s="425"/>
      <c r="H51" s="425"/>
      <c r="I51" s="425"/>
      <c r="J51" s="312" t="str">
        <f>VLOOKUP(A51,MATERIALES!A6:D643,2,FALSE)</f>
        <v>m</v>
      </c>
      <c r="K51" s="397">
        <v>30</v>
      </c>
      <c r="L51" s="421"/>
      <c r="M51" s="402">
        <f>VLOOKUP(A51,MATERIALES!A6:D397,4,FALSE)</f>
        <v>83863.913170729124</v>
      </c>
      <c r="N51" s="272">
        <f t="shared" si="0"/>
        <v>2515917.3951218738</v>
      </c>
    </row>
    <row r="52" spans="1:14">
      <c r="A52" s="161" t="s">
        <v>698</v>
      </c>
      <c r="B52" s="43" t="str">
        <f>VLOOKUP(A52,MATERIALES!A6:D373,3,FALSE)</f>
        <v>Transductores electrónicos (incluye cables, protección contra el concreto y panel de lectura)</v>
      </c>
      <c r="C52" s="425"/>
      <c r="D52" s="425"/>
      <c r="E52" s="425"/>
      <c r="F52" s="425"/>
      <c r="G52" s="425"/>
      <c r="H52" s="425"/>
      <c r="I52" s="425"/>
      <c r="J52" s="312" t="str">
        <f>VLOOKUP(A52,MATERIALES!A6:D644,2,FALSE)</f>
        <v>u</v>
      </c>
      <c r="K52" s="397">
        <v>2</v>
      </c>
      <c r="L52" s="421"/>
      <c r="M52" s="402">
        <f>VLOOKUP(A52,MATERIALES!A6:D398,4,FALSE)</f>
        <v>250812.21870190284</v>
      </c>
      <c r="N52" s="272">
        <f t="shared" si="0"/>
        <v>501624.43740380567</v>
      </c>
    </row>
    <row r="53" spans="1:14">
      <c r="A53" s="161" t="s">
        <v>700</v>
      </c>
      <c r="B53" s="43" t="str">
        <f>VLOOKUP(A53,MATERIALES!A6:D373,3,FALSE)</f>
        <v>Transductores mecánicos (incluye cables, protección contra el concreto y panel de lectura)</v>
      </c>
      <c r="C53" s="425"/>
      <c r="D53" s="425"/>
      <c r="E53" s="425"/>
      <c r="F53" s="425"/>
      <c r="G53" s="425"/>
      <c r="H53" s="425"/>
      <c r="I53" s="425"/>
      <c r="J53" s="312" t="str">
        <f>VLOOKUP(A53,MATERIALES!A7:D645,2,FALSE)</f>
        <v>u</v>
      </c>
      <c r="K53" s="397">
        <v>5</v>
      </c>
      <c r="L53" s="421"/>
      <c r="M53" s="402">
        <f>VLOOKUP(A53,MATERIALES!A6:D399,4,FALSE)</f>
        <v>149588.58958104893</v>
      </c>
      <c r="N53" s="272">
        <f t="shared" si="0"/>
        <v>747942.94790524465</v>
      </c>
    </row>
    <row r="54" spans="1:14">
      <c r="A54" s="161" t="s">
        <v>729</v>
      </c>
      <c r="B54" s="43" t="str">
        <f>VLOOKUP(A54,MATERIALES!A7:D373,3,FALSE)</f>
        <v>Tubo Metálico De Alta Resistencia</v>
      </c>
      <c r="C54" s="425"/>
      <c r="D54" s="425"/>
      <c r="E54" s="425"/>
      <c r="F54" s="425"/>
      <c r="G54" s="425"/>
      <c r="H54" s="425"/>
      <c r="I54" s="425"/>
      <c r="J54" s="312" t="str">
        <f>VLOOKUP(A54,MATERIALES!A8:D646,2,FALSE)</f>
        <v>m</v>
      </c>
      <c r="K54" s="397">
        <v>60</v>
      </c>
      <c r="L54" s="421"/>
      <c r="M54" s="402">
        <f>VLOOKUP(A54,MATERIALES!A7:D400,4,FALSE)</f>
        <v>95874.349299345951</v>
      </c>
      <c r="N54" s="272">
        <f t="shared" si="0"/>
        <v>5752460.9579607574</v>
      </c>
    </row>
    <row r="55" spans="1:14">
      <c r="A55" s="161" t="s">
        <v>734</v>
      </c>
      <c r="B55" s="43" t="str">
        <f>VLOOKUP(A55,MATERIALES!A8:D373,3,FALSE)</f>
        <v>Uniones especiales de alta resistencia para tubería</v>
      </c>
      <c r="C55" s="425"/>
      <c r="D55" s="425"/>
      <c r="E55" s="425"/>
      <c r="F55" s="425"/>
      <c r="G55" s="425"/>
      <c r="H55" s="425"/>
      <c r="I55" s="425"/>
      <c r="J55" s="312" t="str">
        <f>VLOOKUP(A55,MATERIALES!A9:D647,2,FALSE)</f>
        <v>u</v>
      </c>
      <c r="K55" s="397">
        <v>12</v>
      </c>
      <c r="L55" s="421"/>
      <c r="M55" s="402">
        <f>VLOOKUP(A55,MATERIALES!A8:D401,4,FALSE)</f>
        <v>35779.555211251478</v>
      </c>
      <c r="N55" s="272">
        <f t="shared" si="0"/>
        <v>429354.66253501771</v>
      </c>
    </row>
    <row r="56" spans="1:14">
      <c r="A56" s="161"/>
      <c r="B56" s="43"/>
      <c r="C56" s="425"/>
      <c r="D56" s="425"/>
      <c r="E56" s="425"/>
      <c r="F56" s="425"/>
      <c r="G56" s="425"/>
      <c r="H56" s="425"/>
      <c r="I56" s="425"/>
      <c r="J56" s="311"/>
      <c r="K56" s="397"/>
      <c r="L56" s="421"/>
      <c r="M56" s="402"/>
      <c r="N56" s="272"/>
    </row>
    <row r="57" spans="1:14" ht="15.75" thickBot="1">
      <c r="B57" s="43"/>
      <c r="C57" s="310"/>
      <c r="D57" s="310"/>
      <c r="E57" s="310"/>
      <c r="F57" s="310"/>
      <c r="G57" s="310"/>
      <c r="H57" s="310"/>
      <c r="I57" s="310"/>
      <c r="J57" s="435"/>
      <c r="K57" s="126"/>
      <c r="L57" s="325"/>
      <c r="M57" s="402"/>
      <c r="N57" s="272"/>
    </row>
    <row r="58" spans="1:14" ht="15.75" thickBot="1">
      <c r="B58" s="824" t="s">
        <v>953</v>
      </c>
      <c r="C58" s="825"/>
      <c r="D58" s="825"/>
      <c r="E58" s="825"/>
      <c r="F58" s="825"/>
      <c r="G58" s="825"/>
      <c r="H58" s="825"/>
      <c r="I58" s="825"/>
      <c r="J58" s="825"/>
      <c r="K58" s="825"/>
      <c r="L58" s="825"/>
      <c r="M58" s="826"/>
      <c r="N58" s="394">
        <f>SUM(N50:N57)</f>
        <v>11914580.645690219</v>
      </c>
    </row>
    <row r="59" spans="1:14">
      <c r="B59" s="33"/>
      <c r="C59" s="34"/>
      <c r="D59" s="34"/>
      <c r="E59" s="34"/>
      <c r="F59" s="34"/>
      <c r="G59" s="34"/>
      <c r="H59" s="34"/>
      <c r="I59" s="34"/>
      <c r="J59" s="34"/>
      <c r="K59" s="34"/>
      <c r="L59" s="34"/>
      <c r="M59" s="34"/>
      <c r="N59" s="35"/>
    </row>
    <row r="60" spans="1:14">
      <c r="B60" s="64" t="s">
        <v>956</v>
      </c>
      <c r="C60" s="65"/>
      <c r="D60" s="65"/>
      <c r="E60" s="65"/>
      <c r="F60" s="65"/>
      <c r="G60" s="65"/>
      <c r="H60" s="65"/>
      <c r="I60" s="65"/>
      <c r="J60" s="65"/>
      <c r="K60" s="65"/>
      <c r="L60" s="65"/>
      <c r="M60" s="65"/>
      <c r="N60" s="66"/>
    </row>
    <row r="61" spans="1:14" ht="15.75" thickBot="1">
      <c r="B61" s="68"/>
      <c r="C61" s="61"/>
      <c r="D61" s="61"/>
      <c r="E61" s="61"/>
      <c r="F61" s="61"/>
      <c r="G61" s="61"/>
      <c r="H61" s="61"/>
      <c r="I61" s="61"/>
      <c r="J61" s="61"/>
      <c r="K61" s="61"/>
      <c r="L61" s="61"/>
      <c r="M61" s="61"/>
      <c r="N61" s="63"/>
    </row>
    <row r="62" spans="1:14" ht="25.5">
      <c r="B62" s="313" t="s">
        <v>957</v>
      </c>
      <c r="C62" s="314"/>
      <c r="D62" s="314"/>
      <c r="E62" s="314"/>
      <c r="F62" s="314"/>
      <c r="G62" s="314"/>
      <c r="H62" s="73" t="s">
        <v>945</v>
      </c>
      <c r="I62" s="74" t="s">
        <v>958</v>
      </c>
      <c r="J62" s="75" t="s">
        <v>959</v>
      </c>
      <c r="K62" s="73" t="s">
        <v>960</v>
      </c>
      <c r="L62" s="827" t="s">
        <v>961</v>
      </c>
      <c r="M62" s="800"/>
      <c r="N62" s="76" t="s">
        <v>951</v>
      </c>
    </row>
    <row r="63" spans="1:14">
      <c r="A63" t="s">
        <v>1399</v>
      </c>
      <c r="B63" s="46" t="str">
        <f>VLOOKUP(A63,TRANSPORTE!A5:D117,3,FALSE)</f>
        <v>Pasajes aéreos</v>
      </c>
      <c r="C63" s="317"/>
      <c r="D63" s="317"/>
      <c r="E63" s="317"/>
      <c r="F63" s="317"/>
      <c r="G63" s="317"/>
      <c r="H63" s="311" t="s">
        <v>945</v>
      </c>
      <c r="I63" s="279">
        <v>3</v>
      </c>
      <c r="J63" s="286">
        <v>1</v>
      </c>
      <c r="K63" s="279">
        <f>I63*J63</f>
        <v>3</v>
      </c>
      <c r="L63" s="828">
        <f>VLOOKUP(A63,TRANSPORTE!A5:D117,4,FALSE)</f>
        <v>819.12972593026996</v>
      </c>
      <c r="M63" s="829"/>
      <c r="N63" s="287">
        <f>K63*L63</f>
        <v>2457.3891777908098</v>
      </c>
    </row>
    <row r="64" spans="1:14">
      <c r="A64" t="s">
        <v>1400</v>
      </c>
      <c r="B64" s="46" t="str">
        <f>VLOOKUP(A64,TRANSPORTE!A6:D117,3,FALSE)</f>
        <v>Transporte de tubos. celdas, etc.</v>
      </c>
      <c r="C64" s="47"/>
      <c r="D64" s="47"/>
      <c r="E64" s="47"/>
      <c r="F64" s="47"/>
      <c r="G64" s="47"/>
      <c r="H64" s="311" t="s">
        <v>1468</v>
      </c>
      <c r="I64" s="279">
        <v>1</v>
      </c>
      <c r="J64" s="286">
        <v>1</v>
      </c>
      <c r="K64" s="279">
        <f>I64*J64</f>
        <v>1</v>
      </c>
      <c r="L64" s="828">
        <f>VLOOKUP(A64,TRANSPORTE!A6:D117,4,FALSE)</f>
        <v>819.12972593026996</v>
      </c>
      <c r="M64" s="829"/>
      <c r="N64" s="287">
        <f>K64*L64</f>
        <v>819.12972593026996</v>
      </c>
    </row>
    <row r="65" spans="1:15">
      <c r="A65" t="s">
        <v>1402</v>
      </c>
      <c r="B65" s="46" t="str">
        <f>VLOOKUP(A65,TRANSPORTE!A6:D117,3,FALSE)</f>
        <v>Transporte de personal de montaje</v>
      </c>
      <c r="C65" s="47"/>
      <c r="D65" s="47"/>
      <c r="E65" s="47"/>
      <c r="F65" s="47"/>
      <c r="G65" s="47"/>
      <c r="H65" s="311" t="s">
        <v>1468</v>
      </c>
      <c r="I65" s="279">
        <v>8</v>
      </c>
      <c r="J65" s="286">
        <v>1</v>
      </c>
      <c r="K65" s="279">
        <f>I65*J65</f>
        <v>8</v>
      </c>
      <c r="L65" s="828">
        <f>VLOOKUP(A65,TRANSPORTE!A6:D118,4,FALSE)</f>
        <v>819.12972593026996</v>
      </c>
      <c r="M65" s="829"/>
      <c r="N65" s="287">
        <f>K65*L65</f>
        <v>6553.0378074421596</v>
      </c>
    </row>
    <row r="66" spans="1:15">
      <c r="B66" s="46"/>
      <c r="C66" s="47"/>
      <c r="D66" s="47"/>
      <c r="E66" s="47"/>
      <c r="F66" s="47"/>
      <c r="G66" s="47"/>
      <c r="H66" s="288"/>
      <c r="I66" s="279"/>
      <c r="J66" s="279"/>
      <c r="K66" s="279"/>
      <c r="L66" s="289"/>
      <c r="M66" s="290"/>
      <c r="N66" s="291"/>
    </row>
    <row r="67" spans="1:15" ht="15.75" thickBot="1">
      <c r="B67" s="447"/>
      <c r="C67" s="448"/>
      <c r="D67" s="448"/>
      <c r="E67" s="448"/>
      <c r="F67" s="448"/>
      <c r="G67" s="448"/>
      <c r="H67" s="48"/>
      <c r="I67" s="126"/>
      <c r="J67" s="126"/>
      <c r="K67" s="126"/>
      <c r="L67" s="813"/>
      <c r="M67" s="814"/>
      <c r="N67" s="127"/>
    </row>
    <row r="68" spans="1:15" ht="15.75" thickBot="1">
      <c r="B68" s="830" t="s">
        <v>953</v>
      </c>
      <c r="C68" s="831"/>
      <c r="D68" s="831"/>
      <c r="E68" s="831"/>
      <c r="F68" s="831"/>
      <c r="G68" s="831"/>
      <c r="H68" s="831"/>
      <c r="I68" s="831"/>
      <c r="J68" s="831"/>
      <c r="K68" s="831"/>
      <c r="L68" s="831"/>
      <c r="M68" s="832"/>
      <c r="N68" s="104">
        <f>SUM(N63:N67)</f>
        <v>9829.556711163239</v>
      </c>
    </row>
    <row r="69" spans="1:15">
      <c r="B69" s="33"/>
      <c r="C69" s="34"/>
      <c r="D69" s="34"/>
      <c r="E69" s="34"/>
      <c r="F69" s="34"/>
      <c r="G69" s="34"/>
      <c r="H69" s="34"/>
      <c r="I69" s="34"/>
      <c r="J69" s="34"/>
      <c r="K69" s="34"/>
      <c r="L69" s="34"/>
      <c r="M69" s="34"/>
      <c r="N69" s="35"/>
    </row>
    <row r="70" spans="1:15">
      <c r="B70" s="64" t="s">
        <v>962</v>
      </c>
      <c r="C70" s="65"/>
      <c r="D70" s="65"/>
      <c r="E70" s="65"/>
      <c r="F70" s="65"/>
      <c r="G70" s="65"/>
      <c r="H70" s="65"/>
      <c r="I70" s="65"/>
      <c r="J70" s="65"/>
      <c r="K70" s="65"/>
      <c r="L70" s="65"/>
      <c r="M70" s="65"/>
      <c r="N70" s="66"/>
    </row>
    <row r="71" spans="1:15" ht="15.75" thickBot="1">
      <c r="B71" s="68"/>
      <c r="C71" s="61"/>
      <c r="D71" s="61"/>
      <c r="E71" s="61"/>
      <c r="F71" s="61"/>
      <c r="G71" s="61"/>
      <c r="H71" s="61"/>
      <c r="I71" s="61"/>
      <c r="J71" s="61"/>
      <c r="K71" s="61"/>
      <c r="L71" s="61"/>
      <c r="M71" s="61"/>
      <c r="N71" s="63"/>
    </row>
    <row r="72" spans="1:15" ht="25.5">
      <c r="B72" s="850" t="s">
        <v>963</v>
      </c>
      <c r="C72" s="851"/>
      <c r="D72" s="851"/>
      <c r="E72" s="851"/>
      <c r="F72" s="851"/>
      <c r="G72" s="851"/>
      <c r="H72" s="851"/>
      <c r="I72" s="73" t="s">
        <v>964</v>
      </c>
      <c r="J72" s="75" t="s">
        <v>1410</v>
      </c>
      <c r="K72" s="74" t="s">
        <v>966</v>
      </c>
      <c r="L72" s="852" t="s">
        <v>950</v>
      </c>
      <c r="M72" s="853"/>
      <c r="N72" s="98" t="s">
        <v>951</v>
      </c>
    </row>
    <row r="73" spans="1:15">
      <c r="A73" s="162" t="s">
        <v>6</v>
      </c>
      <c r="B73" s="49" t="str">
        <f>VLOOKUP(A73,'MANO DE OBRA'!A8:D68,3,FALSE)</f>
        <v xml:space="preserve">Obrero </v>
      </c>
      <c r="C73" s="47"/>
      <c r="D73" s="47"/>
      <c r="E73" s="47"/>
      <c r="F73" s="47"/>
      <c r="G73" s="47"/>
      <c r="H73" s="47"/>
      <c r="I73" s="292">
        <f t="shared" ref="I73:I76" si="1">K73/J73*100</f>
        <v>29260.000000000004</v>
      </c>
      <c r="J73" s="293">
        <v>185</v>
      </c>
      <c r="K73" s="294">
        <f>VLOOKUP(A73,'MANO DE OBRA'!A8:D99,4,FALSE)</f>
        <v>54131</v>
      </c>
      <c r="L73" s="50"/>
      <c r="M73" s="434">
        <v>1</v>
      </c>
      <c r="N73" s="395">
        <f t="shared" ref="N73:N76" si="2">K73/M73</f>
        <v>54131</v>
      </c>
      <c r="O73" s="106"/>
    </row>
    <row r="74" spans="1:15">
      <c r="A74" s="162" t="s">
        <v>74</v>
      </c>
      <c r="B74" s="49" t="str">
        <f>VLOOKUP(A74,'MANO DE OBRA'!A8:D69,3,FALSE)</f>
        <v>Ingeniero de Montaje y Prueba Pilote (1)</v>
      </c>
      <c r="C74" s="47"/>
      <c r="D74" s="47"/>
      <c r="E74" s="47"/>
      <c r="F74" s="47"/>
      <c r="G74" s="47"/>
      <c r="H74" s="47"/>
      <c r="I74" s="292">
        <f t="shared" si="1"/>
        <v>257965.03444028978</v>
      </c>
      <c r="J74" s="293">
        <v>185</v>
      </c>
      <c r="K74" s="294">
        <f>VLOOKUP(A74,'MANO DE OBRA'!A8:D100,4,FALSE)</f>
        <v>477235.31371453602</v>
      </c>
      <c r="L74" s="50"/>
      <c r="M74" s="431">
        <v>1</v>
      </c>
      <c r="N74" s="395">
        <f t="shared" si="2"/>
        <v>477235.31371453602</v>
      </c>
    </row>
    <row r="75" spans="1:15">
      <c r="A75" s="162"/>
      <c r="B75" s="49"/>
      <c r="C75" s="47"/>
      <c r="D75" s="47"/>
      <c r="E75" s="47"/>
      <c r="F75" s="47"/>
      <c r="G75" s="47"/>
      <c r="H75" s="47"/>
      <c r="I75" s="292"/>
      <c r="J75" s="293"/>
      <c r="K75" s="294"/>
      <c r="L75" s="50"/>
      <c r="M75" s="439"/>
      <c r="N75" s="395"/>
    </row>
    <row r="76" spans="1:15">
      <c r="A76" s="162" t="s">
        <v>88</v>
      </c>
      <c r="B76" s="49" t="str">
        <f>VLOOKUP(A76,'MANO DE OBRA'!A10:D71,3,FALSE)</f>
        <v>Soldador experto en montaje y pruebas</v>
      </c>
      <c r="C76" s="47"/>
      <c r="D76" s="47"/>
      <c r="E76" s="47"/>
      <c r="F76" s="47"/>
      <c r="G76" s="47"/>
      <c r="H76" s="47"/>
      <c r="I76" s="292">
        <f t="shared" si="1"/>
        <v>86502.359687357821</v>
      </c>
      <c r="J76" s="293">
        <v>185</v>
      </c>
      <c r="K76" s="294">
        <f>VLOOKUP(A76,'MANO DE OBRA'!A10:D102,4,FALSE)</f>
        <v>160029.36542161196</v>
      </c>
      <c r="L76" s="50"/>
      <c r="M76" s="439">
        <v>1</v>
      </c>
      <c r="N76" s="395">
        <f t="shared" si="2"/>
        <v>160029.36542161196</v>
      </c>
    </row>
    <row r="77" spans="1:15">
      <c r="A77" s="162"/>
      <c r="B77" s="49"/>
      <c r="C77" s="47"/>
      <c r="D77" s="47"/>
      <c r="E77" s="47"/>
      <c r="F77" s="47"/>
      <c r="G77" s="47"/>
      <c r="H77" s="47"/>
      <c r="I77" s="292"/>
      <c r="J77" s="293"/>
      <c r="K77" s="294"/>
      <c r="L77" s="50"/>
      <c r="M77" s="439"/>
      <c r="N77" s="395"/>
    </row>
    <row r="78" spans="1:15">
      <c r="A78" s="162"/>
      <c r="B78" s="49"/>
      <c r="C78" s="47"/>
      <c r="D78" s="47"/>
      <c r="E78" s="47"/>
      <c r="F78" s="47"/>
      <c r="G78" s="47"/>
      <c r="H78" s="47"/>
      <c r="I78" s="292"/>
      <c r="J78" s="293"/>
      <c r="K78" s="294"/>
      <c r="L78" s="50"/>
      <c r="M78" s="439"/>
      <c r="N78" s="395"/>
    </row>
    <row r="79" spans="1:15">
      <c r="B79" s="49"/>
      <c r="C79" s="47"/>
      <c r="D79" s="47"/>
      <c r="E79" s="47"/>
      <c r="F79" s="47"/>
      <c r="G79" s="47"/>
      <c r="H79" s="47"/>
      <c r="I79" s="292"/>
      <c r="J79" s="293"/>
      <c r="K79" s="294"/>
      <c r="L79" s="318"/>
      <c r="M79" s="300"/>
      <c r="N79" s="395"/>
    </row>
    <row r="80" spans="1:15" ht="15.75" thickBot="1">
      <c r="B80" s="811"/>
      <c r="C80" s="812"/>
      <c r="D80" s="812"/>
      <c r="E80" s="812"/>
      <c r="F80" s="812"/>
      <c r="G80" s="812"/>
      <c r="H80" s="812"/>
      <c r="I80" s="44"/>
      <c r="J80" s="44"/>
      <c r="K80" s="44"/>
      <c r="L80" s="977"/>
      <c r="M80" s="978"/>
      <c r="N80" s="45"/>
    </row>
    <row r="81" spans="1:14" ht="15.75" thickBot="1">
      <c r="B81" s="824" t="s">
        <v>953</v>
      </c>
      <c r="C81" s="825"/>
      <c r="D81" s="825"/>
      <c r="E81" s="825"/>
      <c r="F81" s="825"/>
      <c r="G81" s="825"/>
      <c r="H81" s="825"/>
      <c r="I81" s="831"/>
      <c r="J81" s="831"/>
      <c r="K81" s="831"/>
      <c r="L81" s="831"/>
      <c r="M81" s="832"/>
      <c r="N81" s="301">
        <f>SUM(N73:N80)</f>
        <v>691395.67913614796</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N45+N58+N68+N81</f>
        <v>23910541.01844063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4782108.2036881261</v>
      </c>
      <c r="M88" s="859"/>
      <c r="N88" s="51"/>
    </row>
    <row r="89" spans="1:14">
      <c r="B89" s="89" t="s">
        <v>973</v>
      </c>
      <c r="C89" s="90"/>
      <c r="D89" s="90"/>
      <c r="E89" s="90"/>
      <c r="F89" s="90"/>
      <c r="G89" s="90"/>
      <c r="H89" s="90"/>
      <c r="I89" s="87"/>
      <c r="J89" s="88"/>
      <c r="K89" s="304">
        <v>0.05</v>
      </c>
      <c r="L89" s="858">
        <f>N83*K89</f>
        <v>1195527.0509220315</v>
      </c>
      <c r="M89" s="859"/>
      <c r="N89" s="51"/>
    </row>
    <row r="90" spans="1:14" ht="15.75" thickBot="1">
      <c r="B90" s="91" t="s">
        <v>974</v>
      </c>
      <c r="C90" s="92"/>
      <c r="D90" s="92"/>
      <c r="E90" s="92"/>
      <c r="F90" s="92"/>
      <c r="G90" s="92"/>
      <c r="H90" s="92"/>
      <c r="I90" s="93"/>
      <c r="J90" s="94"/>
      <c r="K90" s="305">
        <v>0.05</v>
      </c>
      <c r="L90" s="860">
        <f>N83*K90</f>
        <v>1195527.0509220315</v>
      </c>
      <c r="M90" s="861"/>
      <c r="N90" s="51"/>
    </row>
    <row r="91" spans="1:14" ht="15.75" thickBot="1">
      <c r="B91" s="824" t="s">
        <v>953</v>
      </c>
      <c r="C91" s="825"/>
      <c r="D91" s="825"/>
      <c r="E91" s="825"/>
      <c r="F91" s="825"/>
      <c r="G91" s="825"/>
      <c r="H91" s="825"/>
      <c r="I91" s="825"/>
      <c r="J91" s="825"/>
      <c r="K91" s="825"/>
      <c r="L91" s="825"/>
      <c r="M91" s="826"/>
      <c r="N91" s="52">
        <f>L88+L89+L90</f>
        <v>7173162.3055321891</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31083703.323972821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1103</v>
      </c>
      <c r="C31" s="81" t="s">
        <v>2098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259</v>
      </c>
      <c r="B36" s="837" t="str">
        <f>VLOOKUP(A36,EQUIPOS!A6:D154,3,FALSE)</f>
        <v>Montacargas</v>
      </c>
      <c r="C36" s="838"/>
      <c r="D36" s="838"/>
      <c r="E36" s="838"/>
      <c r="F36" s="838"/>
      <c r="G36" s="838"/>
      <c r="H36" s="839"/>
      <c r="I36" s="267"/>
      <c r="J36" s="268"/>
      <c r="K36" s="269">
        <f>VLOOKUP(A36,EQUIPOS!A6:D163,4,FALSE)</f>
        <v>88864.582121476764</v>
      </c>
      <c r="L36" s="270"/>
      <c r="M36" s="336">
        <v>1.5</v>
      </c>
      <c r="N36" s="272">
        <f>K36/M36</f>
        <v>59243.054747651178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61936.473444437914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404</v>
      </c>
      <c r="B48" s="43" t="str">
        <f>VLOOKUP(A48,MATERIALES!A5:D373,3,FALSE)</f>
        <v>Camisa metálica en acero A-37</v>
      </c>
      <c r="C48" s="281"/>
      <c r="D48" s="281"/>
      <c r="E48" s="281"/>
      <c r="F48" s="281"/>
      <c r="G48" s="281"/>
      <c r="H48" s="281"/>
      <c r="I48" s="268"/>
      <c r="J48" s="224" t="str">
        <f>VLOOKUP(A48,MATERIALES!A4:D640,2,FALSE)</f>
        <v>kg</v>
      </c>
      <c r="K48" s="282">
        <v>313.2010795996344</v>
      </c>
      <c r="L48" s="267"/>
      <c r="M48" s="402">
        <f>VLOOKUP(A48,MATERIALES!A5:D396,4,FALSE)</f>
        <v>6923.0318278840487</v>
      </c>
      <c r="N48" s="272">
        <f>K48*M48</f>
        <v>2168301.0425959146</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2168301.0425959146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12</v>
      </c>
      <c r="N71" s="395">
        <f>K71/M71</f>
        <v>36087.333333333336</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2">
        <v>12</v>
      </c>
      <c r="N72" s="395">
        <f>K72/M72</f>
        <v>17781.040602401332</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53868.373935734664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2284105.8899760875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456821.1779952175</v>
      </c>
      <c r="M84" s="859"/>
      <c r="N84" s="51"/>
    </row>
    <row r="85" spans="1:14">
      <c r="B85" s="89" t="s">
        <v>973</v>
      </c>
      <c r="C85" s="90"/>
      <c r="D85" s="90"/>
      <c r="E85" s="90"/>
      <c r="F85" s="90"/>
      <c r="G85" s="90"/>
      <c r="H85" s="90"/>
      <c r="I85" s="87"/>
      <c r="J85" s="88"/>
      <c r="K85" s="304">
        <v>0.05</v>
      </c>
      <c r="L85" s="858">
        <f>N79*K85</f>
        <v>114205.29449880437</v>
      </c>
      <c r="M85" s="859"/>
      <c r="N85" s="51"/>
    </row>
    <row r="86" spans="1:14" ht="15.75" thickBot="1">
      <c r="B86" s="91" t="s">
        <v>974</v>
      </c>
      <c r="C86" s="92"/>
      <c r="D86" s="92"/>
      <c r="E86" s="92"/>
      <c r="F86" s="92"/>
      <c r="G86" s="92"/>
      <c r="H86" s="92"/>
      <c r="I86" s="93"/>
      <c r="J86" s="94"/>
      <c r="K86" s="305">
        <v>0.05</v>
      </c>
      <c r="L86" s="860">
        <f>N79*K86</f>
        <v>114205.29449880437</v>
      </c>
      <c r="M86" s="861"/>
      <c r="N86" s="51"/>
    </row>
    <row r="87" spans="1:14" ht="15.75" thickBot="1">
      <c r="B87" s="824" t="s">
        <v>953</v>
      </c>
      <c r="C87" s="825"/>
      <c r="D87" s="825"/>
      <c r="E87" s="825"/>
      <c r="F87" s="825"/>
      <c r="G87" s="825"/>
      <c r="H87" s="825"/>
      <c r="I87" s="825"/>
      <c r="J87" s="825"/>
      <c r="K87" s="825"/>
      <c r="L87" s="825"/>
      <c r="M87" s="826"/>
      <c r="N87" s="52">
        <f>L84+L85+L86</f>
        <v>685231.76699282625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2969337.656968914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1656</v>
      </c>
      <c r="C31" s="81" t="s">
        <v>2099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267</v>
      </c>
      <c r="B36" s="837" t="str">
        <f>VLOOKUP(A36,EQUIPOS!A6:D154,3,FALSE)</f>
        <v>Motobomba de concreto</v>
      </c>
      <c r="C36" s="838"/>
      <c r="D36" s="838"/>
      <c r="E36" s="838"/>
      <c r="F36" s="838"/>
      <c r="G36" s="838"/>
      <c r="H36" s="839"/>
      <c r="I36" s="267"/>
      <c r="J36" s="268"/>
      <c r="K36" s="269">
        <f>VLOOKUP(A36,EQUIPOS!A6:D163,4,FALSE)</f>
        <v>83138.04749693074</v>
      </c>
      <c r="L36" s="270"/>
      <c r="M36" s="336">
        <v>2.5</v>
      </c>
      <c r="N36" s="272">
        <f>K36/M36</f>
        <v>33255.218998772296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33255.218998772296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46.758679657867084</v>
      </c>
      <c r="L48" s="267"/>
      <c r="M48" s="402">
        <f>VLOOKUP(A48,MATERIALES!A5:D396,4,FALSE)</f>
        <v>3418.700858798542</v>
      </c>
      <c r="N48" s="272">
        <f>K48*M48</f>
        <v>159853.93830263612</v>
      </c>
    </row>
    <row r="49" spans="1:14">
      <c r="A49" s="161" t="s">
        <v>832</v>
      </c>
      <c r="B49" s="43" t="str">
        <f>VLOOKUP(A49,MATERIALES!A6:D373,3,FALSE)</f>
        <v>Concreto Resistencia  21 (Mpa)</v>
      </c>
      <c r="C49" s="425"/>
      <c r="D49" s="425"/>
      <c r="E49" s="425"/>
      <c r="F49" s="425"/>
      <c r="G49" s="425"/>
      <c r="H49" s="425"/>
      <c r="I49" s="422"/>
      <c r="J49" s="224" t="str">
        <f>VLOOKUP(A49,MATERIALES!A5:D641,2,FALSE)</f>
        <v>m3</v>
      </c>
      <c r="K49" s="282">
        <v>0.66798113796952974</v>
      </c>
      <c r="L49" s="421"/>
      <c r="M49" s="402">
        <f>VLOOKUP(A49,MATERIALES!A6:D397,4,FALSE)</f>
        <v>383709.60812133289</v>
      </c>
      <c r="N49" s="272">
        <f>K49*M49</f>
        <v>256310.78068273026</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416164.7189853664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1256</v>
      </c>
      <c r="B60" s="46" t="str">
        <f>VLOOKUP(A60,TRANSPORTE!A2:D117,3,FALSE)</f>
        <v>Transporte de material de excavación</v>
      </c>
      <c r="C60" s="317"/>
      <c r="D60" s="317"/>
      <c r="E60" s="317"/>
      <c r="F60" s="317"/>
      <c r="G60" s="317"/>
      <c r="H60" s="311" t="s">
        <v>339</v>
      </c>
      <c r="I60" s="279">
        <v>0.86837547936038872</v>
      </c>
      <c r="J60" s="286">
        <v>1</v>
      </c>
      <c r="K60" s="279">
        <f>I60*J60</f>
        <v>0.86837547936038872</v>
      </c>
      <c r="L60" s="828">
        <f>VLOOKUP(A60,TRANSPORTE!A2:D117,4,FALSE)</f>
        <v>1131.4191219078368</v>
      </c>
      <c r="M60" s="829"/>
      <c r="N60" s="287">
        <f>K60*L60</f>
        <v>982.49662234422794</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982.49662234422794</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450402.43460648297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90080.4869212966</v>
      </c>
      <c r="M84" s="859"/>
      <c r="N84" s="51"/>
    </row>
    <row r="85" spans="1:14">
      <c r="B85" s="89" t="s">
        <v>973</v>
      </c>
      <c r="C85" s="90"/>
      <c r="D85" s="90"/>
      <c r="E85" s="90"/>
      <c r="F85" s="90"/>
      <c r="G85" s="90"/>
      <c r="H85" s="90"/>
      <c r="I85" s="87"/>
      <c r="J85" s="88"/>
      <c r="K85" s="304">
        <v>0.05</v>
      </c>
      <c r="L85" s="858">
        <f>N79*K85</f>
        <v>22520.12173032415</v>
      </c>
      <c r="M85" s="859"/>
      <c r="N85" s="51"/>
    </row>
    <row r="86" spans="1:14" ht="15.75" thickBot="1">
      <c r="B86" s="91" t="s">
        <v>974</v>
      </c>
      <c r="C86" s="92"/>
      <c r="D86" s="92"/>
      <c r="E86" s="92"/>
      <c r="F86" s="92"/>
      <c r="G86" s="92"/>
      <c r="H86" s="92"/>
      <c r="I86" s="93"/>
      <c r="J86" s="94"/>
      <c r="K86" s="305">
        <v>0.05</v>
      </c>
      <c r="L86" s="860">
        <f>N79*K86</f>
        <v>22520.12173032415</v>
      </c>
      <c r="M86" s="861"/>
      <c r="N86" s="51"/>
    </row>
    <row r="87" spans="1:14" ht="15.75" thickBot="1">
      <c r="B87" s="824" t="s">
        <v>953</v>
      </c>
      <c r="C87" s="825"/>
      <c r="D87" s="825"/>
      <c r="E87" s="825"/>
      <c r="F87" s="825"/>
      <c r="G87" s="825"/>
      <c r="H87" s="825"/>
      <c r="I87" s="825"/>
      <c r="J87" s="825"/>
      <c r="K87" s="825"/>
      <c r="L87" s="825"/>
      <c r="M87" s="826"/>
      <c r="N87" s="52">
        <f>L84+L85+L86</f>
        <v>135120.73038194489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585523.16498842789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H66" zoomScale="77" zoomScaleNormal="77" workbookViewId="0">
      <selection activeCell="O81" sqref="O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21.75" customHeight="1" thickBot="1">
      <c r="A31" t="s">
        <v>1845</v>
      </c>
      <c r="B31" s="80" t="s">
        <v>1104</v>
      </c>
      <c r="C31" s="81" t="s">
        <v>2100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121</v>
      </c>
      <c r="B36" s="837" t="str">
        <f>VLOOKUP(A36,EQUIPOS!A6:D154,3,FALSE)</f>
        <v>Bomba eléctrica para accionar la celda</v>
      </c>
      <c r="C36" s="838"/>
      <c r="D36" s="838"/>
      <c r="E36" s="838"/>
      <c r="F36" s="838"/>
      <c r="G36" s="838"/>
      <c r="H36" s="839"/>
      <c r="I36" s="267"/>
      <c r="J36" s="268"/>
      <c r="K36" s="269">
        <f>VLOOKUP(A36,EQUIPOS!A6:D163,4,FALSE)</f>
        <v>71177.530418103575</v>
      </c>
      <c r="L36" s="270"/>
      <c r="M36" s="271">
        <v>0.01</v>
      </c>
      <c r="N36" s="272">
        <f t="shared" ref="N36:N41" si="0">K36/M36</f>
        <v>7117753.041810357</v>
      </c>
    </row>
    <row r="37" spans="1:14">
      <c r="A37" s="113" t="s">
        <v>192</v>
      </c>
      <c r="B37" s="837" t="str">
        <f>VLOOKUP(A37,EQUIPOS!A7:D154,3,FALSE)</f>
        <v>Equipo de acarreo interno</v>
      </c>
      <c r="C37" s="838"/>
      <c r="D37" s="838"/>
      <c r="E37" s="838"/>
      <c r="F37" s="838"/>
      <c r="G37" s="838"/>
      <c r="H37" s="839"/>
      <c r="I37" s="421"/>
      <c r="J37" s="422"/>
      <c r="K37" s="269">
        <f>VLOOKUP(A37,EQUIPOS!A7:D164,4,FALSE)</f>
        <v>71558.407728984195</v>
      </c>
      <c r="L37" s="335"/>
      <c r="M37" s="336">
        <v>0.05</v>
      </c>
      <c r="N37" s="272">
        <f t="shared" si="0"/>
        <v>1431168.1545796839</v>
      </c>
    </row>
    <row r="38" spans="1:14">
      <c r="A38" s="113" t="s">
        <v>214</v>
      </c>
      <c r="B38" s="837" t="str">
        <f>VLOOKUP(A38,EQUIPOS!A8:D154,3,FALSE)</f>
        <v>Equipo de oxigeno y soldadura</v>
      </c>
      <c r="C38" s="838"/>
      <c r="D38" s="838"/>
      <c r="E38" s="838"/>
      <c r="F38" s="838"/>
      <c r="G38" s="838"/>
      <c r="H38" s="839"/>
      <c r="I38" s="421"/>
      <c r="J38" s="422"/>
      <c r="K38" s="438">
        <f>VLOOKUP(A38,EQUIPOS!A8:D165,4,FALSE)</f>
        <v>17539.149540993883</v>
      </c>
      <c r="L38" s="335"/>
      <c r="M38" s="336">
        <v>0.01</v>
      </c>
      <c r="N38" s="272">
        <f t="shared" si="0"/>
        <v>1753914.9540993883</v>
      </c>
    </row>
    <row r="39" spans="1:14">
      <c r="A39" s="113" t="s">
        <v>248</v>
      </c>
      <c r="B39" s="837" t="str">
        <f>VLOOKUP(A39,EQUIPOS!A9:D154,3,FALSE)</f>
        <v>Grúa telescópica de 50 Ton.</v>
      </c>
      <c r="C39" s="838"/>
      <c r="D39" s="838"/>
      <c r="E39" s="838"/>
      <c r="F39" s="838"/>
      <c r="G39" s="838"/>
      <c r="H39" s="839"/>
      <c r="I39" s="421"/>
      <c r="J39" s="422"/>
      <c r="K39" s="438">
        <f>VLOOKUP(A39,EQUIPOS!A9:D166,4,FALSE)</f>
        <v>283083.92186418956</v>
      </c>
      <c r="L39" s="335"/>
      <c r="M39" s="336">
        <v>0.04</v>
      </c>
      <c r="N39" s="272">
        <f t="shared" si="0"/>
        <v>7077098.0466047386</v>
      </c>
    </row>
    <row r="40" spans="1:14">
      <c r="A40" s="113" t="s">
        <v>255</v>
      </c>
      <c r="B40" s="837" t="str">
        <f>VLOOKUP(A40,EQUIPOS!A10:D154,3,FALSE)</f>
        <v>Manómetro cable de acero para bajar la celda</v>
      </c>
      <c r="C40" s="838"/>
      <c r="D40" s="838"/>
      <c r="E40" s="838"/>
      <c r="F40" s="838"/>
      <c r="G40" s="838"/>
      <c r="H40" s="839"/>
      <c r="I40" s="421"/>
      <c r="J40" s="422"/>
      <c r="K40" s="438">
        <f>VLOOKUP(A40,EQUIPOS!A10:D167,4,FALSE)</f>
        <v>1594283.1492730693</v>
      </c>
      <c r="L40" s="335"/>
      <c r="M40" s="336">
        <v>1</v>
      </c>
      <c r="N40" s="272">
        <f t="shared" si="0"/>
        <v>1594283.1492730693</v>
      </c>
    </row>
    <row r="41" spans="1:14">
      <c r="A41" s="113" t="s">
        <v>322</v>
      </c>
      <c r="B41" s="837" t="str">
        <f>VLOOKUP(A41,EQUIPOS!A11:D155,3,FALSE)</f>
        <v xml:space="preserve">Retroexcavadora sobre llantas JD 410
</v>
      </c>
      <c r="C41" s="838"/>
      <c r="D41" s="838"/>
      <c r="E41" s="838"/>
      <c r="F41" s="838"/>
      <c r="G41" s="838"/>
      <c r="H41" s="839"/>
      <c r="I41" s="421"/>
      <c r="J41" s="422"/>
      <c r="K41" s="438">
        <f>VLOOKUP(A41,EQUIPOS!A11:D168,4,FALSE)</f>
        <v>162499.83576938714</v>
      </c>
      <c r="L41" s="335"/>
      <c r="M41" s="336">
        <v>0.2</v>
      </c>
      <c r="N41" s="272">
        <f t="shared" si="0"/>
        <v>812499.17884693563</v>
      </c>
    </row>
    <row r="42" spans="1:14">
      <c r="A42" s="113"/>
      <c r="B42" s="837"/>
      <c r="C42" s="838"/>
      <c r="D42" s="838"/>
      <c r="E42" s="838"/>
      <c r="F42" s="838"/>
      <c r="G42" s="838"/>
      <c r="H42" s="839"/>
      <c r="I42" s="328"/>
      <c r="J42" s="330"/>
      <c r="K42" s="438"/>
      <c r="L42" s="423"/>
      <c r="M42" s="424"/>
      <c r="N42" s="272"/>
    </row>
    <row r="43" spans="1:14">
      <c r="B43" s="837"/>
      <c r="C43" s="838"/>
      <c r="D43" s="838"/>
      <c r="E43" s="838"/>
      <c r="F43" s="838"/>
      <c r="G43" s="838"/>
      <c r="H43" s="839"/>
      <c r="I43" s="36"/>
      <c r="J43" s="37"/>
      <c r="K43" s="438"/>
      <c r="L43" s="276"/>
      <c r="M43" s="277"/>
      <c r="N43" s="272"/>
    </row>
    <row r="44" spans="1:14">
      <c r="B44" s="320"/>
      <c r="C44" s="321"/>
      <c r="D44" s="321"/>
      <c r="E44" s="321"/>
      <c r="F44" s="323"/>
      <c r="G44" s="323"/>
      <c r="H44" s="125"/>
      <c r="I44" s="36"/>
      <c r="J44" s="37"/>
      <c r="K44" s="438"/>
      <c r="L44" s="276"/>
      <c r="M44" s="277"/>
      <c r="N44" s="273"/>
    </row>
    <row r="45" spans="1:14">
      <c r="B45" s="844" t="s">
        <v>952</v>
      </c>
      <c r="C45" s="845"/>
      <c r="D45" s="845"/>
      <c r="E45" s="38"/>
      <c r="F45" s="39"/>
      <c r="G45" s="39"/>
      <c r="H45" s="40"/>
      <c r="I45" s="36"/>
      <c r="J45" s="37"/>
      <c r="K45" s="279"/>
      <c r="L45" s="276"/>
      <c r="M45" s="401">
        <v>0.1</v>
      </c>
      <c r="N45" s="344">
        <f>N86*M45</f>
        <v>69139.567913614796</v>
      </c>
    </row>
    <row r="46" spans="1:14" ht="15.75" thickBot="1">
      <c r="B46" s="837"/>
      <c r="C46" s="838"/>
      <c r="D46" s="838"/>
      <c r="E46" s="838"/>
      <c r="F46" s="838"/>
      <c r="G46" s="838"/>
      <c r="H46" s="839"/>
      <c r="I46" s="846"/>
      <c r="J46" s="847"/>
      <c r="K46" s="41"/>
      <c r="L46" s="848"/>
      <c r="M46" s="849"/>
      <c r="N46" s="105"/>
    </row>
    <row r="47" spans="1:14" ht="15.75" thickBot="1">
      <c r="B47" s="824" t="s">
        <v>953</v>
      </c>
      <c r="C47" s="825"/>
      <c r="D47" s="825"/>
      <c r="E47" s="825"/>
      <c r="F47" s="825"/>
      <c r="G47" s="825"/>
      <c r="H47" s="825"/>
      <c r="I47" s="825"/>
      <c r="J47" s="825"/>
      <c r="K47" s="825"/>
      <c r="L47" s="825"/>
      <c r="M47" s="826"/>
      <c r="N47" s="411">
        <f>SUM(N36:N45)</f>
        <v>19855856.093127787</v>
      </c>
    </row>
    <row r="48" spans="1:14">
      <c r="B48" s="280"/>
      <c r="C48" s="34"/>
      <c r="D48" s="34"/>
      <c r="E48" s="34"/>
      <c r="F48" s="34"/>
      <c r="G48" s="34"/>
      <c r="H48" s="34"/>
      <c r="I48" s="34"/>
      <c r="J48" s="34"/>
      <c r="K48" s="34"/>
      <c r="L48" s="34"/>
      <c r="M48" s="34"/>
      <c r="N48" s="35"/>
    </row>
    <row r="49" spans="1:17">
      <c r="B49" s="64" t="s">
        <v>954</v>
      </c>
      <c r="C49" s="65"/>
      <c r="D49" s="65"/>
      <c r="E49" s="65"/>
      <c r="F49" s="65"/>
      <c r="G49" s="65"/>
      <c r="H49" s="65"/>
      <c r="I49" s="65"/>
      <c r="J49" s="65"/>
      <c r="K49" s="65"/>
      <c r="L49" s="65"/>
      <c r="M49" s="65"/>
      <c r="N49" s="66"/>
    </row>
    <row r="50" spans="1:17" ht="15.75" thickBot="1">
      <c r="B50" s="67"/>
      <c r="C50" s="62"/>
      <c r="D50" s="62"/>
      <c r="E50" s="62"/>
      <c r="F50" s="62"/>
      <c r="G50" s="62"/>
      <c r="H50" s="62"/>
      <c r="I50" s="62"/>
      <c r="J50" s="61"/>
      <c r="K50" s="61"/>
      <c r="L50" s="61"/>
      <c r="M50" s="61"/>
      <c r="N50" s="63"/>
    </row>
    <row r="51" spans="1:17">
      <c r="B51" s="815" t="s">
        <v>944</v>
      </c>
      <c r="C51" s="816"/>
      <c r="D51" s="816"/>
      <c r="E51" s="816"/>
      <c r="F51" s="816"/>
      <c r="G51" s="816"/>
      <c r="H51" s="816"/>
      <c r="I51" s="817"/>
      <c r="J51" s="315" t="s">
        <v>945</v>
      </c>
      <c r="K51" s="85" t="s">
        <v>946</v>
      </c>
      <c r="L51" s="818" t="s">
        <v>955</v>
      </c>
      <c r="M51" s="817"/>
      <c r="N51" s="86" t="s">
        <v>951</v>
      </c>
    </row>
    <row r="52" spans="1:17">
      <c r="A52" s="161" t="s">
        <v>410</v>
      </c>
      <c r="B52" s="43" t="str">
        <f>VLOOKUP(A52,MATERIALES!A5:D373,3,FALSE)</f>
        <v>Celda especial de carga</v>
      </c>
      <c r="C52" s="281"/>
      <c r="D52" s="281"/>
      <c r="E52" s="281"/>
      <c r="F52" s="281"/>
      <c r="G52" s="281"/>
      <c r="H52" s="281"/>
      <c r="I52" s="281"/>
      <c r="J52" s="311" t="str">
        <f>VLOOKUP(A52,MATERIALES!A6:D644,2,FALSE)</f>
        <v>u</v>
      </c>
      <c r="K52" s="282">
        <v>1</v>
      </c>
      <c r="L52" s="267"/>
      <c r="M52" s="402">
        <f>VLOOKUP(A52,MATERIALES!A5:D396,4,FALSE)</f>
        <v>1967280.2447635203</v>
      </c>
      <c r="N52" s="272">
        <f t="shared" ref="N52:N57" si="1">K52*M52</f>
        <v>1967280.2447635203</v>
      </c>
    </row>
    <row r="53" spans="1:17">
      <c r="A53" s="161" t="s">
        <v>505</v>
      </c>
      <c r="B53" s="43" t="str">
        <f>VLOOKUP(A53,MATERIALES!A6:D373,3,FALSE)</f>
        <v>Manguera de alta presión</v>
      </c>
      <c r="C53" s="425"/>
      <c r="D53" s="425"/>
      <c r="E53" s="425"/>
      <c r="F53" s="425"/>
      <c r="G53" s="425"/>
      <c r="H53" s="425"/>
      <c r="I53" s="425"/>
      <c r="J53" s="312" t="str">
        <f>VLOOKUP(A53,MATERIALES!A7:D645,2,FALSE)</f>
        <v>m</v>
      </c>
      <c r="K53" s="397">
        <v>30</v>
      </c>
      <c r="L53" s="421"/>
      <c r="M53" s="402">
        <f>VLOOKUP(A53,MATERIALES!A6:D397,4,FALSE)</f>
        <v>83863.913170729124</v>
      </c>
      <c r="N53" s="272">
        <f t="shared" si="1"/>
        <v>2515917.3951218738</v>
      </c>
    </row>
    <row r="54" spans="1:17">
      <c r="A54" s="161" t="s">
        <v>698</v>
      </c>
      <c r="B54" s="43" t="str">
        <f>VLOOKUP(A54,MATERIALES!A6:D373,3,FALSE)</f>
        <v>Transductores electrónicos (incluye cables, protección contra el concreto y panel de lectura)</v>
      </c>
      <c r="C54" s="425"/>
      <c r="D54" s="425"/>
      <c r="E54" s="425"/>
      <c r="F54" s="425"/>
      <c r="G54" s="425"/>
      <c r="H54" s="425"/>
      <c r="I54" s="425"/>
      <c r="J54" s="312" t="str">
        <f>VLOOKUP(A54,MATERIALES!A8:D646,2,FALSE)</f>
        <v>u</v>
      </c>
      <c r="K54" s="397">
        <v>2</v>
      </c>
      <c r="L54" s="421"/>
      <c r="M54" s="402">
        <f>VLOOKUP(A54,MATERIALES!A6:D398,4,FALSE)</f>
        <v>250812.21870190284</v>
      </c>
      <c r="N54" s="272">
        <f t="shared" si="1"/>
        <v>501624.43740380567</v>
      </c>
      <c r="Q54" s="106"/>
    </row>
    <row r="55" spans="1:17">
      <c r="A55" s="161" t="s">
        <v>700</v>
      </c>
      <c r="B55" s="43" t="str">
        <f>VLOOKUP(A55,MATERIALES!A6:D373,3,FALSE)</f>
        <v>Transductores mecánicos (incluye cables, protección contra el concreto y panel de lectura)</v>
      </c>
      <c r="C55" s="425"/>
      <c r="D55" s="425"/>
      <c r="E55" s="425"/>
      <c r="F55" s="425"/>
      <c r="G55" s="425"/>
      <c r="H55" s="425"/>
      <c r="I55" s="425"/>
      <c r="J55" s="312" t="str">
        <f>VLOOKUP(A55,MATERIALES!A9:D647,2,FALSE)</f>
        <v>u</v>
      </c>
      <c r="K55" s="397">
        <v>5</v>
      </c>
      <c r="L55" s="421"/>
      <c r="M55" s="402">
        <f>VLOOKUP(A55,MATERIALES!A6:D399,4,FALSE)</f>
        <v>149588.58958104893</v>
      </c>
      <c r="N55" s="272">
        <f t="shared" si="1"/>
        <v>747942.94790524465</v>
      </c>
    </row>
    <row r="56" spans="1:17">
      <c r="A56" s="161" t="s">
        <v>727</v>
      </c>
      <c r="B56" s="43" t="str">
        <f>VLOOKUP(A56,MATERIALES!A7:D373,3,FALSE)</f>
        <v>Tubo metálico de alta resistencia</v>
      </c>
      <c r="C56" s="425"/>
      <c r="D56" s="425"/>
      <c r="E56" s="425"/>
      <c r="F56" s="425"/>
      <c r="G56" s="425"/>
      <c r="H56" s="425"/>
      <c r="I56" s="425"/>
      <c r="J56" s="312" t="str">
        <f>VLOOKUP(A56,MATERIALES!A10:D648,2,FALSE)</f>
        <v>m</v>
      </c>
      <c r="K56" s="397">
        <v>60</v>
      </c>
      <c r="L56" s="421"/>
      <c r="M56" s="402">
        <f>VLOOKUP(A56,MATERIALES!A7:D400,4,FALSE)</f>
        <v>95874.349299345951</v>
      </c>
      <c r="N56" s="272">
        <f t="shared" si="1"/>
        <v>5752460.9579607574</v>
      </c>
    </row>
    <row r="57" spans="1:17">
      <c r="A57" s="161" t="s">
        <v>734</v>
      </c>
      <c r="B57" s="43" t="str">
        <f>VLOOKUP(A57,MATERIALES!A8:D373,3,FALSE)</f>
        <v>Uniones especiales de alta resistencia para tubería</v>
      </c>
      <c r="C57" s="425"/>
      <c r="D57" s="425"/>
      <c r="E57" s="425"/>
      <c r="F57" s="425"/>
      <c r="G57" s="425"/>
      <c r="H57" s="425"/>
      <c r="I57" s="425"/>
      <c r="J57" s="312" t="str">
        <f>VLOOKUP(A57,MATERIALES!A11:D649,2,FALSE)</f>
        <v>u</v>
      </c>
      <c r="K57" s="397">
        <v>12</v>
      </c>
      <c r="L57" s="421"/>
      <c r="M57" s="402">
        <f>VLOOKUP(A57,MATERIALES!A8:D401,4,FALSE)</f>
        <v>35779.555211251478</v>
      </c>
      <c r="N57" s="272">
        <f t="shared" si="1"/>
        <v>429354.66253501771</v>
      </c>
    </row>
    <row r="58" spans="1:17">
      <c r="A58" s="161"/>
      <c r="B58" s="43"/>
      <c r="C58" s="425"/>
      <c r="D58" s="425"/>
      <c r="E58" s="425"/>
      <c r="F58" s="425"/>
      <c r="G58" s="425"/>
      <c r="H58" s="425"/>
      <c r="I58" s="425"/>
      <c r="J58" s="311"/>
      <c r="K58" s="397"/>
      <c r="L58" s="421"/>
      <c r="M58" s="402"/>
      <c r="N58" s="272"/>
    </row>
    <row r="59" spans="1:17">
      <c r="A59" s="161"/>
      <c r="B59" s="43"/>
      <c r="C59" s="425"/>
      <c r="D59" s="425"/>
      <c r="E59" s="425"/>
      <c r="F59" s="425"/>
      <c r="G59" s="425"/>
      <c r="H59" s="425"/>
      <c r="I59" s="425"/>
      <c r="J59" s="311"/>
      <c r="K59" s="397"/>
      <c r="L59" s="421"/>
      <c r="M59" s="402"/>
      <c r="N59" s="272"/>
    </row>
    <row r="60" spans="1:17">
      <c r="A60" s="161"/>
      <c r="B60" s="43"/>
      <c r="C60" s="425"/>
      <c r="D60" s="425"/>
      <c r="E60" s="425"/>
      <c r="F60" s="425"/>
      <c r="G60" s="425"/>
      <c r="H60" s="425"/>
      <c r="I60" s="425"/>
      <c r="J60" s="311"/>
      <c r="K60" s="397"/>
      <c r="L60" s="421"/>
      <c r="M60" s="402"/>
      <c r="N60" s="272"/>
    </row>
    <row r="61" spans="1:17">
      <c r="A61" s="161"/>
      <c r="B61" s="43"/>
      <c r="C61" s="425"/>
      <c r="D61" s="425"/>
      <c r="E61" s="425"/>
      <c r="F61" s="425"/>
      <c r="G61" s="425"/>
      <c r="H61" s="425"/>
      <c r="I61" s="425"/>
      <c r="J61" s="311"/>
      <c r="K61" s="397"/>
      <c r="L61" s="421"/>
      <c r="M61" s="402"/>
      <c r="N61" s="272"/>
    </row>
    <row r="62" spans="1:17" ht="15.75" thickBot="1">
      <c r="B62" s="43"/>
      <c r="C62" s="310"/>
      <c r="D62" s="310"/>
      <c r="E62" s="310"/>
      <c r="F62" s="310"/>
      <c r="G62" s="310"/>
      <c r="H62" s="310"/>
      <c r="I62" s="310"/>
      <c r="J62" s="435"/>
      <c r="K62" s="126"/>
      <c r="L62" s="325"/>
      <c r="M62" s="402"/>
      <c r="N62" s="272"/>
    </row>
    <row r="63" spans="1:17" ht="15.75" thickBot="1">
      <c r="B63" s="824" t="s">
        <v>953</v>
      </c>
      <c r="C63" s="825"/>
      <c r="D63" s="825"/>
      <c r="E63" s="825"/>
      <c r="F63" s="825"/>
      <c r="G63" s="825"/>
      <c r="H63" s="825"/>
      <c r="I63" s="825"/>
      <c r="J63" s="825"/>
      <c r="K63" s="825"/>
      <c r="L63" s="825"/>
      <c r="M63" s="826"/>
      <c r="N63" s="394">
        <f>SUM(N52:N62)</f>
        <v>11914580.645690219</v>
      </c>
    </row>
    <row r="64" spans="1:17">
      <c r="B64" s="33"/>
      <c r="C64" s="34"/>
      <c r="D64" s="34"/>
      <c r="E64" s="34"/>
      <c r="F64" s="34"/>
      <c r="G64" s="34"/>
      <c r="H64" s="34"/>
      <c r="I64" s="34"/>
      <c r="J64" s="34"/>
      <c r="K64" s="34"/>
      <c r="L64" s="34"/>
      <c r="M64" s="34"/>
      <c r="N64" s="35"/>
    </row>
    <row r="65" spans="1:15">
      <c r="B65" s="64" t="s">
        <v>956</v>
      </c>
      <c r="C65" s="65"/>
      <c r="D65" s="65"/>
      <c r="E65" s="65"/>
      <c r="F65" s="65"/>
      <c r="G65" s="65"/>
      <c r="H65" s="65"/>
      <c r="I65" s="65"/>
      <c r="J65" s="65"/>
      <c r="K65" s="65"/>
      <c r="L65" s="65"/>
      <c r="M65" s="65"/>
      <c r="N65" s="66"/>
    </row>
    <row r="66" spans="1:15" ht="15.75" thickBot="1">
      <c r="B66" s="68"/>
      <c r="C66" s="61"/>
      <c r="D66" s="61"/>
      <c r="E66" s="61"/>
      <c r="F66" s="61"/>
      <c r="G66" s="61"/>
      <c r="H66" s="61"/>
      <c r="I66" s="61"/>
      <c r="J66" s="61"/>
      <c r="K66" s="61"/>
      <c r="L66" s="61"/>
      <c r="M66" s="61"/>
      <c r="N66" s="63"/>
    </row>
    <row r="67" spans="1:15" ht="25.5">
      <c r="B67" s="313" t="s">
        <v>957</v>
      </c>
      <c r="C67" s="314"/>
      <c r="D67" s="314"/>
      <c r="E67" s="314"/>
      <c r="F67" s="314"/>
      <c r="G67" s="314"/>
      <c r="H67" s="73" t="s">
        <v>945</v>
      </c>
      <c r="I67" s="74" t="s">
        <v>958</v>
      </c>
      <c r="J67" s="75" t="s">
        <v>959</v>
      </c>
      <c r="K67" s="73" t="s">
        <v>960</v>
      </c>
      <c r="L67" s="827" t="s">
        <v>961</v>
      </c>
      <c r="M67" s="800"/>
      <c r="N67" s="76" t="s">
        <v>951</v>
      </c>
    </row>
    <row r="68" spans="1:15">
      <c r="A68" t="s">
        <v>1400</v>
      </c>
      <c r="B68" s="46" t="str">
        <f>VLOOKUP(A68,TRANSPORTE!A5:D117,3,FALSE)</f>
        <v>Transporte de tubos. celdas, etc.</v>
      </c>
      <c r="C68" s="317"/>
      <c r="D68" s="317"/>
      <c r="E68" s="317"/>
      <c r="F68" s="317"/>
      <c r="G68" s="317"/>
      <c r="H68" s="311" t="s">
        <v>1468</v>
      </c>
      <c r="I68" s="279">
        <v>1</v>
      </c>
      <c r="J68" s="286">
        <v>1</v>
      </c>
      <c r="K68" s="279">
        <f>I68*J68</f>
        <v>1</v>
      </c>
      <c r="L68" s="828">
        <f>VLOOKUP(A68,TRANSPORTE!A5:D117,4,FALSE)</f>
        <v>819.12972593026996</v>
      </c>
      <c r="M68" s="829"/>
      <c r="N68" s="287">
        <f>K68*L68</f>
        <v>819.12972593026996</v>
      </c>
    </row>
    <row r="69" spans="1:15">
      <c r="A69" t="s">
        <v>1399</v>
      </c>
      <c r="B69" s="46" t="str">
        <f>VLOOKUP(A69,TRANSPORTE!A5:D117,3,FALSE)</f>
        <v>Pasajes aéreos</v>
      </c>
      <c r="C69" s="47"/>
      <c r="D69" s="47"/>
      <c r="E69" s="47"/>
      <c r="F69" s="47"/>
      <c r="G69" s="47"/>
      <c r="H69" s="311" t="s">
        <v>945</v>
      </c>
      <c r="I69" s="279">
        <v>3</v>
      </c>
      <c r="J69" s="286">
        <v>1</v>
      </c>
      <c r="K69" s="279">
        <f>I69*J69</f>
        <v>3</v>
      </c>
      <c r="L69" s="828">
        <f>VLOOKUP(A69,TRANSPORTE!A5:D117,4,FALSE)</f>
        <v>819.12972593026996</v>
      </c>
      <c r="M69" s="829"/>
      <c r="N69" s="287">
        <f>K69*L69</f>
        <v>2457.3891777908098</v>
      </c>
    </row>
    <row r="70" spans="1:15">
      <c r="B70" s="46"/>
      <c r="C70" s="47"/>
      <c r="D70" s="47"/>
      <c r="E70" s="47"/>
      <c r="F70" s="47"/>
      <c r="G70" s="47"/>
      <c r="H70" s="311"/>
      <c r="I70" s="279"/>
      <c r="J70" s="286"/>
      <c r="K70" s="279"/>
      <c r="L70" s="828"/>
      <c r="M70" s="829"/>
      <c r="N70" s="287"/>
    </row>
    <row r="71" spans="1:15">
      <c r="B71" s="46"/>
      <c r="C71" s="47"/>
      <c r="D71" s="47"/>
      <c r="E71" s="47"/>
      <c r="F71" s="47"/>
      <c r="G71" s="47"/>
      <c r="H71" s="311"/>
      <c r="I71" s="279"/>
      <c r="J71" s="286"/>
      <c r="K71" s="279"/>
      <c r="L71" s="828"/>
      <c r="M71" s="829"/>
      <c r="N71" s="287"/>
    </row>
    <row r="72" spans="1:15">
      <c r="B72" s="46"/>
      <c r="C72" s="47"/>
      <c r="D72" s="47"/>
      <c r="E72" s="47"/>
      <c r="F72" s="47"/>
      <c r="G72" s="47"/>
      <c r="H72" s="288"/>
      <c r="I72" s="279"/>
      <c r="J72" s="279"/>
      <c r="K72" s="279"/>
      <c r="L72" s="289"/>
      <c r="M72" s="290"/>
      <c r="N72" s="291"/>
    </row>
    <row r="73" spans="1:15" ht="15.75" thickBot="1">
      <c r="B73" s="447"/>
      <c r="C73" s="448"/>
      <c r="D73" s="448"/>
      <c r="E73" s="448"/>
      <c r="F73" s="448"/>
      <c r="G73" s="448"/>
      <c r="H73" s="48"/>
      <c r="I73" s="126"/>
      <c r="J73" s="126"/>
      <c r="K73" s="126"/>
      <c r="L73" s="813"/>
      <c r="M73" s="814"/>
      <c r="N73" s="127"/>
    </row>
    <row r="74" spans="1:15" ht="15.75" thickBot="1">
      <c r="B74" s="830" t="s">
        <v>953</v>
      </c>
      <c r="C74" s="831"/>
      <c r="D74" s="831"/>
      <c r="E74" s="831"/>
      <c r="F74" s="831"/>
      <c r="G74" s="831"/>
      <c r="H74" s="831"/>
      <c r="I74" s="831"/>
      <c r="J74" s="831"/>
      <c r="K74" s="831"/>
      <c r="L74" s="831"/>
      <c r="M74" s="832"/>
      <c r="N74" s="104">
        <f>N68+N69+N70+N71+N72</f>
        <v>3276.5189037210798</v>
      </c>
    </row>
    <row r="75" spans="1:15">
      <c r="B75" s="33"/>
      <c r="C75" s="34"/>
      <c r="D75" s="34"/>
      <c r="E75" s="34"/>
      <c r="F75" s="34"/>
      <c r="G75" s="34"/>
      <c r="H75" s="34"/>
      <c r="I75" s="34"/>
      <c r="J75" s="34"/>
      <c r="K75" s="34"/>
      <c r="L75" s="34"/>
      <c r="M75" s="34"/>
      <c r="N75" s="35"/>
    </row>
    <row r="76" spans="1:15">
      <c r="B76" s="64" t="s">
        <v>962</v>
      </c>
      <c r="C76" s="65"/>
      <c r="D76" s="65"/>
      <c r="E76" s="65"/>
      <c r="F76" s="65"/>
      <c r="G76" s="65"/>
      <c r="H76" s="65"/>
      <c r="I76" s="65"/>
      <c r="J76" s="65"/>
      <c r="K76" s="65"/>
      <c r="L76" s="65"/>
      <c r="M76" s="65"/>
      <c r="N76" s="66"/>
    </row>
    <row r="77" spans="1:15" ht="15.75" thickBot="1">
      <c r="B77" s="68"/>
      <c r="C77" s="61"/>
      <c r="D77" s="61"/>
      <c r="E77" s="61"/>
      <c r="F77" s="61"/>
      <c r="G77" s="61"/>
      <c r="H77" s="61"/>
      <c r="I77" s="61"/>
      <c r="J77" s="61"/>
      <c r="K77" s="61"/>
      <c r="L77" s="61"/>
      <c r="M77" s="61"/>
      <c r="N77" s="63"/>
    </row>
    <row r="78" spans="1:15" ht="25.5">
      <c r="B78" s="850" t="s">
        <v>963</v>
      </c>
      <c r="C78" s="851"/>
      <c r="D78" s="851"/>
      <c r="E78" s="851"/>
      <c r="F78" s="851"/>
      <c r="G78" s="851"/>
      <c r="H78" s="851"/>
      <c r="I78" s="73" t="s">
        <v>964</v>
      </c>
      <c r="J78" s="75" t="s">
        <v>1410</v>
      </c>
      <c r="K78" s="74" t="s">
        <v>966</v>
      </c>
      <c r="L78" s="852" t="s">
        <v>950</v>
      </c>
      <c r="M78" s="853"/>
      <c r="N78" s="98" t="s">
        <v>951</v>
      </c>
    </row>
    <row r="79" spans="1:15">
      <c r="A79" s="162" t="s">
        <v>6</v>
      </c>
      <c r="B79" s="49" t="str">
        <f>VLOOKUP(A79,'MANO DE OBRA'!A8:D68,3,FALSE)</f>
        <v xml:space="preserve">Obrero </v>
      </c>
      <c r="C79" s="47"/>
      <c r="D79" s="47"/>
      <c r="E79" s="47"/>
      <c r="F79" s="47"/>
      <c r="G79" s="47"/>
      <c r="H79" s="47"/>
      <c r="I79" s="292">
        <f t="shared" ref="I79:I82" si="2">K79/J79*100</f>
        <v>29260.000000000004</v>
      </c>
      <c r="J79" s="293">
        <v>185</v>
      </c>
      <c r="K79" s="294">
        <f>VLOOKUP(A79,'MANO DE OBRA'!A8:D99,4,FALSE)</f>
        <v>54131</v>
      </c>
      <c r="L79" s="50"/>
      <c r="M79" s="434">
        <v>1</v>
      </c>
      <c r="N79" s="395">
        <f t="shared" ref="N79:N82" si="3">K79/M79</f>
        <v>54131</v>
      </c>
      <c r="O79" s="106"/>
    </row>
    <row r="80" spans="1:15">
      <c r="A80" s="162" t="s">
        <v>74</v>
      </c>
      <c r="B80" s="49" t="str">
        <f>VLOOKUP(A80,'MANO DE OBRA'!A8:D69,3,FALSE)</f>
        <v>Ingeniero de Montaje y Prueba Pilote (1)</v>
      </c>
      <c r="C80" s="47"/>
      <c r="D80" s="47"/>
      <c r="E80" s="47"/>
      <c r="F80" s="47"/>
      <c r="G80" s="47"/>
      <c r="H80" s="47"/>
      <c r="I80" s="292">
        <f t="shared" si="2"/>
        <v>257965.03444028978</v>
      </c>
      <c r="J80" s="293">
        <v>185</v>
      </c>
      <c r="K80" s="294">
        <f>VLOOKUP(A80,'MANO DE OBRA'!A8:D100,4,FALSE)</f>
        <v>477235.31371453602</v>
      </c>
      <c r="L80" s="50"/>
      <c r="M80" s="434">
        <v>1</v>
      </c>
      <c r="N80" s="395">
        <f t="shared" si="3"/>
        <v>477235.31371453602</v>
      </c>
    </row>
    <row r="81" spans="1:14">
      <c r="A81" s="162"/>
      <c r="B81" s="49"/>
      <c r="C81" s="47"/>
      <c r="D81" s="47"/>
      <c r="E81" s="47"/>
      <c r="F81" s="47"/>
      <c r="G81" s="47"/>
      <c r="H81" s="47"/>
      <c r="I81" s="292"/>
      <c r="J81" s="293"/>
      <c r="K81" s="294"/>
      <c r="L81" s="50"/>
      <c r="M81" s="434"/>
      <c r="N81" s="395"/>
    </row>
    <row r="82" spans="1:14">
      <c r="A82" t="s">
        <v>88</v>
      </c>
      <c r="B82" s="49" t="str">
        <f>VLOOKUP(A82,'MANO DE OBRA'!A9:D70,3,FALSE)</f>
        <v>Soldador experto en montaje y pruebas</v>
      </c>
      <c r="C82" s="47"/>
      <c r="D82" s="47"/>
      <c r="E82" s="47"/>
      <c r="F82" s="47"/>
      <c r="G82" s="47"/>
      <c r="H82" s="47"/>
      <c r="I82" s="292">
        <f t="shared" si="2"/>
        <v>86502.359687357821</v>
      </c>
      <c r="J82" s="293">
        <v>185</v>
      </c>
      <c r="K82" s="294">
        <f>VLOOKUP(A82,'MANO DE OBRA'!A9:D101,4,FALSE)</f>
        <v>160029.36542161196</v>
      </c>
      <c r="L82" s="50"/>
      <c r="M82" s="434">
        <v>1</v>
      </c>
      <c r="N82" s="395">
        <f t="shared" si="3"/>
        <v>160029.36542161196</v>
      </c>
    </row>
    <row r="83" spans="1:14">
      <c r="B83" s="49"/>
      <c r="C83" s="47"/>
      <c r="D83" s="47"/>
      <c r="E83" s="47"/>
      <c r="F83" s="47"/>
      <c r="G83" s="47"/>
      <c r="H83" s="47"/>
      <c r="I83" s="292"/>
      <c r="J83" s="293"/>
      <c r="K83" s="294"/>
      <c r="L83" s="318"/>
      <c r="M83" s="434"/>
      <c r="N83" s="395"/>
    </row>
    <row r="84" spans="1:14">
      <c r="B84" s="49"/>
      <c r="C84" s="47"/>
      <c r="D84" s="47"/>
      <c r="E84" s="47"/>
      <c r="F84" s="47"/>
      <c r="G84" s="47"/>
      <c r="H84" s="47"/>
      <c r="I84" s="292"/>
      <c r="J84" s="293"/>
      <c r="K84" s="294"/>
      <c r="L84" s="318"/>
      <c r="M84" s="300"/>
      <c r="N84" s="296"/>
    </row>
    <row r="85" spans="1:14" ht="15.75" thickBot="1">
      <c r="B85" s="811"/>
      <c r="C85" s="812" t="e">
        <f>VLOOKUP(B85,'MANO DE OBRA'!B12:E73,3,FALSE)</f>
        <v>#N/A</v>
      </c>
      <c r="D85" s="812" t="e">
        <f>VLOOKUP(C85,'MANO DE OBRA'!C12:F73,3,FALSE)</f>
        <v>#N/A</v>
      </c>
      <c r="E85" s="812" t="e">
        <f>VLOOKUP(D85,'MANO DE OBRA'!D12:G73,3,FALSE)</f>
        <v>#N/A</v>
      </c>
      <c r="F85" s="812" t="e">
        <f>VLOOKUP(E85,'MANO DE OBRA'!E12:H73,3,FALSE)</f>
        <v>#N/A</v>
      </c>
      <c r="G85" s="812" t="e">
        <f>VLOOKUP(F85,'MANO DE OBRA'!F12:I73,3,FALSE)</f>
        <v>#N/A</v>
      </c>
      <c r="H85" s="812" t="e">
        <f>VLOOKUP(G85,'MANO DE OBRA'!G12:J73,3,FALSE)</f>
        <v>#N/A</v>
      </c>
      <c r="I85" s="470"/>
      <c r="J85" s="471"/>
      <c r="K85" s="472"/>
      <c r="L85" s="979"/>
      <c r="M85" s="979"/>
      <c r="N85" s="473"/>
    </row>
    <row r="86" spans="1:14" ht="15.75" thickBot="1">
      <c r="B86" s="830" t="s">
        <v>953</v>
      </c>
      <c r="C86" s="831"/>
      <c r="D86" s="831"/>
      <c r="E86" s="831"/>
      <c r="F86" s="831"/>
      <c r="G86" s="831"/>
      <c r="H86" s="831"/>
      <c r="I86" s="831"/>
      <c r="J86" s="831"/>
      <c r="K86" s="831"/>
      <c r="L86" s="831"/>
      <c r="M86" s="832"/>
      <c r="N86" s="460">
        <f>SUM(N79:N85)</f>
        <v>691395.67913614796</v>
      </c>
    </row>
    <row r="87" spans="1:14" ht="15.75" thickBot="1">
      <c r="B87" s="33"/>
      <c r="C87" s="34"/>
      <c r="D87" s="34"/>
      <c r="E87" s="34"/>
      <c r="F87" s="34"/>
      <c r="G87" s="34"/>
      <c r="H87" s="34"/>
      <c r="I87" s="34"/>
      <c r="J87" s="34"/>
      <c r="K87" s="34"/>
      <c r="L87" s="34"/>
      <c r="M87" s="34"/>
      <c r="N87" s="35"/>
    </row>
    <row r="88" spans="1:14" ht="15.75" thickBot="1">
      <c r="B88" s="824" t="s">
        <v>967</v>
      </c>
      <c r="C88" s="825"/>
      <c r="D88" s="825"/>
      <c r="E88" s="825"/>
      <c r="F88" s="825"/>
      <c r="G88" s="825"/>
      <c r="H88" s="825"/>
      <c r="I88" s="825"/>
      <c r="J88" s="825"/>
      <c r="K88" s="825"/>
      <c r="L88" s="825"/>
      <c r="M88" s="826"/>
      <c r="N88" s="99">
        <f>N86+N74+N63+N47</f>
        <v>32465108.936857875</v>
      </c>
    </row>
    <row r="89" spans="1:14">
      <c r="B89" s="33"/>
      <c r="C89" s="34"/>
      <c r="D89" s="34"/>
      <c r="E89" s="34"/>
      <c r="F89" s="34"/>
      <c r="G89" s="34"/>
      <c r="H89" s="34"/>
      <c r="I89" s="34"/>
      <c r="J89" s="34"/>
      <c r="K89" s="34"/>
      <c r="L89" s="34"/>
      <c r="M89" s="34"/>
      <c r="N89" s="35"/>
    </row>
    <row r="90" spans="1:14">
      <c r="B90" s="64" t="s">
        <v>968</v>
      </c>
      <c r="C90" s="65"/>
      <c r="D90" s="65"/>
      <c r="E90" s="65"/>
      <c r="F90" s="65"/>
      <c r="G90" s="65"/>
      <c r="H90" s="65"/>
      <c r="I90" s="65"/>
      <c r="J90" s="65"/>
      <c r="K90" s="65"/>
      <c r="L90" s="65"/>
      <c r="M90" s="65"/>
      <c r="N90" s="66"/>
    </row>
    <row r="91" spans="1:14" ht="15.75" thickBot="1">
      <c r="B91" s="68"/>
      <c r="C91" s="61"/>
      <c r="D91" s="61"/>
      <c r="E91" s="61"/>
      <c r="F91" s="61"/>
      <c r="G91" s="61"/>
      <c r="H91" s="61"/>
      <c r="I91" s="61"/>
      <c r="J91" s="61"/>
      <c r="K91" s="61"/>
      <c r="L91" s="61"/>
      <c r="M91" s="61"/>
      <c r="N91" s="63"/>
    </row>
    <row r="92" spans="1:14">
      <c r="B92" s="815" t="s">
        <v>969</v>
      </c>
      <c r="C92" s="816"/>
      <c r="D92" s="816"/>
      <c r="E92" s="816"/>
      <c r="F92" s="816"/>
      <c r="G92" s="816"/>
      <c r="H92" s="816"/>
      <c r="I92" s="314"/>
      <c r="J92" s="334"/>
      <c r="K92" s="302" t="s">
        <v>970</v>
      </c>
      <c r="L92" s="854" t="s">
        <v>971</v>
      </c>
      <c r="M92" s="855"/>
      <c r="N92" s="303"/>
    </row>
    <row r="93" spans="1:14">
      <c r="B93" s="856" t="s">
        <v>972</v>
      </c>
      <c r="C93" s="857"/>
      <c r="D93" s="857"/>
      <c r="E93" s="857"/>
      <c r="F93" s="857"/>
      <c r="G93" s="857"/>
      <c r="H93" s="857"/>
      <c r="I93" s="87"/>
      <c r="J93" s="88"/>
      <c r="K93" s="304">
        <v>0.2</v>
      </c>
      <c r="L93" s="858">
        <f>N88*K93</f>
        <v>6493021.7873715758</v>
      </c>
      <c r="M93" s="859"/>
      <c r="N93" s="51"/>
    </row>
    <row r="94" spans="1:14">
      <c r="B94" s="89" t="s">
        <v>973</v>
      </c>
      <c r="C94" s="90"/>
      <c r="D94" s="90"/>
      <c r="E94" s="90"/>
      <c r="F94" s="90"/>
      <c r="G94" s="90"/>
      <c r="H94" s="90"/>
      <c r="I94" s="87"/>
      <c r="J94" s="88"/>
      <c r="K94" s="304">
        <v>0.05</v>
      </c>
      <c r="L94" s="858">
        <f>N88*K94</f>
        <v>1623255.446842894</v>
      </c>
      <c r="M94" s="859"/>
      <c r="N94" s="51"/>
    </row>
    <row r="95" spans="1:14" ht="15.75" thickBot="1">
      <c r="B95" s="91" t="s">
        <v>974</v>
      </c>
      <c r="C95" s="92"/>
      <c r="D95" s="92"/>
      <c r="E95" s="92"/>
      <c r="F95" s="92"/>
      <c r="G95" s="92"/>
      <c r="H95" s="92"/>
      <c r="I95" s="93"/>
      <c r="J95" s="94"/>
      <c r="K95" s="305">
        <v>0.05</v>
      </c>
      <c r="L95" s="860">
        <f>N88*K95</f>
        <v>1623255.446842894</v>
      </c>
      <c r="M95" s="861"/>
      <c r="N95" s="51"/>
    </row>
    <row r="96" spans="1:14" ht="15.75" thickBot="1">
      <c r="B96" s="824" t="s">
        <v>953</v>
      </c>
      <c r="C96" s="825"/>
      <c r="D96" s="825"/>
      <c r="E96" s="825"/>
      <c r="F96" s="825"/>
      <c r="G96" s="825"/>
      <c r="H96" s="825"/>
      <c r="I96" s="825"/>
      <c r="J96" s="825"/>
      <c r="K96" s="825"/>
      <c r="L96" s="825"/>
      <c r="M96" s="826"/>
      <c r="N96" s="52">
        <f>L93+L94+L95</f>
        <v>9739532.6810573637</v>
      </c>
    </row>
    <row r="97" spans="1:14" ht="15.75" thickBot="1">
      <c r="B97" s="33"/>
      <c r="C97" s="34"/>
      <c r="D97" s="34"/>
      <c r="E97" s="34"/>
      <c r="F97" s="34"/>
      <c r="G97" s="34"/>
      <c r="H97" s="34"/>
      <c r="I97" s="34"/>
      <c r="J97" s="34"/>
      <c r="K97" s="34"/>
      <c r="L97" s="34"/>
      <c r="M97" s="34"/>
      <c r="N97" s="35"/>
    </row>
    <row r="98" spans="1:14" ht="15.75" thickBot="1">
      <c r="A98" t="s">
        <v>2016</v>
      </c>
      <c r="B98" s="824" t="s">
        <v>975</v>
      </c>
      <c r="C98" s="825"/>
      <c r="D98" s="825"/>
      <c r="E98" s="825"/>
      <c r="F98" s="825"/>
      <c r="G98" s="825"/>
      <c r="H98" s="825"/>
      <c r="I98" s="825"/>
      <c r="J98" s="825"/>
      <c r="K98" s="825"/>
      <c r="L98" s="825"/>
      <c r="M98" s="826"/>
      <c r="N98" s="188">
        <f>N88+N96</f>
        <v>42204641.617915243</v>
      </c>
    </row>
    <row r="99" spans="1:14">
      <c r="B99" s="239"/>
      <c r="C99" s="240"/>
      <c r="D99" s="240"/>
      <c r="E99" s="240"/>
      <c r="F99" s="240"/>
      <c r="G99" s="240"/>
      <c r="H99" s="240"/>
      <c r="I99" s="240"/>
      <c r="J99" s="240"/>
      <c r="K99" s="240"/>
      <c r="L99" s="240"/>
      <c r="M99" s="240"/>
      <c r="N99" s="241"/>
    </row>
    <row r="100" spans="1:14">
      <c r="B100" s="242"/>
      <c r="C100" s="243"/>
      <c r="D100" s="243"/>
      <c r="E100" s="243"/>
      <c r="F100" s="243"/>
      <c r="G100" s="243"/>
      <c r="H100" s="243"/>
      <c r="I100" s="243"/>
      <c r="J100" s="243"/>
      <c r="K100" s="243"/>
      <c r="L100" s="243"/>
      <c r="M100" s="243"/>
      <c r="N100" s="244"/>
    </row>
    <row r="101" spans="1:14">
      <c r="B101" s="242"/>
      <c r="C101" s="243"/>
      <c r="D101" s="243"/>
      <c r="E101" s="243"/>
      <c r="F101" s="243"/>
      <c r="G101" s="243"/>
      <c r="H101" s="243"/>
      <c r="I101" s="243"/>
      <c r="J101" s="243"/>
      <c r="K101" s="243"/>
      <c r="L101" s="243"/>
      <c r="M101" s="243"/>
      <c r="N101" s="244"/>
    </row>
    <row r="102" spans="1:14">
      <c r="B102" s="242"/>
      <c r="C102" s="243"/>
      <c r="D102" s="243"/>
      <c r="E102" s="243"/>
      <c r="F102" s="243"/>
      <c r="G102" s="243"/>
      <c r="H102" s="243"/>
      <c r="I102" s="243"/>
      <c r="J102" s="243"/>
      <c r="K102" s="243"/>
      <c r="L102" s="243"/>
      <c r="M102" s="243"/>
      <c r="N102" s="244"/>
    </row>
    <row r="103" spans="1:14">
      <c r="B103" s="242"/>
      <c r="C103" s="243"/>
      <c r="D103" s="243"/>
      <c r="E103" s="417" t="s">
        <v>976</v>
      </c>
      <c r="F103" s="417"/>
      <c r="G103" s="417"/>
      <c r="H103" s="417"/>
      <c r="I103" s="417"/>
      <c r="J103" s="417"/>
      <c r="K103" s="243"/>
      <c r="L103" s="243"/>
      <c r="M103" s="243"/>
      <c r="N103" s="244"/>
    </row>
    <row r="104" spans="1:14">
      <c r="B104" s="242"/>
      <c r="C104" s="243"/>
      <c r="D104" s="243"/>
      <c r="E104" s="243" t="s">
        <v>977</v>
      </c>
      <c r="F104" s="243"/>
      <c r="G104" s="243"/>
      <c r="H104" s="243"/>
      <c r="I104" s="243"/>
      <c r="J104" s="243"/>
      <c r="K104" s="243"/>
      <c r="L104" s="243"/>
      <c r="M104" s="243"/>
      <c r="N104" s="244"/>
    </row>
    <row r="105" spans="1:14">
      <c r="B105" s="242"/>
      <c r="C105" s="243"/>
      <c r="D105" s="243"/>
      <c r="E105" s="243" t="s">
        <v>978</v>
      </c>
      <c r="F105" s="243"/>
      <c r="G105" s="243"/>
      <c r="H105" s="243"/>
      <c r="I105" s="243"/>
      <c r="J105" s="243"/>
      <c r="K105" s="243"/>
      <c r="L105" s="243"/>
      <c r="M105" s="243"/>
      <c r="N105" s="244"/>
    </row>
    <row r="106" spans="1:14">
      <c r="B106" s="242"/>
      <c r="C106" s="243"/>
      <c r="D106" s="243"/>
      <c r="E106" s="243" t="s">
        <v>979</v>
      </c>
      <c r="F106" s="243"/>
      <c r="G106" s="243"/>
      <c r="H106" s="243"/>
      <c r="I106" s="243"/>
      <c r="J106" s="243"/>
      <c r="K106" s="243"/>
      <c r="L106" s="243"/>
      <c r="M106" s="243"/>
      <c r="N106" s="244"/>
    </row>
    <row r="107" spans="1:14" ht="15.75" thickBot="1">
      <c r="B107" s="242"/>
      <c r="C107" s="243"/>
      <c r="D107" s="243"/>
      <c r="E107" s="243"/>
      <c r="F107" s="243" t="s">
        <v>980</v>
      </c>
      <c r="G107" s="243"/>
      <c r="H107" s="243"/>
      <c r="I107" s="243"/>
      <c r="J107" s="243"/>
      <c r="K107" s="243"/>
      <c r="L107" s="243"/>
      <c r="M107" s="243"/>
      <c r="N107" s="244"/>
    </row>
    <row r="108" spans="1:14">
      <c r="B108" s="227" t="s">
        <v>2216</v>
      </c>
      <c r="C108" s="228"/>
      <c r="D108" s="228"/>
      <c r="E108" s="228"/>
      <c r="F108" s="228"/>
      <c r="G108" s="228"/>
      <c r="H108" s="228"/>
      <c r="I108" s="228"/>
      <c r="J108" s="228"/>
      <c r="K108" s="228"/>
      <c r="L108" s="228"/>
      <c r="M108" s="228"/>
      <c r="N108" s="229"/>
    </row>
    <row r="109" spans="1:14">
      <c r="B109" s="245"/>
      <c r="C109" s="246"/>
      <c r="D109" s="246"/>
      <c r="E109" s="246"/>
      <c r="F109" s="246"/>
      <c r="G109" s="246"/>
      <c r="H109" s="246"/>
      <c r="I109" s="246"/>
      <c r="J109" s="246"/>
      <c r="K109" s="246"/>
      <c r="L109" s="246"/>
      <c r="M109" s="246"/>
      <c r="N109" s="247"/>
    </row>
    <row r="110" spans="1:14">
      <c r="B110" s="245"/>
      <c r="C110" s="246"/>
      <c r="D110" s="246"/>
      <c r="E110" s="246"/>
      <c r="F110" s="246"/>
      <c r="G110" s="246"/>
      <c r="H110" s="246"/>
      <c r="I110" s="246"/>
      <c r="J110" s="246"/>
      <c r="K110" s="246"/>
      <c r="L110" s="246"/>
      <c r="M110" s="246"/>
      <c r="N110" s="247"/>
    </row>
    <row r="111" spans="1:14">
      <c r="B111" s="245"/>
      <c r="C111" s="246"/>
      <c r="D111" s="246"/>
      <c r="E111" s="246"/>
      <c r="F111" s="246"/>
      <c r="G111" s="246"/>
      <c r="H111" s="246"/>
      <c r="I111" s="246"/>
      <c r="J111" s="246"/>
      <c r="K111" s="246"/>
      <c r="L111" s="246"/>
      <c r="M111" s="246"/>
      <c r="N111" s="247"/>
    </row>
    <row r="112" spans="1:14" ht="15.75" thickBot="1">
      <c r="B112" s="248"/>
      <c r="C112" s="249"/>
      <c r="D112" s="249"/>
      <c r="E112" s="249"/>
      <c r="F112" s="249"/>
      <c r="G112" s="249"/>
      <c r="H112" s="249"/>
      <c r="I112" s="249"/>
      <c r="J112" s="249"/>
      <c r="K112" s="249"/>
      <c r="L112" s="249"/>
      <c r="M112" s="249"/>
      <c r="N112" s="250"/>
    </row>
    <row r="113" spans="2:14">
      <c r="B113" s="251"/>
      <c r="C113" s="252"/>
      <c r="D113" s="252"/>
      <c r="E113" s="252"/>
      <c r="F113" s="252"/>
      <c r="G113" s="252"/>
      <c r="H113" s="252"/>
      <c r="I113" s="252"/>
      <c r="J113" s="252"/>
      <c r="K113" s="252"/>
      <c r="L113" s="252"/>
      <c r="M113" s="252"/>
      <c r="N113" s="253"/>
    </row>
    <row r="114" spans="2:14">
      <c r="B114" s="254" t="s">
        <v>2217</v>
      </c>
      <c r="C114" s="255"/>
      <c r="D114" s="255"/>
      <c r="E114" s="255"/>
      <c r="F114" s="255"/>
      <c r="G114" s="255"/>
      <c r="H114" s="255"/>
      <c r="I114" s="255"/>
      <c r="J114" s="255"/>
      <c r="K114" s="255"/>
      <c r="L114" s="255"/>
      <c r="M114" s="255"/>
      <c r="N114" s="256"/>
    </row>
    <row r="115" spans="2:14" ht="15" customHeight="1">
      <c r="B115" s="966" t="s">
        <v>2218</v>
      </c>
      <c r="C115" s="967"/>
      <c r="D115" s="967"/>
      <c r="E115" s="967"/>
      <c r="F115" s="967"/>
      <c r="G115" s="967"/>
      <c r="H115" s="967"/>
      <c r="I115" s="967"/>
      <c r="J115" s="967"/>
      <c r="K115" s="967"/>
      <c r="L115" s="967"/>
      <c r="M115" s="967"/>
      <c r="N115" s="968"/>
    </row>
    <row r="116" spans="2:14" ht="15" customHeight="1">
      <c r="B116" s="966"/>
      <c r="C116" s="967"/>
      <c r="D116" s="967"/>
      <c r="E116" s="967"/>
      <c r="F116" s="967"/>
      <c r="G116" s="967"/>
      <c r="H116" s="967"/>
      <c r="I116" s="967"/>
      <c r="J116" s="967"/>
      <c r="K116" s="967"/>
      <c r="L116" s="967"/>
      <c r="M116" s="967"/>
      <c r="N116" s="968"/>
    </row>
    <row r="117" spans="2:14" ht="30" customHeight="1">
      <c r="B117" s="969" t="s">
        <v>2219</v>
      </c>
      <c r="C117" s="970"/>
      <c r="D117" s="970"/>
      <c r="E117" s="970"/>
      <c r="F117" s="970"/>
      <c r="G117" s="970"/>
      <c r="H117" s="970"/>
      <c r="I117" s="970"/>
      <c r="J117" s="970"/>
      <c r="K117" s="970"/>
      <c r="L117" s="970"/>
      <c r="M117" s="970"/>
      <c r="N117" s="971"/>
    </row>
    <row r="118" spans="2:14">
      <c r="B118" s="969"/>
      <c r="C118" s="970"/>
      <c r="D118" s="970"/>
      <c r="E118" s="970"/>
      <c r="F118" s="970"/>
      <c r="G118" s="970"/>
      <c r="H118" s="970"/>
      <c r="I118" s="970"/>
      <c r="J118" s="970"/>
      <c r="K118" s="970"/>
      <c r="L118" s="970"/>
      <c r="M118" s="970"/>
      <c r="N118" s="971"/>
    </row>
    <row r="119" spans="2:14">
      <c r="B119" s="339"/>
      <c r="C119" s="340"/>
      <c r="D119" s="340"/>
      <c r="E119" s="340"/>
      <c r="F119" s="340"/>
      <c r="G119" s="340"/>
      <c r="H119" s="340"/>
      <c r="I119" s="340"/>
      <c r="J119" s="340"/>
      <c r="K119" s="340"/>
      <c r="L119" s="340"/>
      <c r="M119" s="340"/>
      <c r="N119" s="341"/>
    </row>
    <row r="120" spans="2:14">
      <c r="B120" s="339"/>
      <c r="C120" s="340"/>
      <c r="D120" s="340"/>
      <c r="E120" s="340"/>
      <c r="F120" s="340"/>
      <c r="G120" s="340"/>
      <c r="H120" s="340"/>
      <c r="I120" s="340"/>
      <c r="J120" s="340"/>
      <c r="K120" s="340"/>
      <c r="L120" s="340"/>
      <c r="M120" s="340"/>
      <c r="N120" s="341"/>
    </row>
    <row r="121" spans="2:14">
      <c r="B121" s="339"/>
      <c r="C121" s="340"/>
      <c r="D121" s="340"/>
      <c r="E121" s="340"/>
      <c r="F121" s="340"/>
      <c r="G121" s="340"/>
      <c r="H121" s="340"/>
      <c r="I121" s="340"/>
      <c r="J121" s="340"/>
      <c r="K121" s="340"/>
      <c r="L121" s="340"/>
      <c r="M121" s="340"/>
      <c r="N121" s="341"/>
    </row>
    <row r="122" spans="2:14">
      <c r="B122" s="254"/>
      <c r="C122" s="255"/>
      <c r="D122" s="255"/>
      <c r="E122" s="255"/>
      <c r="F122" s="255"/>
      <c r="G122" s="255"/>
      <c r="H122" s="255"/>
      <c r="I122" s="255"/>
      <c r="J122" s="255"/>
      <c r="K122" s="255"/>
      <c r="L122" s="255"/>
      <c r="M122" s="255"/>
      <c r="N122" s="256"/>
    </row>
    <row r="123" spans="2:14">
      <c r="B123" s="242"/>
      <c r="C123" s="243"/>
      <c r="D123" s="243"/>
      <c r="E123" s="243" t="s">
        <v>976</v>
      </c>
      <c r="F123" s="417"/>
      <c r="G123" s="417"/>
      <c r="H123" s="243"/>
      <c r="I123" s="243"/>
      <c r="J123" s="243"/>
      <c r="K123" s="243"/>
      <c r="L123" s="243"/>
      <c r="M123" s="243"/>
      <c r="N123" s="244"/>
    </row>
    <row r="124" spans="2:14">
      <c r="B124" s="242"/>
      <c r="C124" s="243"/>
      <c r="D124" s="243"/>
      <c r="E124" s="418" t="s">
        <v>977</v>
      </c>
      <c r="F124" s="243"/>
      <c r="G124" s="243"/>
      <c r="H124" s="418"/>
      <c r="I124" s="418"/>
      <c r="J124" s="418"/>
      <c r="K124" s="243"/>
      <c r="L124" s="243"/>
      <c r="M124" s="243"/>
      <c r="N124" s="244"/>
    </row>
    <row r="125" spans="2:14">
      <c r="B125" s="242"/>
      <c r="C125" s="243"/>
      <c r="D125" s="243"/>
      <c r="E125" s="257" t="s">
        <v>981</v>
      </c>
      <c r="F125" s="243"/>
      <c r="G125" s="243"/>
      <c r="H125" s="257"/>
      <c r="I125" s="257"/>
      <c r="J125" s="257"/>
      <c r="K125" s="243"/>
      <c r="L125" s="243"/>
      <c r="M125" s="243"/>
      <c r="N125" s="244"/>
    </row>
    <row r="126" spans="2:14">
      <c r="B126" s="258"/>
      <c r="C126" s="255"/>
      <c r="D126" s="255"/>
      <c r="E126" s="243" t="s">
        <v>979</v>
      </c>
      <c r="F126" s="243"/>
      <c r="G126" s="243"/>
      <c r="H126" s="243"/>
      <c r="I126" s="243"/>
      <c r="J126" s="243"/>
      <c r="K126" s="255"/>
      <c r="L126" s="255"/>
      <c r="M126" s="255"/>
      <c r="N126" s="256"/>
    </row>
    <row r="127" spans="2:14">
      <c r="B127" s="258"/>
      <c r="C127" s="255"/>
      <c r="D127" s="255"/>
      <c r="E127" s="255"/>
      <c r="F127" s="243"/>
      <c r="G127" s="243"/>
      <c r="H127" s="243"/>
      <c r="I127" s="243"/>
      <c r="J127" s="243"/>
      <c r="K127" s="255"/>
      <c r="L127" s="255"/>
      <c r="M127" s="255"/>
      <c r="N127" s="256"/>
    </row>
    <row r="128" spans="2:14">
      <c r="B128" s="258" t="s">
        <v>2220</v>
      </c>
      <c r="C128" s="257"/>
      <c r="D128" s="257"/>
      <c r="E128" s="243"/>
      <c r="F128" s="243"/>
      <c r="G128" s="243"/>
      <c r="H128" s="243"/>
      <c r="I128" s="243"/>
      <c r="J128" s="972"/>
      <c r="K128" s="972"/>
      <c r="L128" s="972"/>
      <c r="M128" s="972"/>
      <c r="N128" s="973"/>
    </row>
    <row r="129" spans="2:14" ht="15.75" thickBot="1">
      <c r="B129" s="419" t="s">
        <v>2221</v>
      </c>
      <c r="C129" s="420"/>
      <c r="D129" s="420"/>
      <c r="E129" s="259"/>
      <c r="F129" s="259"/>
      <c r="G129" s="259"/>
      <c r="H129" s="259"/>
      <c r="I129" s="259"/>
      <c r="J129" s="974"/>
      <c r="K129" s="974"/>
      <c r="L129" s="974"/>
      <c r="M129" s="974"/>
      <c r="N129" s="975"/>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N10" sqref="N10"/>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8554687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1731</v>
      </c>
      <c r="C31" s="81" t="s">
        <v>1657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326</v>
      </c>
      <c r="B36" s="837" t="str">
        <f>VLOOKUP(A36,EQUIPOS!A6:D154,3,FALSE)</f>
        <v>Sensor de Impacto para prueba de integridad tipo</v>
      </c>
      <c r="C36" s="838"/>
      <c r="D36" s="838"/>
      <c r="E36" s="838"/>
      <c r="F36" s="838"/>
      <c r="G36" s="838"/>
      <c r="H36" s="839"/>
      <c r="I36" s="267"/>
      <c r="J36" s="268"/>
      <c r="K36" s="269">
        <f>VLOOKUP(A36,EQUIPOS!A6:D163,4,FALSE)</f>
        <v>124830.78308027689</v>
      </c>
      <c r="L36" s="270"/>
      <c r="M36" s="336">
        <v>1</v>
      </c>
      <c r="N36" s="272">
        <f>K36/M36</f>
        <v>124830.78308027689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124830.78308027689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282"/>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c r="B71" s="49"/>
      <c r="C71" s="47"/>
      <c r="D71" s="47"/>
      <c r="E71" s="47"/>
      <c r="F71" s="47"/>
      <c r="G71" s="47"/>
      <c r="H71" s="47"/>
      <c r="I71" s="292"/>
      <c r="J71" s="293"/>
      <c r="K71" s="294"/>
      <c r="L71" s="50"/>
      <c r="M71" s="434"/>
      <c r="N71" s="395"/>
      <c r="O71" s="106"/>
    </row>
    <row r="72" spans="1:15">
      <c r="A72" s="162" t="s">
        <v>89</v>
      </c>
      <c r="B72" s="49" t="str">
        <f>VLOOKUP(A72,'MANO DE OBRA'!A7:D67,3,FALSE)</f>
        <v>Operador prueba de integridad</v>
      </c>
      <c r="C72" s="47"/>
      <c r="D72" s="47"/>
      <c r="E72" s="47"/>
      <c r="F72" s="47"/>
      <c r="G72" s="47"/>
      <c r="H72" s="47"/>
      <c r="I72" s="292">
        <f>K72/J72*100</f>
        <v>72085.299739464841</v>
      </c>
      <c r="J72" s="293">
        <v>185</v>
      </c>
      <c r="K72" s="294">
        <f>VLOOKUP(A72,'MANO DE OBRA'!A7:D98,4,FALSE)</f>
        <v>133357.80451800997</v>
      </c>
      <c r="L72" s="50"/>
      <c r="M72" s="432">
        <v>0.33333332999999998</v>
      </c>
      <c r="N72" s="395">
        <f>K72/M72</f>
        <v>400073.41755476414</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400073.41755476414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524904.20063504099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104980.84012700821</v>
      </c>
      <c r="M84" s="859"/>
      <c r="N84" s="51"/>
    </row>
    <row r="85" spans="1:14">
      <c r="B85" s="89" t="s">
        <v>973</v>
      </c>
      <c r="C85" s="90"/>
      <c r="D85" s="90"/>
      <c r="E85" s="90"/>
      <c r="F85" s="90"/>
      <c r="G85" s="90"/>
      <c r="H85" s="90"/>
      <c r="I85" s="87"/>
      <c r="J85" s="88"/>
      <c r="K85" s="304">
        <v>0.05</v>
      </c>
      <c r="L85" s="858">
        <f>N79*K85</f>
        <v>26245.210031752053</v>
      </c>
      <c r="M85" s="859"/>
      <c r="N85" s="51"/>
    </row>
    <row r="86" spans="1:14" ht="15.75" thickBot="1">
      <c r="B86" s="91" t="s">
        <v>974</v>
      </c>
      <c r="C86" s="92"/>
      <c r="D86" s="92"/>
      <c r="E86" s="92"/>
      <c r="F86" s="92"/>
      <c r="G86" s="92"/>
      <c r="H86" s="92"/>
      <c r="I86" s="93"/>
      <c r="J86" s="94"/>
      <c r="K86" s="305">
        <v>0.05</v>
      </c>
      <c r="L86" s="860">
        <f>N79*K86</f>
        <v>26245.210031752053</v>
      </c>
      <c r="M86" s="861"/>
      <c r="N86" s="51"/>
    </row>
    <row r="87" spans="1:14" ht="15.75" thickBot="1">
      <c r="B87" s="824" t="s">
        <v>953</v>
      </c>
      <c r="C87" s="825"/>
      <c r="D87" s="825"/>
      <c r="E87" s="825"/>
      <c r="F87" s="825"/>
      <c r="G87" s="825"/>
      <c r="H87" s="825"/>
      <c r="I87" s="825"/>
      <c r="J87" s="825"/>
      <c r="K87" s="825"/>
      <c r="L87" s="825"/>
      <c r="M87" s="826"/>
      <c r="N87" s="52">
        <f>L84+L85+L86</f>
        <v>157471.26019051234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682375.4608255534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1105</v>
      </c>
      <c r="C31" s="81" t="s">
        <v>2101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320</v>
      </c>
      <c r="B36" s="837" t="str">
        <f>VLOOKUP(A36,EQUIPOS!A6:D154,3,FALSE)</f>
        <v>Retroexcavadora sobre llantas, motor 62HP, Profundidad de excavación de 5.41 metros.</v>
      </c>
      <c r="C36" s="838"/>
      <c r="D36" s="838"/>
      <c r="E36" s="838"/>
      <c r="F36" s="838"/>
      <c r="G36" s="838"/>
      <c r="H36" s="839"/>
      <c r="I36" s="267"/>
      <c r="J36" s="268"/>
      <c r="K36" s="269">
        <f>VLOOKUP(A36,EQUIPOS!A6:D163,4,FALSE)</f>
        <v>102226.29675569171</v>
      </c>
      <c r="L36" s="270"/>
      <c r="M36" s="336">
        <v>10</v>
      </c>
      <c r="N36" s="272">
        <f>K36/M36</f>
        <v>10222.629675569171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336.34905451801001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10558.978730087181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593</v>
      </c>
      <c r="B48" s="43" t="str">
        <f>VLOOKUP(A48,MATERIALES!A5:D373,3,FALSE)</f>
        <v>Paral en madera rolliza de 5´´ y 4,5m de longitud (tablestacados)</v>
      </c>
      <c r="C48" s="281"/>
      <c r="D48" s="281"/>
      <c r="E48" s="281"/>
      <c r="F48" s="281"/>
      <c r="G48" s="281"/>
      <c r="H48" s="281"/>
      <c r="I48" s="268"/>
      <c r="J48" s="224" t="str">
        <f>VLOOKUP(A48,MATERIALES!A4:D640,2,FALSE)</f>
        <v>u</v>
      </c>
      <c r="K48" s="282">
        <v>0.48888888888888893</v>
      </c>
      <c r="L48" s="267"/>
      <c r="M48" s="402">
        <f>VLOOKUP(A48,MATERIALES!A5:D396,4,FALSE)</f>
        <v>44719.04732046555</v>
      </c>
      <c r="N48" s="272">
        <f>K48*M48</f>
        <v>21862.645356672048</v>
      </c>
    </row>
    <row r="49" spans="1:14">
      <c r="A49" s="161" t="s">
        <v>670</v>
      </c>
      <c r="B49" s="43" t="str">
        <f>VLOOKUP(A49,MATERIALES!A6:D373,3,FALSE)</f>
        <v>Tablestaca en madera aserrada (0,25*0,05*3)</v>
      </c>
      <c r="C49" s="425"/>
      <c r="D49" s="425"/>
      <c r="E49" s="425"/>
      <c r="F49" s="425"/>
      <c r="G49" s="425"/>
      <c r="H49" s="425"/>
      <c r="I49" s="425"/>
      <c r="J49" s="311" t="str">
        <f>VLOOKUP(A49,MATERIALES!A5:D641,2,FALSE)</f>
        <v>u</v>
      </c>
      <c r="K49" s="397">
        <v>1.3333333333333333</v>
      </c>
      <c r="L49" s="421"/>
      <c r="M49" s="402">
        <f>VLOOKUP(A49,MATERIALES!A6:D397,4,FALSE)</f>
        <v>29280.078090908377</v>
      </c>
      <c r="N49" s="272">
        <f>K49*M49</f>
        <v>39040.104121211167</v>
      </c>
    </row>
    <row r="50" spans="1:14">
      <c r="A50" s="161" t="s">
        <v>898</v>
      </c>
      <c r="B50" s="43" t="str">
        <f>VLOOKUP(A50,MATERIALES!A6:D373,3,FALSE)</f>
        <v>Alambre Negro Para Amarre</v>
      </c>
      <c r="C50" s="425"/>
      <c r="D50" s="425"/>
      <c r="E50" s="425"/>
      <c r="F50" s="425"/>
      <c r="G50" s="425"/>
      <c r="H50" s="425"/>
      <c r="I50" s="425"/>
      <c r="J50" s="311" t="str">
        <f>VLOOKUP(A50,MATERIALES!A6:D642,2,FALSE)</f>
        <v>kg</v>
      </c>
      <c r="K50" s="397">
        <v>1.5</v>
      </c>
      <c r="L50" s="421"/>
      <c r="M50" s="402">
        <f>VLOOKUP(A50,MATERIALES!A6:D398,4,FALSE)</f>
        <v>6191.3821513815074</v>
      </c>
      <c r="N50" s="272">
        <f>K50*M50</f>
        <v>9287.0732270722619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70189.822704955484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9</v>
      </c>
      <c r="B71" s="49" t="str">
        <f>VLOOKUP(A71,'MANO DE OBRA'!A8:D68,3,FALSE)</f>
        <v>Obrero (3)</v>
      </c>
      <c r="C71" s="47"/>
      <c r="D71" s="47"/>
      <c r="E71" s="47"/>
      <c r="F71" s="47"/>
      <c r="G71" s="47"/>
      <c r="H71" s="47"/>
      <c r="I71" s="292">
        <f>K71/J71*100</f>
        <v>87780</v>
      </c>
      <c r="J71" s="293">
        <v>185</v>
      </c>
      <c r="K71" s="294">
        <f>VLOOKUP(A71,'MANO DE OBRA'!A8:D99,4,FALSE)</f>
        <v>162393</v>
      </c>
      <c r="L71" s="50"/>
      <c r="M71" s="434">
        <v>80</v>
      </c>
      <c r="N71" s="395">
        <f>K71/M71</f>
        <v>2029.9124999999999</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2">
        <v>80</v>
      </c>
      <c r="N72" s="395">
        <f>K72/M72</f>
        <v>1333.5780451800997</v>
      </c>
    </row>
    <row r="73" spans="1:15">
      <c r="B73" s="49"/>
      <c r="C73" s="47"/>
      <c r="D73" s="47"/>
      <c r="E73" s="47"/>
      <c r="F73" s="47"/>
      <c r="G73" s="47"/>
      <c r="H73" s="47"/>
      <c r="I73" s="279"/>
      <c r="J73" s="297"/>
      <c r="K73" s="298"/>
      <c r="L73" s="50"/>
      <c r="M73" s="300"/>
      <c r="N73" s="296"/>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3363.4905451800996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84112.29198022277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16822.458396044556</v>
      </c>
      <c r="M84" s="859"/>
      <c r="N84" s="51"/>
    </row>
    <row r="85" spans="1:14">
      <c r="B85" s="89" t="s">
        <v>973</v>
      </c>
      <c r="C85" s="90"/>
      <c r="D85" s="90"/>
      <c r="E85" s="90"/>
      <c r="F85" s="90"/>
      <c r="G85" s="90"/>
      <c r="H85" s="90"/>
      <c r="I85" s="87"/>
      <c r="J85" s="88"/>
      <c r="K85" s="304">
        <v>0.05</v>
      </c>
      <c r="L85" s="858">
        <f>N79*K85</f>
        <v>4205.614599011139</v>
      </c>
      <c r="M85" s="859"/>
      <c r="N85" s="51"/>
    </row>
    <row r="86" spans="1:14" ht="15.75" thickBot="1">
      <c r="B86" s="91" t="s">
        <v>974</v>
      </c>
      <c r="C86" s="92"/>
      <c r="D86" s="92"/>
      <c r="E86" s="92"/>
      <c r="F86" s="92"/>
      <c r="G86" s="92"/>
      <c r="H86" s="92"/>
      <c r="I86" s="93"/>
      <c r="J86" s="94"/>
      <c r="K86" s="305">
        <v>0.05</v>
      </c>
      <c r="L86" s="860">
        <f>N79*K86</f>
        <v>4205.614599011139</v>
      </c>
      <c r="M86" s="861"/>
      <c r="N86" s="51"/>
    </row>
    <row r="87" spans="1:14" ht="15.75" thickBot="1">
      <c r="B87" s="824" t="s">
        <v>953</v>
      </c>
      <c r="C87" s="825"/>
      <c r="D87" s="825"/>
      <c r="E87" s="825"/>
      <c r="F87" s="825"/>
      <c r="G87" s="825"/>
      <c r="H87" s="825"/>
      <c r="I87" s="825"/>
      <c r="J87" s="825"/>
      <c r="K87" s="825"/>
      <c r="L87" s="825"/>
      <c r="M87" s="826"/>
      <c r="N87" s="52">
        <f>L84+L85+L86</f>
        <v>25233.687594066836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109345.97957428961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7"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1106</v>
      </c>
      <c r="C31" s="81" t="s">
        <v>2102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204</v>
      </c>
      <c r="B36" s="837" t="str">
        <f>VLOOKUP(A36,EQUIPOS!A6:D154,3,FALSE)</f>
        <v xml:space="preserve">Equipo de soldadura 250 AMP
</v>
      </c>
      <c r="C36" s="838"/>
      <c r="D36" s="838"/>
      <c r="E36" s="838"/>
      <c r="F36" s="838"/>
      <c r="G36" s="838"/>
      <c r="H36" s="839"/>
      <c r="I36" s="267"/>
      <c r="J36" s="268"/>
      <c r="K36" s="269">
        <f>VLOOKUP(A36,EQUIPOS!A6:D163,4,FALSE)</f>
        <v>61335.77805341503</v>
      </c>
      <c r="L36" s="270"/>
      <c r="M36" s="336">
        <v>10</v>
      </c>
      <c r="N36" s="272">
        <f>K36/M36</f>
        <v>6133.5778053415033</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102226.29675569171</v>
      </c>
      <c r="L37" s="335"/>
      <c r="M37" s="336">
        <v>10</v>
      </c>
      <c r="N37" s="272">
        <f>K37/M37</f>
        <v>10222.629675569171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16758.250589946696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662</v>
      </c>
      <c r="B48" s="43" t="str">
        <f>VLOOKUP(A48,MATERIALES!A5:D373,3,FALSE)</f>
        <v>Soldadura 7018</v>
      </c>
      <c r="C48" s="281"/>
      <c r="D48" s="281"/>
      <c r="E48" s="281"/>
      <c r="F48" s="281"/>
      <c r="G48" s="281"/>
      <c r="H48" s="281"/>
      <c r="I48" s="281"/>
      <c r="J48" s="311" t="str">
        <f>VLOOKUP(A48,MATERIALES!A4:D640,2,FALSE)</f>
        <v>kg</v>
      </c>
      <c r="K48" s="282">
        <v>3.3000000000000002E-2</v>
      </c>
      <c r="L48" s="267"/>
      <c r="M48" s="402">
        <f>VLOOKUP(A48,MATERIALES!A5:D396,4,FALSE)</f>
        <v>16123.391019222674</v>
      </c>
      <c r="N48" s="272">
        <f>K48*M48</f>
        <v>532.07190363434825</v>
      </c>
    </row>
    <row r="49" spans="1:14">
      <c r="A49" s="161" t="s">
        <v>680</v>
      </c>
      <c r="B49" s="43" t="str">
        <f>VLOOKUP(A49,MATERIALES!A6:D373,3,FALSE)</f>
        <v>Tablestaca metálica (riel de 70 lb/yarda)</v>
      </c>
      <c r="C49" s="425"/>
      <c r="D49" s="425"/>
      <c r="E49" s="425"/>
      <c r="F49" s="425"/>
      <c r="G49" s="425"/>
      <c r="H49" s="425"/>
      <c r="I49" s="425"/>
      <c r="J49" s="312" t="str">
        <f>VLOOKUP(A49,MATERIALES!A5:D641,2,FALSE)</f>
        <v>u</v>
      </c>
      <c r="K49" s="397">
        <v>3</v>
      </c>
      <c r="L49" s="421"/>
      <c r="M49" s="402">
        <f>VLOOKUP(A49,MATERIALES!A6:D397,4,FALSE)</f>
        <v>108258.32911610487</v>
      </c>
      <c r="N49" s="272">
        <f>K49*M49</f>
        <v>324774.98734831461</v>
      </c>
    </row>
    <row r="50" spans="1:14">
      <c r="A50" s="161" t="s">
        <v>690</v>
      </c>
      <c r="B50" s="43" t="str">
        <f>VLOOKUP(A50,MATERIALES!A6:D373,3,FALSE)</f>
        <v>Tornillos de Unión de D= 12 mm</v>
      </c>
      <c r="C50" s="425"/>
      <c r="D50" s="425"/>
      <c r="E50" s="425"/>
      <c r="F50" s="425"/>
      <c r="G50" s="425"/>
      <c r="H50" s="425"/>
      <c r="I50" s="425"/>
      <c r="J50" s="312" t="str">
        <f>VLOOKUP(A50,MATERIALES!A6:D642,2,FALSE)</f>
        <v>u</v>
      </c>
      <c r="K50" s="397">
        <v>10</v>
      </c>
      <c r="L50" s="421"/>
      <c r="M50" s="402">
        <f>VLOOKUP(A50,MATERIALES!A6:D398,4,FALSE)</f>
        <v>828.09736274727652</v>
      </c>
      <c r="N50" s="272">
        <f>K50*M50</f>
        <v>8280.9736274727657</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333588.03287942172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1">
        <v>80</v>
      </c>
      <c r="N71" s="395">
        <f>K71/M71</f>
        <v>1353.2750000000001</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80</v>
      </c>
      <c r="N72" s="395">
        <f>K72/M72</f>
        <v>1333.5780451800997</v>
      </c>
    </row>
    <row r="73" spans="1:15">
      <c r="A73" t="s">
        <v>30</v>
      </c>
      <c r="B73" s="49" t="str">
        <f>VLOOKUP(A73,'MANO DE OBRA'!A9:D70,3,FALSE)</f>
        <v>Oficial</v>
      </c>
      <c r="C73" s="47"/>
      <c r="D73" s="47"/>
      <c r="E73" s="47"/>
      <c r="F73" s="47"/>
      <c r="G73" s="47"/>
      <c r="H73" s="47"/>
      <c r="I73" s="292">
        <f>K73/J73*100</f>
        <v>57668.23979157189</v>
      </c>
      <c r="J73" s="293">
        <v>185</v>
      </c>
      <c r="K73" s="294">
        <f>VLOOKUP(A73,'MANO DE OBRA'!A9:D101,4,FALSE)</f>
        <v>106686.24361440798</v>
      </c>
      <c r="L73" s="50"/>
      <c r="M73" s="432">
        <v>80</v>
      </c>
      <c r="N73" s="395">
        <f>K73/M73</f>
        <v>1333.5780451800997</v>
      </c>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4020.4310903601995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354366.71455972863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70873.342911945729</v>
      </c>
      <c r="M84" s="859"/>
      <c r="N84" s="51"/>
    </row>
    <row r="85" spans="1:14">
      <c r="B85" s="89" t="s">
        <v>973</v>
      </c>
      <c r="C85" s="90"/>
      <c r="D85" s="90"/>
      <c r="E85" s="90"/>
      <c r="F85" s="90"/>
      <c r="G85" s="90"/>
      <c r="H85" s="90"/>
      <c r="I85" s="87"/>
      <c r="J85" s="88"/>
      <c r="K85" s="304">
        <v>0.05</v>
      </c>
      <c r="L85" s="858">
        <f>N79*K85</f>
        <v>17718.335727986432</v>
      </c>
      <c r="M85" s="859"/>
      <c r="N85" s="51"/>
    </row>
    <row r="86" spans="1:14" ht="15.75" thickBot="1">
      <c r="B86" s="91" t="s">
        <v>974</v>
      </c>
      <c r="C86" s="92"/>
      <c r="D86" s="92"/>
      <c r="E86" s="92"/>
      <c r="F86" s="92"/>
      <c r="G86" s="92"/>
      <c r="H86" s="92"/>
      <c r="I86" s="93"/>
      <c r="J86" s="94"/>
      <c r="K86" s="305">
        <v>0.05</v>
      </c>
      <c r="L86" s="860">
        <f>N79*K86</f>
        <v>17718.335727986432</v>
      </c>
      <c r="M86" s="861"/>
      <c r="N86" s="51"/>
    </row>
    <row r="87" spans="1:14" ht="15.75" thickBot="1">
      <c r="B87" s="824" t="s">
        <v>953</v>
      </c>
      <c r="C87" s="825"/>
      <c r="D87" s="825"/>
      <c r="E87" s="825"/>
      <c r="F87" s="825"/>
      <c r="G87" s="825"/>
      <c r="H87" s="825"/>
      <c r="I87" s="825"/>
      <c r="J87" s="825"/>
      <c r="K87" s="825"/>
      <c r="L87" s="825"/>
      <c r="M87" s="826"/>
      <c r="N87" s="52">
        <f>L84+L85+L86</f>
        <v>106310.01436791859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460676.72892764723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1107</v>
      </c>
      <c r="C31" s="81" t="s">
        <v>2103</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725802.84669776552</v>
      </c>
      <c r="L36" s="270"/>
      <c r="M36" s="336">
        <v>2</v>
      </c>
      <c r="N36" s="272">
        <f>K36/M36</f>
        <v>362901.42334888276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367618.18889406289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3418.700858798542</v>
      </c>
      <c r="N48" s="272">
        <f>K48*M48</f>
        <v>95723.624046359182</v>
      </c>
    </row>
    <row r="49" spans="1:14">
      <c r="A49" s="161" t="s">
        <v>829</v>
      </c>
      <c r="B49" s="43" t="str">
        <f>VLOOKUP(A49,MATERIALES!A6:D373,3,FALSE)</f>
        <v>Concreto Resistencia  28 (Mpa)</v>
      </c>
      <c r="C49" s="425"/>
      <c r="D49" s="425"/>
      <c r="E49" s="425"/>
      <c r="F49" s="425"/>
      <c r="G49" s="425"/>
      <c r="H49" s="425"/>
      <c r="I49" s="425"/>
      <c r="J49" s="311" t="str">
        <f>VLOOKUP(A49,MATERIALES!A5:D641,2,FALSE)</f>
        <v>m3</v>
      </c>
      <c r="K49" s="397">
        <v>0.35</v>
      </c>
      <c r="L49" s="421"/>
      <c r="M49" s="402">
        <f>VLOOKUP(A49,MATERIALES!A6:D397,4,FALSE)</f>
        <v>397800.63892804849</v>
      </c>
      <c r="N49" s="272">
        <f>K49*M49</f>
        <v>139230.22362481695</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3</v>
      </c>
      <c r="L50" s="421"/>
      <c r="M50" s="402">
        <f>VLOOKUP(A50,MATERIALES!A6:D398,4,FALSE)</f>
        <v>2516.874887168743</v>
      </c>
      <c r="N50" s="272">
        <f>K50*M50</f>
        <v>7550.6246615062291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242504.47233268237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1841.1274801954798</v>
      </c>
      <c r="M60" s="829"/>
      <c r="N60" s="287">
        <f>K60*L60</f>
        <v>644.39461806841791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644.39461806841791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657934.71129661473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131586.94225932294</v>
      </c>
      <c r="M84" s="859"/>
      <c r="N84" s="51"/>
    </row>
    <row r="85" spans="1:14">
      <c r="B85" s="89" t="s">
        <v>973</v>
      </c>
      <c r="C85" s="90"/>
      <c r="D85" s="90"/>
      <c r="E85" s="90"/>
      <c r="F85" s="90"/>
      <c r="G85" s="90"/>
      <c r="H85" s="90"/>
      <c r="I85" s="87"/>
      <c r="J85" s="88"/>
      <c r="K85" s="304">
        <v>0.05</v>
      </c>
      <c r="L85" s="858">
        <f>N79*K85</f>
        <v>32896.735564830735</v>
      </c>
      <c r="M85" s="859"/>
      <c r="N85" s="51"/>
    </row>
    <row r="86" spans="1:14" ht="15.75" thickBot="1">
      <c r="B86" s="91" t="s">
        <v>974</v>
      </c>
      <c r="C86" s="92"/>
      <c r="D86" s="92"/>
      <c r="E86" s="92"/>
      <c r="F86" s="92"/>
      <c r="G86" s="92"/>
      <c r="H86" s="92"/>
      <c r="I86" s="93"/>
      <c r="J86" s="94"/>
      <c r="K86" s="305">
        <v>0.05</v>
      </c>
      <c r="L86" s="860">
        <f>N79*K86</f>
        <v>32896.735564830735</v>
      </c>
      <c r="M86" s="861"/>
      <c r="N86" s="51"/>
    </row>
    <row r="87" spans="1:14" ht="15.75" thickBot="1">
      <c r="B87" s="824" t="s">
        <v>953</v>
      </c>
      <c r="C87" s="825"/>
      <c r="D87" s="825"/>
      <c r="E87" s="825"/>
      <c r="F87" s="825"/>
      <c r="G87" s="825"/>
      <c r="H87" s="825"/>
      <c r="I87" s="825"/>
      <c r="J87" s="825"/>
      <c r="K87" s="825"/>
      <c r="L87" s="825"/>
      <c r="M87" s="826"/>
      <c r="N87" s="52">
        <f>L84+L85+L86</f>
        <v>197380.41338898442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855315.12468559912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1108</v>
      </c>
      <c r="C31" s="81" t="s">
        <v>2104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282</v>
      </c>
      <c r="B36" s="837" t="str">
        <f>VLOOKUP(A36,EQUIPOS!A6:D154,3,FALSE)</f>
        <v>Piloteadora potencia 250KW, RPM 1800, fuerza elevadora 200KN</v>
      </c>
      <c r="C36" s="838"/>
      <c r="D36" s="838"/>
      <c r="E36" s="838"/>
      <c r="F36" s="838"/>
      <c r="G36" s="838"/>
      <c r="H36" s="839"/>
      <c r="I36" s="267"/>
      <c r="J36" s="268"/>
      <c r="K36" s="269">
        <f>VLOOKUP(A36,EQUIPOS!A6:D163,4,FALSE)</f>
        <v>725802.84669776552</v>
      </c>
      <c r="L36" s="270"/>
      <c r="M36" s="336">
        <v>2</v>
      </c>
      <c r="N36" s="272">
        <f>K36/M36</f>
        <v>362901.42334888276</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4716.7655451800993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367618.18889406289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28</v>
      </c>
      <c r="L48" s="267"/>
      <c r="M48" s="402">
        <f>VLOOKUP(A48,MATERIALES!A5:D396,4,FALSE)</f>
        <v>3418.700858798542</v>
      </c>
      <c r="N48" s="272">
        <f>K48*M48</f>
        <v>95723.624046359182</v>
      </c>
    </row>
    <row r="49" spans="1:14">
      <c r="A49" s="161" t="s">
        <v>830</v>
      </c>
      <c r="B49" s="43" t="str">
        <f>VLOOKUP(A49,MATERIALES!A6:D373,3,FALSE)</f>
        <v>Concreto Resistencia  35 (Mpa)</v>
      </c>
      <c r="C49" s="425"/>
      <c r="D49" s="425"/>
      <c r="E49" s="425"/>
      <c r="F49" s="425"/>
      <c r="G49" s="425"/>
      <c r="H49" s="425"/>
      <c r="I49" s="425"/>
      <c r="J49" s="311" t="str">
        <f>VLOOKUP(A49,MATERIALES!A5:D641,2,FALSE)</f>
        <v>m3</v>
      </c>
      <c r="K49" s="397">
        <v>0.35</v>
      </c>
      <c r="L49" s="421"/>
      <c r="M49" s="402">
        <f>VLOOKUP(A49,MATERIALES!A6:D397,4,FALSE)</f>
        <v>428150.55143482058</v>
      </c>
      <c r="N49" s="272">
        <f>K49*M49</f>
        <v>149852.69300218718</v>
      </c>
    </row>
    <row r="50" spans="1:14">
      <c r="A50" s="161" t="s">
        <v>868</v>
      </c>
      <c r="B50" s="43" t="str">
        <f>VLOOKUP(A50,MATERIALES!A6:D373,3,FALSE)</f>
        <v>Formaleta concreto clase A,B y C</v>
      </c>
      <c r="C50" s="425"/>
      <c r="D50" s="425"/>
      <c r="E50" s="425"/>
      <c r="F50" s="425"/>
      <c r="G50" s="425"/>
      <c r="H50" s="425"/>
      <c r="I50" s="425"/>
      <c r="J50" s="312" t="str">
        <f>VLOOKUP(A50,MATERIALES!A6:D642,2,FALSE)</f>
        <v>m2</v>
      </c>
      <c r="K50" s="397">
        <v>2</v>
      </c>
      <c r="L50" s="421"/>
      <c r="M50" s="402">
        <f>VLOOKUP(A50,MATERIALES!A6:D398,4,FALSE)</f>
        <v>2516.874887168743</v>
      </c>
      <c r="N50" s="272">
        <f>K50*M50</f>
        <v>5033.7497743374861</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250610.06682288385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0.35</v>
      </c>
      <c r="J60" s="286">
        <v>1</v>
      </c>
      <c r="K60" s="279">
        <f>I60*J60</f>
        <v>0.35</v>
      </c>
      <c r="L60" s="828">
        <f>VLOOKUP(A60,TRANSPORTE!A2:D117,4,FALSE)</f>
        <v>1841.1274801954798</v>
      </c>
      <c r="M60" s="829"/>
      <c r="N60" s="287">
        <f>K60*L60</f>
        <v>644.39461806841791</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644.39461806841791</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2"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8</v>
      </c>
      <c r="N71" s="395">
        <f>K71/M71</f>
        <v>33831.875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1">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47167.655451800994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666040.30578681617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133208.06115736323</v>
      </c>
      <c r="M84" s="859"/>
      <c r="N84" s="51"/>
    </row>
    <row r="85" spans="1:14">
      <c r="B85" s="89" t="s">
        <v>973</v>
      </c>
      <c r="C85" s="90"/>
      <c r="D85" s="90"/>
      <c r="E85" s="90"/>
      <c r="F85" s="90"/>
      <c r="G85" s="90"/>
      <c r="H85" s="90"/>
      <c r="I85" s="87"/>
      <c r="J85" s="88"/>
      <c r="K85" s="304">
        <v>0.05</v>
      </c>
      <c r="L85" s="858">
        <f>N79*K85</f>
        <v>33302.015289340809</v>
      </c>
      <c r="M85" s="859"/>
      <c r="N85" s="51"/>
    </row>
    <row r="86" spans="1:14" ht="15.75" thickBot="1">
      <c r="B86" s="91" t="s">
        <v>974</v>
      </c>
      <c r="C86" s="92"/>
      <c r="D86" s="92"/>
      <c r="E86" s="92"/>
      <c r="F86" s="92"/>
      <c r="G86" s="92"/>
      <c r="H86" s="92"/>
      <c r="I86" s="93"/>
      <c r="J86" s="94"/>
      <c r="K86" s="305">
        <v>0.05</v>
      </c>
      <c r="L86" s="860">
        <f>N79*K86</f>
        <v>33302.015289340809</v>
      </c>
      <c r="M86" s="861"/>
      <c r="N86" s="51"/>
    </row>
    <row r="87" spans="1:14" ht="15.75" thickBot="1">
      <c r="B87" s="824" t="s">
        <v>953</v>
      </c>
      <c r="C87" s="825"/>
      <c r="D87" s="825"/>
      <c r="E87" s="825"/>
      <c r="F87" s="825"/>
      <c r="G87" s="825"/>
      <c r="H87" s="825"/>
      <c r="I87" s="825"/>
      <c r="J87" s="825"/>
      <c r="K87" s="825"/>
      <c r="L87" s="825"/>
      <c r="M87" s="826"/>
      <c r="N87" s="52">
        <f>L84+L85+L86</f>
        <v>199812.09173604485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865852.39752286102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1109</v>
      </c>
      <c r="C31" s="81" t="s">
        <v>2105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195</v>
      </c>
      <c r="B36" s="837" t="str">
        <f>VLOOKUP(A36,EQUIPOS!A6:D154,3,FALSE)</f>
        <v xml:space="preserve">Equipo de oxicorte, Capacidad de corte: hasta 6´´ (152mm) </v>
      </c>
      <c r="C36" s="838"/>
      <c r="D36" s="838"/>
      <c r="E36" s="838"/>
      <c r="F36" s="838"/>
      <c r="G36" s="838"/>
      <c r="H36" s="839"/>
      <c r="I36" s="267"/>
      <c r="J36" s="268"/>
      <c r="K36" s="269">
        <f>VLOOKUP(A36,EQUIPOS!A6:D163,4,FALSE)</f>
        <v>16828.162987520613</v>
      </c>
      <c r="L36" s="270"/>
      <c r="M36" s="336">
        <v>1.1299999999999999</v>
      </c>
      <c r="N36" s="272">
        <f>K36/M36</f>
        <v>14892.179634973994</v>
      </c>
    </row>
    <row r="37" spans="1:14">
      <c r="A37" s="113" t="s">
        <v>332</v>
      </c>
      <c r="B37" s="837" t="str">
        <f>VLOOKUP(A37,EQUIPOS!A7:D154,3,FALSE)</f>
        <v xml:space="preserve">Taladro de 1/2´´, pulidora, lijadora y circular
</v>
      </c>
      <c r="C37" s="838"/>
      <c r="D37" s="838"/>
      <c r="E37" s="838"/>
      <c r="F37" s="838"/>
      <c r="G37" s="838"/>
      <c r="H37" s="839"/>
      <c r="I37" s="421"/>
      <c r="J37" s="422"/>
      <c r="K37" s="269">
        <f>VLOOKUP(A37,EQUIPOS!A7:D164,4,FALSE)</f>
        <v>3471.1278512145532</v>
      </c>
      <c r="L37" s="335"/>
      <c r="M37" s="336">
        <v>0.53</v>
      </c>
      <c r="N37" s="272">
        <f>K37/M37</f>
        <v>6549.2978324802889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2680.2873935734665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24121.76486102775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394</v>
      </c>
      <c r="B48" s="43" t="str">
        <f>VLOOKUP(A48,MATERIALES!A5:D373,3,FALSE)</f>
        <v>Botella de gas propano (40 lb) (5% de oxígeno)</v>
      </c>
      <c r="C48" s="281"/>
      <c r="D48" s="281"/>
      <c r="E48" s="281"/>
      <c r="F48" s="281"/>
      <c r="G48" s="281"/>
      <c r="H48" s="281"/>
      <c r="I48" s="281"/>
      <c r="J48" s="311" t="str">
        <f>VLOOKUP(A48,MATERIALES!A4:D640,2,FALSE)</f>
        <v>u</v>
      </c>
      <c r="K48" s="282">
        <v>0.02</v>
      </c>
      <c r="L48" s="267"/>
      <c r="M48" s="402">
        <f>VLOOKUP(A48,MATERIALES!A5:D396,4,FALSE)</f>
        <v>67998.371973172747</v>
      </c>
      <c r="N48" s="272">
        <f>K48*M48</f>
        <v>1359.9674394634549</v>
      </c>
    </row>
    <row r="49" spans="1:14">
      <c r="A49" s="161" t="s">
        <v>476</v>
      </c>
      <c r="B49" s="43" t="str">
        <f>VLOOKUP(A49,MATERIALES!A6:D373,3,FALSE)</f>
        <v>Grata de limpieza</v>
      </c>
      <c r="C49" s="425"/>
      <c r="D49" s="425"/>
      <c r="E49" s="425"/>
      <c r="F49" s="425"/>
      <c r="G49" s="425"/>
      <c r="H49" s="425"/>
      <c r="I49" s="425"/>
      <c r="J49" s="312" t="str">
        <f>VLOOKUP(A49,MATERIALES!A5:D641,2,FALSE)</f>
        <v>u</v>
      </c>
      <c r="K49" s="397">
        <v>0.5</v>
      </c>
      <c r="L49" s="421"/>
      <c r="M49" s="402">
        <f>VLOOKUP(A49,MATERIALES!A6:D397,4,FALSE)</f>
        <v>22837.084433983804</v>
      </c>
      <c r="N49" s="272">
        <f>K49*M49</f>
        <v>11418.542216991902</v>
      </c>
    </row>
    <row r="50" spans="1:14">
      <c r="A50" s="161" t="s">
        <v>396</v>
      </c>
      <c r="B50" s="43" t="str">
        <f>VLOOKUP(A50,MATERIALES!A6:D373,3,FALSE)</f>
        <v>Botella de oxígeno (1800 lb)</v>
      </c>
      <c r="C50" s="425"/>
      <c r="D50" s="425"/>
      <c r="E50" s="425"/>
      <c r="F50" s="425"/>
      <c r="G50" s="425"/>
      <c r="H50" s="425"/>
      <c r="I50" s="425"/>
      <c r="J50" s="312" t="str">
        <f>VLOOKUP(A50,MATERIALES!A6:D642,2,FALSE)</f>
        <v>u</v>
      </c>
      <c r="K50" s="397">
        <v>0.08</v>
      </c>
      <c r="L50" s="421"/>
      <c r="M50" s="402">
        <f>VLOOKUP(A50,MATERIALES!A6:D398,4,FALSE)</f>
        <v>75156.13869578774</v>
      </c>
      <c r="N50" s="272">
        <f>K50*M50</f>
        <v>6012.4910956630192</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18791.000752118376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6</v>
      </c>
      <c r="N71" s="395">
        <f>K71/M71</f>
        <v>9021.8333333333339</v>
      </c>
      <c r="O71" s="106"/>
    </row>
    <row r="72" spans="1:15">
      <c r="A72" s="162" t="s">
        <v>56</v>
      </c>
      <c r="B72" s="49" t="str">
        <f>VLOOKUP(A72,'MANO DE OBRA'!A8:D69,3,FALSE)</f>
        <v>Soldador</v>
      </c>
      <c r="C72" s="47"/>
      <c r="D72" s="47"/>
      <c r="E72" s="47"/>
      <c r="F72" s="47"/>
      <c r="G72" s="47"/>
      <c r="H72" s="47"/>
      <c r="I72" s="292">
        <f>K72/J72*100</f>
        <v>57668.23979157189</v>
      </c>
      <c r="J72" s="293">
        <v>185</v>
      </c>
      <c r="K72" s="294">
        <f>VLOOKUP(A72,'MANO DE OBRA'!A8:D100,4,FALSE)</f>
        <v>106686.24361440798</v>
      </c>
      <c r="L72" s="50"/>
      <c r="M72" s="431">
        <v>6</v>
      </c>
      <c r="N72" s="395">
        <f>K72/M72</f>
        <v>17781.040602401332</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26802.873935734664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69715.63954888079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13943.127909776158</v>
      </c>
      <c r="M84" s="859"/>
      <c r="N84" s="51"/>
    </row>
    <row r="85" spans="1:14">
      <c r="B85" s="89" t="s">
        <v>973</v>
      </c>
      <c r="C85" s="90"/>
      <c r="D85" s="90"/>
      <c r="E85" s="90"/>
      <c r="F85" s="90"/>
      <c r="G85" s="90"/>
      <c r="H85" s="90"/>
      <c r="I85" s="87"/>
      <c r="J85" s="88"/>
      <c r="K85" s="304">
        <v>0.05</v>
      </c>
      <c r="L85" s="858">
        <f>N79*K85</f>
        <v>3485.7819774440395</v>
      </c>
      <c r="M85" s="859"/>
      <c r="N85" s="51"/>
    </row>
    <row r="86" spans="1:14" ht="15.75" thickBot="1">
      <c r="B86" s="91" t="s">
        <v>974</v>
      </c>
      <c r="C86" s="92"/>
      <c r="D86" s="92"/>
      <c r="E86" s="92"/>
      <c r="F86" s="92"/>
      <c r="G86" s="92"/>
      <c r="H86" s="92"/>
      <c r="I86" s="93"/>
      <c r="J86" s="94"/>
      <c r="K86" s="305">
        <v>0.05</v>
      </c>
      <c r="L86" s="860">
        <f>N79*K86</f>
        <v>3485.7819774440395</v>
      </c>
      <c r="M86" s="861"/>
      <c r="N86" s="51"/>
    </row>
    <row r="87" spans="1:14" ht="15.75" thickBot="1">
      <c r="B87" s="824" t="s">
        <v>953</v>
      </c>
      <c r="C87" s="825"/>
      <c r="D87" s="825"/>
      <c r="E87" s="825"/>
      <c r="F87" s="825"/>
      <c r="G87" s="825"/>
      <c r="H87" s="825"/>
      <c r="I87" s="825"/>
      <c r="J87" s="825"/>
      <c r="K87" s="825"/>
      <c r="L87" s="825"/>
      <c r="M87" s="826"/>
      <c r="N87" s="52">
        <f>L84+L85+L86</f>
        <v>20914.691864664237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90630.331413545035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6.5" customHeight="1" thickBot="1">
      <c r="A31" t="s">
        <v>1845</v>
      </c>
      <c r="B31" s="80" t="s">
        <v>1110</v>
      </c>
      <c r="C31" s="81" t="s">
        <v>1658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16860.37956572487</v>
      </c>
      <c r="L36" s="270"/>
      <c r="M36" s="336">
        <v>12</v>
      </c>
      <c r="N36" s="272">
        <f t="shared" ref="N36:N42" si="0">K36/M36</f>
        <v>1405.0316304770724</v>
      </c>
    </row>
    <row r="37" spans="1:14">
      <c r="A37" s="113" t="s">
        <v>288</v>
      </c>
      <c r="B37" s="837" t="str">
        <f>VLOOKUP(A37,EQUIPOS!A7:D154,3,FALSE)</f>
        <v xml:space="preserve">Planta eléctrica </v>
      </c>
      <c r="C37" s="838"/>
      <c r="D37" s="838"/>
      <c r="E37" s="838"/>
      <c r="F37" s="838"/>
      <c r="G37" s="838"/>
      <c r="H37" s="839"/>
      <c r="I37" s="267"/>
      <c r="J37" s="268"/>
      <c r="K37" s="269">
        <f>VLOOKUP(A37,EQUIPOS!A7:D164,4,FALSE)</f>
        <v>122339.14158506438</v>
      </c>
      <c r="L37" s="270"/>
      <c r="M37" s="336">
        <v>1.3</v>
      </c>
      <c r="N37" s="272">
        <f t="shared" si="0"/>
        <v>94107.031988511066</v>
      </c>
    </row>
    <row r="38" spans="1:14">
      <c r="A38" s="113" t="s">
        <v>125</v>
      </c>
      <c r="B38" s="837" t="str">
        <f>VLOOKUP(A38,EQUIPOS!A8:D154,3,FALSE)</f>
        <v>Bomba para gato de tensionamiento</v>
      </c>
      <c r="C38" s="838"/>
      <c r="D38" s="838"/>
      <c r="E38" s="838"/>
      <c r="F38" s="838"/>
      <c r="G38" s="838"/>
      <c r="H38" s="839"/>
      <c r="I38" s="267"/>
      <c r="J38" s="268"/>
      <c r="K38" s="269">
        <f>VLOOKUP(A38,EQUIPOS!A8:D165,4,FALSE)</f>
        <v>53856.573178595165</v>
      </c>
      <c r="L38" s="270"/>
      <c r="M38" s="336">
        <v>12</v>
      </c>
      <c r="N38" s="272">
        <f t="shared" si="0"/>
        <v>4488.0477648829301</v>
      </c>
    </row>
    <row r="39" spans="1:14">
      <c r="A39" s="113" t="s">
        <v>180</v>
      </c>
      <c r="B39" s="837" t="str">
        <f>VLOOKUP(A39,EQUIPOS!A9:D154,3,FALSE)</f>
        <v>Compresor 120 HP, con martillo.</v>
      </c>
      <c r="C39" s="838"/>
      <c r="D39" s="838"/>
      <c r="E39" s="838"/>
      <c r="F39" s="838"/>
      <c r="G39" s="838"/>
      <c r="H39" s="839"/>
      <c r="I39" s="267"/>
      <c r="J39" s="268"/>
      <c r="K39" s="269">
        <f>VLOOKUP(A39,EQUIPOS!A9:D166,4,FALSE)</f>
        <v>103031.39956113246</v>
      </c>
      <c r="L39" s="270"/>
      <c r="M39" s="336">
        <v>1.3</v>
      </c>
      <c r="N39" s="272">
        <f t="shared" si="0"/>
        <v>79254.922739332658</v>
      </c>
    </row>
    <row r="40" spans="1:14">
      <c r="A40" s="113" t="s">
        <v>197</v>
      </c>
      <c r="B40" s="837" t="str">
        <f>VLOOKUP(A40,EQUIPOS!A10:D154,3,FALSE)</f>
        <v>Equipo de perforación (TRACKDRILL), potencia 40 HP, 2100 golpes / minuto</v>
      </c>
      <c r="C40" s="838"/>
      <c r="D40" s="838"/>
      <c r="E40" s="838"/>
      <c r="F40" s="838"/>
      <c r="G40" s="838"/>
      <c r="H40" s="839"/>
      <c r="I40" s="267"/>
      <c r="J40" s="268"/>
      <c r="K40" s="269">
        <f>VLOOKUP(A40,EQUIPOS!A10:D167,4,FALSE)</f>
        <v>191205.67130554965</v>
      </c>
      <c r="L40" s="270"/>
      <c r="M40" s="336">
        <v>1.3</v>
      </c>
      <c r="N40" s="272">
        <f t="shared" si="0"/>
        <v>147081.28561965359</v>
      </c>
    </row>
    <row r="41" spans="1:14">
      <c r="A41" s="113" t="s">
        <v>195</v>
      </c>
      <c r="B41" s="837" t="str">
        <f>VLOOKUP(A41,EQUIPOS!A11:D155,3,FALSE)</f>
        <v xml:space="preserve">Equipo de oxicorte, Capacidad de corte: hasta 6´´ (152mm) </v>
      </c>
      <c r="C41" s="838"/>
      <c r="D41" s="838"/>
      <c r="E41" s="838"/>
      <c r="F41" s="838"/>
      <c r="G41" s="838"/>
      <c r="H41" s="839"/>
      <c r="I41" s="267"/>
      <c r="J41" s="268"/>
      <c r="K41" s="269">
        <f>VLOOKUP(A41,EQUIPOS!A11:D168,4,FALSE)</f>
        <v>16828.162987520613</v>
      </c>
      <c r="L41" s="270"/>
      <c r="M41" s="336">
        <v>15</v>
      </c>
      <c r="N41" s="272">
        <f t="shared" si="0"/>
        <v>1121.8775325013742</v>
      </c>
    </row>
    <row r="42" spans="1:14">
      <c r="A42" s="113" t="s">
        <v>240</v>
      </c>
      <c r="B42" s="837" t="str">
        <f>VLOOKUP(A42,EQUIPOS!A12:D156,3,FALSE)</f>
        <v>Gato para tensionamiento, fuerza Max 200 ton, área de tensión 314 cm2.</v>
      </c>
      <c r="C42" s="838"/>
      <c r="D42" s="838"/>
      <c r="E42" s="838"/>
      <c r="F42" s="838"/>
      <c r="G42" s="838"/>
      <c r="H42" s="839"/>
      <c r="I42" s="267"/>
      <c r="J42" s="268"/>
      <c r="K42" s="269">
        <f>VLOOKUP(A42,EQUIPOS!A12:D169,4,FALSE)</f>
        <v>152175.5626060568</v>
      </c>
      <c r="L42" s="270"/>
      <c r="M42" s="336">
        <v>12</v>
      </c>
      <c r="N42" s="272">
        <f t="shared" si="0"/>
        <v>12681.296883838068</v>
      </c>
    </row>
    <row r="43" spans="1:14">
      <c r="A43" s="113"/>
      <c r="B43" s="837"/>
      <c r="C43" s="838"/>
      <c r="D43" s="838"/>
      <c r="E43" s="838"/>
      <c r="F43" s="838"/>
      <c r="G43" s="838"/>
      <c r="H43" s="839"/>
      <c r="I43" s="421"/>
      <c r="J43" s="422"/>
      <c r="K43" s="269"/>
      <c r="L43" s="335"/>
      <c r="M43" s="336"/>
      <c r="N43" s="272"/>
    </row>
    <row r="44" spans="1:14">
      <c r="A44" s="113"/>
      <c r="B44" s="837"/>
      <c r="C44" s="838"/>
      <c r="D44" s="838"/>
      <c r="E44" s="838"/>
      <c r="F44" s="838"/>
      <c r="G44" s="838"/>
      <c r="H44" s="839"/>
      <c r="I44" s="328"/>
      <c r="J44" s="330"/>
      <c r="K44" s="269"/>
      <c r="L44" s="423"/>
      <c r="M44" s="424"/>
      <c r="N44" s="272"/>
    </row>
    <row r="45" spans="1:14">
      <c r="B45" s="837"/>
      <c r="C45" s="838"/>
      <c r="D45" s="838"/>
      <c r="E45" s="838"/>
      <c r="F45" s="838"/>
      <c r="G45" s="838"/>
      <c r="H45" s="839"/>
      <c r="I45" s="36"/>
      <c r="J45" s="37"/>
      <c r="K45" s="269"/>
      <c r="L45" s="276"/>
      <c r="M45" s="336"/>
      <c r="N45" s="272"/>
    </row>
    <row r="46" spans="1:14">
      <c r="B46" s="320"/>
      <c r="C46" s="321"/>
      <c r="D46" s="321"/>
      <c r="E46" s="321"/>
      <c r="F46" s="323"/>
      <c r="G46" s="323"/>
      <c r="H46" s="125"/>
      <c r="I46" s="36"/>
      <c r="J46" s="37"/>
      <c r="K46" s="269"/>
      <c r="L46" s="276"/>
      <c r="M46" s="277"/>
      <c r="N46" s="273"/>
    </row>
    <row r="47" spans="1:14">
      <c r="B47" s="337" t="s">
        <v>952</v>
      </c>
      <c r="C47" s="338"/>
      <c r="D47" s="338"/>
      <c r="E47" s="38"/>
      <c r="F47" s="39"/>
      <c r="G47" s="39"/>
      <c r="H47" s="40"/>
      <c r="I47" s="36"/>
      <c r="J47" s="37"/>
      <c r="K47" s="279"/>
      <c r="L47" s="276"/>
      <c r="M47" s="401">
        <v>0.1</v>
      </c>
      <c r="N47" s="344">
        <f>N91*M47</f>
        <v>4133.620069507846</v>
      </c>
    </row>
    <row r="48" spans="1:14" ht="15.75" thickBot="1">
      <c r="B48" s="837"/>
      <c r="C48" s="838"/>
      <c r="D48" s="838"/>
      <c r="E48" s="838"/>
      <c r="F48" s="838"/>
      <c r="G48" s="838"/>
      <c r="H48" s="839"/>
      <c r="I48" s="846"/>
      <c r="J48" s="847"/>
      <c r="K48" s="41"/>
      <c r="L48" s="848"/>
      <c r="M48" s="849"/>
      <c r="N48" s="105"/>
    </row>
    <row r="49" spans="1:14" ht="15.75" thickBot="1">
      <c r="B49" s="824" t="s">
        <v>953</v>
      </c>
      <c r="C49" s="825"/>
      <c r="D49" s="825"/>
      <c r="E49" s="825"/>
      <c r="F49" s="825"/>
      <c r="G49" s="825"/>
      <c r="H49" s="825"/>
      <c r="I49" s="825"/>
      <c r="J49" s="825"/>
      <c r="K49" s="825"/>
      <c r="L49" s="825"/>
      <c r="M49" s="826"/>
      <c r="N49" s="394">
        <f>SUM(N36:N48)</f>
        <v>344273.1142287046</v>
      </c>
    </row>
    <row r="50" spans="1:14">
      <c r="B50" s="280"/>
      <c r="C50" s="34"/>
      <c r="D50" s="34"/>
      <c r="E50" s="34"/>
      <c r="F50" s="34"/>
      <c r="G50" s="34"/>
      <c r="H50" s="34"/>
      <c r="I50" s="34"/>
      <c r="J50" s="34"/>
      <c r="K50" s="34"/>
      <c r="L50" s="34"/>
      <c r="M50" s="34"/>
      <c r="N50" s="35"/>
    </row>
    <row r="51" spans="1:14">
      <c r="B51" s="64" t="s">
        <v>954</v>
      </c>
      <c r="C51" s="65"/>
      <c r="D51" s="65"/>
      <c r="E51" s="65"/>
      <c r="F51" s="65"/>
      <c r="G51" s="65"/>
      <c r="H51" s="65"/>
      <c r="I51" s="65"/>
      <c r="J51" s="65"/>
      <c r="K51" s="65"/>
      <c r="L51" s="65"/>
      <c r="M51" s="65"/>
      <c r="N51" s="66"/>
    </row>
    <row r="52" spans="1:14" ht="15.75" thickBot="1">
      <c r="B52" s="67"/>
      <c r="C52" s="62"/>
      <c r="D52" s="62"/>
      <c r="E52" s="62"/>
      <c r="F52" s="62"/>
      <c r="G52" s="62"/>
      <c r="H52" s="62"/>
      <c r="I52" s="62"/>
      <c r="J52" s="61"/>
      <c r="K52" s="61"/>
      <c r="L52" s="61"/>
      <c r="M52" s="61"/>
      <c r="N52" s="63"/>
    </row>
    <row r="53" spans="1:14">
      <c r="B53" s="815" t="s">
        <v>944</v>
      </c>
      <c r="C53" s="816"/>
      <c r="D53" s="816"/>
      <c r="E53" s="816"/>
      <c r="F53" s="816"/>
      <c r="G53" s="816"/>
      <c r="H53" s="816"/>
      <c r="I53" s="817"/>
      <c r="J53" s="315" t="s">
        <v>945</v>
      </c>
      <c r="K53" s="85" t="s">
        <v>946</v>
      </c>
      <c r="L53" s="818" t="s">
        <v>955</v>
      </c>
      <c r="M53" s="817"/>
      <c r="N53" s="86" t="s">
        <v>951</v>
      </c>
    </row>
    <row r="54" spans="1:14">
      <c r="A54" s="161" t="s">
        <v>788</v>
      </c>
      <c r="B54" s="43" t="str">
        <f>VLOOKUP(A54,MATERIALES!A5:D373,3,FALSE)</f>
        <v>Alambre negro para amarre calibre 18</v>
      </c>
      <c r="C54" s="281"/>
      <c r="D54" s="281"/>
      <c r="E54" s="281"/>
      <c r="F54" s="281"/>
      <c r="G54" s="281"/>
      <c r="H54" s="281"/>
      <c r="I54" s="281"/>
      <c r="J54" s="311" t="str">
        <f>VLOOKUP(A54,MATERIALES!A8:D646,2,FALSE)</f>
        <v>kg</v>
      </c>
      <c r="K54" s="282">
        <v>0.2</v>
      </c>
      <c r="L54" s="267"/>
      <c r="M54" s="402">
        <f>VLOOKUP(A54,MATERIALES!A5:D396,4,FALSE)</f>
        <v>6081.7904355833152</v>
      </c>
      <c r="N54" s="272">
        <f>K54*M54</f>
        <v>1216.358087116663</v>
      </c>
    </row>
    <row r="55" spans="1:14">
      <c r="A55" s="161" t="s">
        <v>691</v>
      </c>
      <c r="B55" s="43" t="str">
        <f>VLOOKUP(A55,MATERIALES!A6:D373,3,FALSE)</f>
        <v>Torón de tensionmiento 1/2´´ o 5/8´´</v>
      </c>
      <c r="C55" s="425"/>
      <c r="D55" s="425"/>
      <c r="E55" s="425"/>
      <c r="F55" s="425"/>
      <c r="G55" s="425"/>
      <c r="H55" s="425"/>
      <c r="I55" s="425"/>
      <c r="J55" s="312" t="str">
        <f>VLOOKUP(A55,MATERIALES!A9:D647,2,FALSE)</f>
        <v>kg</v>
      </c>
      <c r="K55" s="397">
        <v>5.53</v>
      </c>
      <c r="L55" s="421"/>
      <c r="M55" s="402">
        <f>VLOOKUP(A55,MATERIALES!A6:D397,4,FALSE)</f>
        <v>5892.2187281004672</v>
      </c>
      <c r="N55" s="272">
        <f t="shared" ref="N55:N67" si="1">K55*M55</f>
        <v>32583.969566395586</v>
      </c>
    </row>
    <row r="56" spans="1:14">
      <c r="A56" s="161" t="s">
        <v>484</v>
      </c>
      <c r="B56" s="43" t="str">
        <f>VLOOKUP(A56,MATERIALES!A6:D373,3,FALSE)</f>
        <v>Limpiador 1/4 de galón (anclajes)</v>
      </c>
      <c r="C56" s="425"/>
      <c r="D56" s="425"/>
      <c r="E56" s="425"/>
      <c r="F56" s="425"/>
      <c r="G56" s="425"/>
      <c r="H56" s="425"/>
      <c r="I56" s="425"/>
      <c r="J56" s="312" t="str">
        <f>VLOOKUP(A56,MATERIALES!A10:D648,2,FALSE)</f>
        <v>u</v>
      </c>
      <c r="K56" s="397">
        <v>8.0000000000000002E-3</v>
      </c>
      <c r="L56" s="421"/>
      <c r="M56" s="402">
        <f>VLOOKUP(A56,MATERIALES!A6:D398,4,FALSE)</f>
        <v>30349.912506772092</v>
      </c>
      <c r="N56" s="272">
        <f t="shared" si="1"/>
        <v>242.79930005417674</v>
      </c>
    </row>
    <row r="57" spans="1:14">
      <c r="A57" s="161" t="s">
        <v>664</v>
      </c>
      <c r="B57" s="43" t="str">
        <f>VLOOKUP(A57,MATERIALES!A6:D373,3,FALSE)</f>
        <v>Soldadura en PVC 1/8 de galón (anclajes)</v>
      </c>
      <c r="C57" s="425"/>
      <c r="D57" s="425"/>
      <c r="E57" s="425"/>
      <c r="F57" s="425"/>
      <c r="G57" s="425"/>
      <c r="H57" s="425"/>
      <c r="I57" s="425"/>
      <c r="J57" s="312" t="str">
        <f>VLOOKUP(A57,MATERIALES!A11:D649,2,FALSE)</f>
        <v>u</v>
      </c>
      <c r="K57" s="397">
        <v>2.1999999999999999E-2</v>
      </c>
      <c r="L57" s="421"/>
      <c r="M57" s="402">
        <f>VLOOKUP(A57,MATERIALES!A6:D399,4,FALSE)</f>
        <v>56625.349259510032</v>
      </c>
      <c r="N57" s="272">
        <f t="shared" si="1"/>
        <v>1245.7576837092206</v>
      </c>
    </row>
    <row r="58" spans="1:14">
      <c r="A58" s="161" t="s">
        <v>731</v>
      </c>
      <c r="B58" s="43" t="str">
        <f>VLOOKUP(A58,MATERIALES!A7:D373,3,FALSE)</f>
        <v>Unión en PVC RD21 de 1´´ (para anclajes)</v>
      </c>
      <c r="C58" s="425"/>
      <c r="D58" s="425"/>
      <c r="E58" s="425"/>
      <c r="F58" s="425"/>
      <c r="G58" s="425"/>
      <c r="H58" s="425"/>
      <c r="I58" s="425"/>
      <c r="J58" s="312" t="str">
        <f>VLOOKUP(A58,MATERIALES!A11:D650,2,FALSE)</f>
        <v>u</v>
      </c>
      <c r="K58" s="397">
        <v>0.3</v>
      </c>
      <c r="L58" s="421"/>
      <c r="M58" s="402">
        <f>VLOOKUP(A58,MATERIALES!A7:D400,4,FALSE)</f>
        <v>548.19529465357095</v>
      </c>
      <c r="N58" s="272">
        <f t="shared" si="1"/>
        <v>164.45858839607129</v>
      </c>
    </row>
    <row r="59" spans="1:14">
      <c r="A59" s="161" t="s">
        <v>684</v>
      </c>
      <c r="B59" s="43" t="str">
        <f>VLOOKUP(A59,MATERIALES!A8:D373,3,FALSE)</f>
        <v>Tapón en PVC RD21 de 1´´ (para anclaje)</v>
      </c>
      <c r="C59" s="425"/>
      <c r="D59" s="425"/>
      <c r="E59" s="425"/>
      <c r="F59" s="425"/>
      <c r="G59" s="425"/>
      <c r="H59" s="425"/>
      <c r="I59" s="425"/>
      <c r="J59" s="312" t="str">
        <f>VLOOKUP(A59,MATERIALES!A12:D651,2,FALSE)</f>
        <v>u</v>
      </c>
      <c r="K59" s="397">
        <v>0.1</v>
      </c>
      <c r="L59" s="421"/>
      <c r="M59" s="402">
        <f>VLOOKUP(A59,MATERIALES!A8:D401,4,FALSE)</f>
        <v>1083.4918764917636</v>
      </c>
      <c r="N59" s="272">
        <f t="shared" si="1"/>
        <v>108.34918764917637</v>
      </c>
    </row>
    <row r="60" spans="1:14">
      <c r="A60" s="161" t="s">
        <v>432</v>
      </c>
      <c r="B60" s="43" t="str">
        <f>VLOOKUP(A60,MATERIALES!A9:D373,3,FALSE)</f>
        <v>Anclajes o Cuñas para el tensionamiento</v>
      </c>
      <c r="C60" s="425"/>
      <c r="D60" s="425"/>
      <c r="E60" s="425"/>
      <c r="F60" s="425"/>
      <c r="G60" s="425"/>
      <c r="H60" s="425"/>
      <c r="I60" s="425"/>
      <c r="J60" s="312" t="str">
        <f>VLOOKUP(A60,MATERIALES!A13:D652,2,FALSE)</f>
        <v>u</v>
      </c>
      <c r="K60" s="397">
        <v>0.5</v>
      </c>
      <c r="L60" s="421"/>
      <c r="M60" s="402">
        <f>VLOOKUP(A60,MATERIALES!A9:D402,4,FALSE)</f>
        <v>11925.347764268092</v>
      </c>
      <c r="N60" s="272">
        <f t="shared" si="1"/>
        <v>5962.6738821340459</v>
      </c>
    </row>
    <row r="61" spans="1:14">
      <c r="A61" s="161" t="s">
        <v>702</v>
      </c>
      <c r="B61" s="43" t="str">
        <f>VLOOKUP(A61,MATERIALES!A10:D373,3,FALSE)</f>
        <v>Trompetas de 12 torones (tensionamiento)</v>
      </c>
      <c r="C61" s="425"/>
      <c r="D61" s="425"/>
      <c r="E61" s="425"/>
      <c r="F61" s="425"/>
      <c r="G61" s="425"/>
      <c r="H61" s="425"/>
      <c r="I61" s="425"/>
      <c r="J61" s="312" t="s">
        <v>92</v>
      </c>
      <c r="K61" s="397">
        <v>0.1</v>
      </c>
      <c r="L61" s="421"/>
      <c r="M61" s="402">
        <f>VLOOKUP(A61,MATERIALES!A10:D403,4,FALSE)</f>
        <v>71431.842400107605</v>
      </c>
      <c r="N61" s="272">
        <f t="shared" si="1"/>
        <v>7143.1842400107607</v>
      </c>
    </row>
    <row r="62" spans="1:14">
      <c r="A62" s="161" t="s">
        <v>492</v>
      </c>
      <c r="B62" s="43" t="str">
        <f>VLOOKUP(A62,MATERIALES!A11:D373,3,FALSE)</f>
        <v>Lechada Para Ductos (Acero De Preesfuerzo)</v>
      </c>
      <c r="C62" s="425"/>
      <c r="D62" s="425"/>
      <c r="E62" s="425"/>
      <c r="F62" s="425"/>
      <c r="G62" s="425"/>
      <c r="H62" s="425"/>
      <c r="I62" s="425"/>
      <c r="J62" s="312" t="s">
        <v>422</v>
      </c>
      <c r="K62" s="397">
        <v>10</v>
      </c>
      <c r="L62" s="421"/>
      <c r="M62" s="402">
        <f>VLOOKUP(A62,MATERIALES!A11:D404,4,FALSE)</f>
        <v>1172.0772011165302</v>
      </c>
      <c r="N62" s="272">
        <f t="shared" si="1"/>
        <v>11720.772011165302</v>
      </c>
    </row>
    <row r="63" spans="1:14">
      <c r="A63" s="161" t="s">
        <v>445</v>
      </c>
      <c r="B63" s="43" t="str">
        <f>VLOOKUP(A63,MATERIALES!A11:D373,3,FALSE)</f>
        <v>Ductos para tensionimiento</v>
      </c>
      <c r="C63" s="425"/>
      <c r="D63" s="425"/>
      <c r="E63" s="425"/>
      <c r="F63" s="425"/>
      <c r="G63" s="425"/>
      <c r="H63" s="425"/>
      <c r="I63" s="425"/>
      <c r="J63" s="312" t="str">
        <f>VLOOKUP(A63,MATERIALES!A14:D655,2,FALSE)</f>
        <v>m</v>
      </c>
      <c r="K63" s="397">
        <v>1</v>
      </c>
      <c r="L63" s="421"/>
      <c r="M63" s="402">
        <f>VLOOKUP(A63,MATERIALES!A11:D405,4,FALSE)</f>
        <v>14995.430450925989</v>
      </c>
      <c r="N63" s="272">
        <f t="shared" si="1"/>
        <v>14995.430450925989</v>
      </c>
    </row>
    <row r="64" spans="1:14">
      <c r="A64" s="161" t="s">
        <v>591</v>
      </c>
      <c r="B64" s="43" t="str">
        <f>VLOOKUP(A64,MATERIALES!A12:D373,3,FALSE)</f>
        <v>Oxigeno industrial</v>
      </c>
      <c r="C64" s="425"/>
      <c r="D64" s="425"/>
      <c r="E64" s="425"/>
      <c r="F64" s="425"/>
      <c r="G64" s="425"/>
      <c r="H64" s="425"/>
      <c r="I64" s="425"/>
      <c r="J64" s="312" t="str">
        <f>VLOOKUP(A64,MATERIALES!A15:D656,2,FALSE)</f>
        <v>kg</v>
      </c>
      <c r="K64" s="397">
        <v>0.5</v>
      </c>
      <c r="L64" s="421"/>
      <c r="M64" s="402">
        <f>VLOOKUP(A64,MATERIALES!A12:D406,4,FALSE)</f>
        <v>13463.437973093434</v>
      </c>
      <c r="N64" s="272">
        <f t="shared" si="1"/>
        <v>6731.7189865467171</v>
      </c>
    </row>
    <row r="65" spans="1:14">
      <c r="A65" s="161" t="s">
        <v>507</v>
      </c>
      <c r="B65" s="43" t="str">
        <f>VLOOKUP(A65,MATERIALES!A13:D374,3,FALSE)</f>
        <v>Manguera de polietileno de 3´´</v>
      </c>
      <c r="C65" s="425"/>
      <c r="D65" s="425"/>
      <c r="E65" s="425"/>
      <c r="F65" s="425"/>
      <c r="G65" s="425"/>
      <c r="H65" s="425"/>
      <c r="I65" s="425"/>
      <c r="J65" s="312" t="str">
        <f>VLOOKUP(A65,MATERIALES!A16:D657,2,FALSE)</f>
        <v>m</v>
      </c>
      <c r="K65" s="397">
        <v>0.55000000000000004</v>
      </c>
      <c r="L65" s="421"/>
      <c r="M65" s="402">
        <f>VLOOKUP(A65,MATERIALES!A13:D407,4,FALSE)</f>
        <v>26353.03768527869</v>
      </c>
      <c r="N65" s="272">
        <f t="shared" si="1"/>
        <v>14494.170726903281</v>
      </c>
    </row>
    <row r="66" spans="1:14">
      <c r="A66" s="161" t="s">
        <v>898</v>
      </c>
      <c r="B66" s="43" t="str">
        <f>VLOOKUP(A66,MATERIALES!A13:D375,3,FALSE)</f>
        <v>Alambre Negro Para Amarre</v>
      </c>
      <c r="C66" s="425"/>
      <c r="D66" s="425"/>
      <c r="E66" s="425"/>
      <c r="F66" s="425"/>
      <c r="G66" s="425"/>
      <c r="H66" s="425"/>
      <c r="I66" s="425"/>
      <c r="J66" s="312" t="str">
        <f>VLOOKUP(A66,MATERIALES!A17:D658,2,FALSE)</f>
        <v>kg</v>
      </c>
      <c r="K66" s="397">
        <v>0.05</v>
      </c>
      <c r="L66" s="421"/>
      <c r="M66" s="402">
        <f>VLOOKUP(A66,MATERIALES!A13:D408,4,FALSE)</f>
        <v>6191.3821513815074</v>
      </c>
      <c r="N66" s="272">
        <f t="shared" si="1"/>
        <v>309.56910756907541</v>
      </c>
    </row>
    <row r="67" spans="1:14">
      <c r="A67" s="161" t="s">
        <v>706</v>
      </c>
      <c r="B67" s="43" t="str">
        <f>VLOOKUP(A67,MATERIALES!A13:D376,3,FALSE)</f>
        <v>Tubería PVC RD21 de 1´´ (para anclajes)</v>
      </c>
      <c r="C67" s="425"/>
      <c r="D67" s="425"/>
      <c r="E67" s="425"/>
      <c r="F67" s="425"/>
      <c r="G67" s="425"/>
      <c r="H67" s="425"/>
      <c r="I67" s="425"/>
      <c r="J67" s="312" t="str">
        <f>VLOOKUP(A67,MATERIALES!A18:D659,2,FALSE)</f>
        <v>m</v>
      </c>
      <c r="K67" s="397">
        <v>1</v>
      </c>
      <c r="L67" s="421"/>
      <c r="M67" s="402">
        <f>VLOOKUP(A67,MATERIALES!A13:D409,4,FALSE)</f>
        <v>2167.8508933408639</v>
      </c>
      <c r="N67" s="272">
        <f t="shared" si="1"/>
        <v>2167.8508933408639</v>
      </c>
    </row>
    <row r="68" spans="1:14" ht="15.75" thickBot="1">
      <c r="B68" s="43"/>
      <c r="C68" s="310"/>
      <c r="D68" s="310"/>
      <c r="E68" s="310"/>
      <c r="F68" s="310"/>
      <c r="G68" s="310"/>
      <c r="H68" s="310"/>
      <c r="I68" s="310"/>
      <c r="J68" s="435"/>
      <c r="K68" s="126"/>
      <c r="L68" s="325"/>
      <c r="M68" s="402"/>
      <c r="N68" s="272"/>
    </row>
    <row r="69" spans="1:14" ht="15.75" thickBot="1">
      <c r="B69" s="824" t="s">
        <v>953</v>
      </c>
      <c r="C69" s="825"/>
      <c r="D69" s="825"/>
      <c r="E69" s="825"/>
      <c r="F69" s="825"/>
      <c r="G69" s="825"/>
      <c r="H69" s="825"/>
      <c r="I69" s="825"/>
      <c r="J69" s="825"/>
      <c r="K69" s="825"/>
      <c r="L69" s="825"/>
      <c r="M69" s="826"/>
      <c r="N69" s="394">
        <f>SUM(N54:N68)</f>
        <v>99087.062711916922</v>
      </c>
    </row>
    <row r="70" spans="1:14">
      <c r="B70" s="33"/>
      <c r="C70" s="34"/>
      <c r="D70" s="34"/>
      <c r="E70" s="34"/>
      <c r="F70" s="34"/>
      <c r="G70" s="34"/>
      <c r="H70" s="34"/>
      <c r="I70" s="34"/>
      <c r="J70" s="34"/>
      <c r="K70" s="34"/>
      <c r="L70" s="34"/>
      <c r="M70" s="34"/>
      <c r="N70" s="35"/>
    </row>
    <row r="71" spans="1:14">
      <c r="B71" s="64" t="s">
        <v>956</v>
      </c>
      <c r="C71" s="65"/>
      <c r="D71" s="65"/>
      <c r="E71" s="65"/>
      <c r="F71" s="65"/>
      <c r="G71" s="65"/>
      <c r="H71" s="65"/>
      <c r="I71" s="65"/>
      <c r="J71" s="65"/>
      <c r="K71" s="65"/>
      <c r="L71" s="65"/>
      <c r="M71" s="65"/>
      <c r="N71" s="66"/>
    </row>
    <row r="72" spans="1:14" ht="15.75" thickBot="1">
      <c r="B72" s="68"/>
      <c r="C72" s="61"/>
      <c r="D72" s="61"/>
      <c r="E72" s="61"/>
      <c r="F72" s="61"/>
      <c r="G72" s="61"/>
      <c r="H72" s="61"/>
      <c r="I72" s="61"/>
      <c r="J72" s="61"/>
      <c r="K72" s="61"/>
      <c r="L72" s="61"/>
      <c r="M72" s="61"/>
      <c r="N72" s="63"/>
    </row>
    <row r="73" spans="1:14" ht="25.5">
      <c r="B73" s="313" t="s">
        <v>957</v>
      </c>
      <c r="C73" s="314"/>
      <c r="D73" s="314"/>
      <c r="E73" s="314"/>
      <c r="F73" s="314"/>
      <c r="G73" s="314"/>
      <c r="H73" s="73" t="s">
        <v>945</v>
      </c>
      <c r="I73" s="74" t="s">
        <v>958</v>
      </c>
      <c r="J73" s="75" t="s">
        <v>959</v>
      </c>
      <c r="K73" s="73" t="s">
        <v>960</v>
      </c>
      <c r="L73" s="827" t="s">
        <v>961</v>
      </c>
      <c r="M73" s="800"/>
      <c r="N73" s="76" t="s">
        <v>951</v>
      </c>
    </row>
    <row r="74" spans="1:14">
      <c r="B74" s="46"/>
      <c r="C74" s="317"/>
      <c r="D74" s="317"/>
      <c r="E74" s="317"/>
      <c r="F74" s="317"/>
      <c r="G74" s="317"/>
      <c r="H74" s="311"/>
      <c r="I74" s="279"/>
      <c r="J74" s="286"/>
      <c r="K74" s="279"/>
      <c r="L74" s="828"/>
      <c r="M74" s="829"/>
      <c r="N74" s="287"/>
    </row>
    <row r="75" spans="1:14">
      <c r="B75" s="46"/>
      <c r="C75" s="47"/>
      <c r="D75" s="47"/>
      <c r="E75" s="47"/>
      <c r="F75" s="47"/>
      <c r="G75" s="47"/>
      <c r="H75" s="311"/>
      <c r="I75" s="279"/>
      <c r="J75" s="286"/>
      <c r="K75" s="279"/>
      <c r="L75" s="828"/>
      <c r="M75" s="829"/>
      <c r="N75" s="287"/>
    </row>
    <row r="76" spans="1:14">
      <c r="B76" s="46"/>
      <c r="C76" s="47"/>
      <c r="D76" s="47"/>
      <c r="E76" s="47"/>
      <c r="F76" s="47"/>
      <c r="G76" s="47"/>
      <c r="H76" s="311"/>
      <c r="I76" s="279"/>
      <c r="J76" s="286"/>
      <c r="K76" s="279"/>
      <c r="L76" s="828"/>
      <c r="M76" s="829"/>
      <c r="N76" s="287"/>
    </row>
    <row r="77" spans="1:14">
      <c r="B77" s="46"/>
      <c r="C77" s="47"/>
      <c r="D77" s="47"/>
      <c r="E77" s="47"/>
      <c r="F77" s="47"/>
      <c r="G77" s="47"/>
      <c r="H77" s="311"/>
      <c r="I77" s="279"/>
      <c r="J77" s="286"/>
      <c r="K77" s="279"/>
      <c r="L77" s="828"/>
      <c r="M77" s="829"/>
      <c r="N77" s="287"/>
    </row>
    <row r="78" spans="1:14">
      <c r="B78" s="46"/>
      <c r="C78" s="47"/>
      <c r="D78" s="47"/>
      <c r="E78" s="47"/>
      <c r="F78" s="47"/>
      <c r="G78" s="47"/>
      <c r="H78" s="288"/>
      <c r="I78" s="279"/>
      <c r="J78" s="279"/>
      <c r="K78" s="279"/>
      <c r="L78" s="289"/>
      <c r="M78" s="290"/>
      <c r="N78" s="291"/>
    </row>
    <row r="79" spans="1:14" ht="15.75" thickBot="1">
      <c r="B79" s="447"/>
      <c r="C79" s="448"/>
      <c r="D79" s="448"/>
      <c r="E79" s="448"/>
      <c r="F79" s="448"/>
      <c r="G79" s="448"/>
      <c r="H79" s="48"/>
      <c r="I79" s="126"/>
      <c r="J79" s="126"/>
      <c r="K79" s="126"/>
      <c r="L79" s="813"/>
      <c r="M79" s="814"/>
      <c r="N79" s="127"/>
    </row>
    <row r="80" spans="1:14" ht="15.75" thickBot="1">
      <c r="B80" s="830" t="s">
        <v>953</v>
      </c>
      <c r="C80" s="831"/>
      <c r="D80" s="831"/>
      <c r="E80" s="831"/>
      <c r="F80" s="831"/>
      <c r="G80" s="831"/>
      <c r="H80" s="831"/>
      <c r="I80" s="831"/>
      <c r="J80" s="831"/>
      <c r="K80" s="831"/>
      <c r="L80" s="831"/>
      <c r="M80" s="832"/>
      <c r="N80" s="104"/>
    </row>
    <row r="81" spans="1:15">
      <c r="B81" s="33"/>
      <c r="C81" s="34"/>
      <c r="D81" s="34"/>
      <c r="E81" s="34"/>
      <c r="F81" s="34"/>
      <c r="G81" s="34"/>
      <c r="H81" s="34"/>
      <c r="I81" s="34"/>
      <c r="J81" s="34"/>
      <c r="K81" s="34"/>
      <c r="L81" s="34"/>
      <c r="M81" s="34"/>
      <c r="N81" s="35"/>
    </row>
    <row r="82" spans="1:15">
      <c r="B82" s="64" t="s">
        <v>962</v>
      </c>
      <c r="C82" s="65"/>
      <c r="D82" s="65"/>
      <c r="E82" s="65"/>
      <c r="F82" s="65"/>
      <c r="G82" s="65"/>
      <c r="H82" s="65"/>
      <c r="I82" s="65"/>
      <c r="J82" s="65"/>
      <c r="K82" s="65"/>
      <c r="L82" s="65"/>
      <c r="M82" s="65"/>
      <c r="N82" s="66"/>
    </row>
    <row r="83" spans="1:15" ht="15.75" thickBot="1">
      <c r="B83" s="68"/>
      <c r="C83" s="61"/>
      <c r="D83" s="61"/>
      <c r="E83" s="61"/>
      <c r="F83" s="61"/>
      <c r="G83" s="61"/>
      <c r="H83" s="61"/>
      <c r="I83" s="61"/>
      <c r="J83" s="61"/>
      <c r="K83" s="61"/>
      <c r="L83" s="61"/>
      <c r="M83" s="61"/>
      <c r="N83" s="63"/>
    </row>
    <row r="84" spans="1:15" ht="25.5">
      <c r="B84" s="850" t="s">
        <v>963</v>
      </c>
      <c r="C84" s="851"/>
      <c r="D84" s="851"/>
      <c r="E84" s="851"/>
      <c r="F84" s="851"/>
      <c r="G84" s="851"/>
      <c r="H84" s="851"/>
      <c r="I84" s="73" t="s">
        <v>964</v>
      </c>
      <c r="J84" s="75" t="s">
        <v>1410</v>
      </c>
      <c r="K84" s="74" t="s">
        <v>966</v>
      </c>
      <c r="L84" s="852" t="s">
        <v>950</v>
      </c>
      <c r="M84" s="853"/>
      <c r="N84" s="98" t="s">
        <v>951</v>
      </c>
    </row>
    <row r="85" spans="1:15">
      <c r="A85" s="162" t="s">
        <v>11</v>
      </c>
      <c r="B85" s="49" t="str">
        <f>VLOOKUP(A85,'MANO DE OBRA'!A8:D68,3,FALSE)</f>
        <v>Obrero (4)</v>
      </c>
      <c r="C85" s="47"/>
      <c r="D85" s="47"/>
      <c r="E85" s="47"/>
      <c r="F85" s="47"/>
      <c r="G85" s="47"/>
      <c r="H85" s="47"/>
      <c r="I85" s="292">
        <f>K85/J85*100</f>
        <v>117040.00000000001</v>
      </c>
      <c r="J85" s="293">
        <v>185</v>
      </c>
      <c r="K85" s="294">
        <f>VLOOKUP(A85,'MANO DE OBRA'!A8:D99,4,FALSE)</f>
        <v>216524</v>
      </c>
      <c r="L85" s="50"/>
      <c r="M85" s="434">
        <v>10.4</v>
      </c>
      <c r="N85" s="395">
        <f>K85/M85</f>
        <v>20819.615384615383</v>
      </c>
      <c r="O85" s="106"/>
    </row>
    <row r="86" spans="1:15">
      <c r="A86" s="162" t="s">
        <v>32</v>
      </c>
      <c r="B86" s="49" t="str">
        <f>VLOOKUP(A86,'MANO DE OBRA'!A8:D69,3,FALSE)</f>
        <v>Oficial (2)</v>
      </c>
      <c r="C86" s="47"/>
      <c r="D86" s="47"/>
      <c r="E86" s="47"/>
      <c r="F86" s="47"/>
      <c r="G86" s="47"/>
      <c r="H86" s="47"/>
      <c r="I86" s="292">
        <f>K86/J86*100</f>
        <v>115336.47958314378</v>
      </c>
      <c r="J86" s="293">
        <v>185</v>
      </c>
      <c r="K86" s="294">
        <f>VLOOKUP(A86,'MANO DE OBRA'!A8:D100,4,FALSE)</f>
        <v>213372.48722881597</v>
      </c>
      <c r="L86" s="50"/>
      <c r="M86" s="431">
        <v>10.4</v>
      </c>
      <c r="N86" s="395">
        <f>K86/M86</f>
        <v>20516.585310463073</v>
      </c>
    </row>
    <row r="87" spans="1:15">
      <c r="B87" s="49"/>
      <c r="C87" s="47"/>
      <c r="D87" s="47"/>
      <c r="E87" s="47"/>
      <c r="F87" s="47"/>
      <c r="G87" s="47"/>
      <c r="H87" s="47"/>
      <c r="I87" s="292"/>
      <c r="J87" s="293"/>
      <c r="K87" s="294"/>
      <c r="L87" s="50"/>
      <c r="M87" s="432"/>
      <c r="N87" s="395"/>
    </row>
    <row r="88" spans="1:15">
      <c r="B88" s="49"/>
      <c r="C88" s="47"/>
      <c r="D88" s="47"/>
      <c r="E88" s="47"/>
      <c r="F88" s="47"/>
      <c r="G88" s="47"/>
      <c r="H88" s="47"/>
      <c r="I88" s="279"/>
      <c r="J88" s="297"/>
      <c r="K88" s="298"/>
      <c r="L88" s="318"/>
      <c r="M88" s="300"/>
      <c r="N88" s="296"/>
    </row>
    <row r="89" spans="1:15">
      <c r="B89" s="49"/>
      <c r="C89" s="47"/>
      <c r="D89" s="47"/>
      <c r="E89" s="47"/>
      <c r="F89" s="47"/>
      <c r="G89" s="47"/>
      <c r="H89" s="47"/>
      <c r="I89" s="279"/>
      <c r="J89" s="297"/>
      <c r="K89" s="298"/>
      <c r="L89" s="318"/>
      <c r="M89" s="300"/>
      <c r="N89" s="296"/>
    </row>
    <row r="90" spans="1:15" ht="15.75" thickBot="1">
      <c r="B90" s="811"/>
      <c r="C90" s="812"/>
      <c r="D90" s="812"/>
      <c r="E90" s="812"/>
      <c r="F90" s="812"/>
      <c r="G90" s="812"/>
      <c r="H90" s="812"/>
      <c r="I90" s="126"/>
      <c r="J90" s="126"/>
      <c r="K90" s="126"/>
      <c r="L90" s="912"/>
      <c r="M90" s="912"/>
      <c r="N90" s="45"/>
    </row>
    <row r="91" spans="1:15" ht="15.75" thickBot="1">
      <c r="B91" s="830" t="s">
        <v>953</v>
      </c>
      <c r="C91" s="831"/>
      <c r="D91" s="831"/>
      <c r="E91" s="831"/>
      <c r="F91" s="831"/>
      <c r="G91" s="831"/>
      <c r="H91" s="831"/>
      <c r="I91" s="831"/>
      <c r="J91" s="831"/>
      <c r="K91" s="831"/>
      <c r="L91" s="831"/>
      <c r="M91" s="832"/>
      <c r="N91" s="301">
        <f>SUM(N85:N90)</f>
        <v>41336.200695078456</v>
      </c>
    </row>
    <row r="92" spans="1:15" ht="15.75" thickBot="1">
      <c r="B92" s="33"/>
      <c r="C92" s="34"/>
      <c r="D92" s="34"/>
      <c r="E92" s="34"/>
      <c r="F92" s="34"/>
      <c r="G92" s="34"/>
      <c r="H92" s="34"/>
      <c r="I92" s="34"/>
      <c r="J92" s="34"/>
      <c r="K92" s="34"/>
      <c r="L92" s="34"/>
      <c r="M92" s="34"/>
      <c r="N92" s="35"/>
    </row>
    <row r="93" spans="1:15" ht="15.75" thickBot="1">
      <c r="B93" s="824" t="s">
        <v>967</v>
      </c>
      <c r="C93" s="825"/>
      <c r="D93" s="825"/>
      <c r="E93" s="825"/>
      <c r="F93" s="825"/>
      <c r="G93" s="825"/>
      <c r="H93" s="825"/>
      <c r="I93" s="825"/>
      <c r="J93" s="825"/>
      <c r="K93" s="825"/>
      <c r="L93" s="825"/>
      <c r="M93" s="826"/>
      <c r="N93" s="99">
        <f>N49+N69+N80+N91</f>
        <v>484696.37763569999</v>
      </c>
    </row>
    <row r="94" spans="1:15">
      <c r="B94" s="33"/>
      <c r="C94" s="34"/>
      <c r="D94" s="34"/>
      <c r="E94" s="34"/>
      <c r="F94" s="34"/>
      <c r="G94" s="34"/>
      <c r="H94" s="34"/>
      <c r="I94" s="34"/>
      <c r="J94" s="34"/>
      <c r="K94" s="34"/>
      <c r="L94" s="34"/>
      <c r="M94" s="34"/>
      <c r="N94" s="35"/>
    </row>
    <row r="95" spans="1:15">
      <c r="B95" s="64" t="s">
        <v>968</v>
      </c>
      <c r="C95" s="65"/>
      <c r="D95" s="65"/>
      <c r="E95" s="65"/>
      <c r="F95" s="65"/>
      <c r="G95" s="65"/>
      <c r="H95" s="65"/>
      <c r="I95" s="65"/>
      <c r="J95" s="65"/>
      <c r="K95" s="65"/>
      <c r="L95" s="65"/>
      <c r="M95" s="65"/>
      <c r="N95" s="66"/>
    </row>
    <row r="96" spans="1:15" ht="15.75" thickBot="1">
      <c r="B96" s="68"/>
      <c r="C96" s="61"/>
      <c r="D96" s="61"/>
      <c r="E96" s="61"/>
      <c r="F96" s="61"/>
      <c r="G96" s="61"/>
      <c r="H96" s="61"/>
      <c r="I96" s="61"/>
      <c r="J96" s="61"/>
      <c r="K96" s="61"/>
      <c r="L96" s="61"/>
      <c r="M96" s="61"/>
      <c r="N96" s="63"/>
    </row>
    <row r="97" spans="1:14">
      <c r="B97" s="815" t="s">
        <v>969</v>
      </c>
      <c r="C97" s="816"/>
      <c r="D97" s="816"/>
      <c r="E97" s="816"/>
      <c r="F97" s="816"/>
      <c r="G97" s="816"/>
      <c r="H97" s="816"/>
      <c r="I97" s="314"/>
      <c r="J97" s="334"/>
      <c r="K97" s="302" t="s">
        <v>970</v>
      </c>
      <c r="L97" s="854" t="s">
        <v>971</v>
      </c>
      <c r="M97" s="855"/>
      <c r="N97" s="303"/>
    </row>
    <row r="98" spans="1:14">
      <c r="B98" s="856" t="s">
        <v>972</v>
      </c>
      <c r="C98" s="857"/>
      <c r="D98" s="857"/>
      <c r="E98" s="857"/>
      <c r="F98" s="857"/>
      <c r="G98" s="857"/>
      <c r="H98" s="857"/>
      <c r="I98" s="87"/>
      <c r="J98" s="88"/>
      <c r="K98" s="304">
        <v>0.2</v>
      </c>
      <c r="L98" s="858">
        <f>N93*K98</f>
        <v>96939.275527140009</v>
      </c>
      <c r="M98" s="859"/>
      <c r="N98" s="51"/>
    </row>
    <row r="99" spans="1:14">
      <c r="B99" s="89" t="s">
        <v>973</v>
      </c>
      <c r="C99" s="90"/>
      <c r="D99" s="90"/>
      <c r="E99" s="90"/>
      <c r="F99" s="90"/>
      <c r="G99" s="90"/>
      <c r="H99" s="90"/>
      <c r="I99" s="87"/>
      <c r="J99" s="88"/>
      <c r="K99" s="304">
        <v>0.05</v>
      </c>
      <c r="L99" s="858">
        <f>N93*K99</f>
        <v>24234.818881785002</v>
      </c>
      <c r="M99" s="859"/>
      <c r="N99" s="51"/>
    </row>
    <row r="100" spans="1:14" ht="15.75" thickBot="1">
      <c r="B100" s="91" t="s">
        <v>974</v>
      </c>
      <c r="C100" s="92"/>
      <c r="D100" s="92"/>
      <c r="E100" s="92"/>
      <c r="F100" s="92"/>
      <c r="G100" s="92"/>
      <c r="H100" s="92"/>
      <c r="I100" s="93"/>
      <c r="J100" s="94"/>
      <c r="K100" s="305">
        <v>0.05</v>
      </c>
      <c r="L100" s="860">
        <f>N93*K100</f>
        <v>24234.818881785002</v>
      </c>
      <c r="M100" s="861"/>
      <c r="N100" s="51"/>
    </row>
    <row r="101" spans="1:14" ht="15.75" thickBot="1">
      <c r="B101" s="824" t="s">
        <v>953</v>
      </c>
      <c r="C101" s="825"/>
      <c r="D101" s="825"/>
      <c r="E101" s="825"/>
      <c r="F101" s="825"/>
      <c r="G101" s="825"/>
      <c r="H101" s="825"/>
      <c r="I101" s="825"/>
      <c r="J101" s="825"/>
      <c r="K101" s="825"/>
      <c r="L101" s="825"/>
      <c r="M101" s="826"/>
      <c r="N101" s="52">
        <f>L98+L99+L100</f>
        <v>145408.91329071001</v>
      </c>
    </row>
    <row r="102" spans="1:14" ht="15.75" thickBot="1">
      <c r="B102" s="33"/>
      <c r="C102" s="34"/>
      <c r="D102" s="34"/>
      <c r="E102" s="34"/>
      <c r="F102" s="34"/>
      <c r="G102" s="34"/>
      <c r="H102" s="34"/>
      <c r="I102" s="34"/>
      <c r="J102" s="34"/>
      <c r="K102" s="34"/>
      <c r="L102" s="34"/>
      <c r="M102" s="34"/>
      <c r="N102" s="35"/>
    </row>
    <row r="103" spans="1:14" ht="15.75" thickBot="1">
      <c r="A103" t="s">
        <v>2016</v>
      </c>
      <c r="B103" s="824" t="s">
        <v>975</v>
      </c>
      <c r="C103" s="825"/>
      <c r="D103" s="825"/>
      <c r="E103" s="825"/>
      <c r="F103" s="825"/>
      <c r="G103" s="825"/>
      <c r="H103" s="825"/>
      <c r="I103" s="825"/>
      <c r="J103" s="825"/>
      <c r="K103" s="825"/>
      <c r="L103" s="825"/>
      <c r="M103" s="826"/>
      <c r="N103" s="188">
        <f>N93+N101</f>
        <v>630105.29092641</v>
      </c>
    </row>
    <row r="104" spans="1:14">
      <c r="B104" s="239"/>
      <c r="C104" s="240"/>
      <c r="D104" s="240"/>
      <c r="E104" s="240"/>
      <c r="F104" s="240"/>
      <c r="G104" s="240"/>
      <c r="H104" s="240"/>
      <c r="I104" s="240"/>
      <c r="J104" s="240"/>
      <c r="K104" s="240"/>
      <c r="L104" s="240"/>
      <c r="M104" s="240"/>
      <c r="N104" s="241"/>
    </row>
    <row r="105" spans="1:14">
      <c r="B105" s="242"/>
      <c r="C105" s="243"/>
      <c r="D105" s="243"/>
      <c r="E105" s="243"/>
      <c r="F105" s="243"/>
      <c r="G105" s="243"/>
      <c r="H105" s="243"/>
      <c r="I105" s="243"/>
      <c r="J105" s="243"/>
      <c r="K105" s="243"/>
      <c r="L105" s="243"/>
      <c r="M105" s="243"/>
      <c r="N105" s="244"/>
    </row>
    <row r="106" spans="1:14">
      <c r="B106" s="242"/>
      <c r="C106" s="243"/>
      <c r="D106" s="243"/>
      <c r="E106" s="243"/>
      <c r="F106" s="243"/>
      <c r="G106" s="243"/>
      <c r="H106" s="243"/>
      <c r="I106" s="243"/>
      <c r="J106" s="243"/>
      <c r="K106" s="243"/>
      <c r="L106" s="243"/>
      <c r="M106" s="243"/>
      <c r="N106" s="244"/>
    </row>
    <row r="107" spans="1:14">
      <c r="B107" s="242"/>
      <c r="C107" s="243"/>
      <c r="D107" s="243"/>
      <c r="E107" s="243"/>
      <c r="F107" s="243"/>
      <c r="G107" s="243"/>
      <c r="H107" s="243"/>
      <c r="I107" s="243"/>
      <c r="J107" s="243"/>
      <c r="K107" s="243"/>
      <c r="L107" s="243"/>
      <c r="M107" s="243"/>
      <c r="N107" s="244"/>
    </row>
    <row r="108" spans="1:14">
      <c r="B108" s="242"/>
      <c r="C108" s="243"/>
      <c r="D108" s="243"/>
      <c r="E108" s="417" t="s">
        <v>976</v>
      </c>
      <c r="F108" s="417"/>
      <c r="G108" s="417"/>
      <c r="H108" s="417"/>
      <c r="I108" s="417"/>
      <c r="J108" s="417"/>
      <c r="K108" s="243"/>
      <c r="L108" s="243"/>
      <c r="M108" s="243"/>
      <c r="N108" s="244"/>
    </row>
    <row r="109" spans="1:14">
      <c r="B109" s="242"/>
      <c r="C109" s="243"/>
      <c r="D109" s="243"/>
      <c r="E109" s="243" t="s">
        <v>977</v>
      </c>
      <c r="F109" s="243"/>
      <c r="G109" s="243"/>
      <c r="H109" s="243"/>
      <c r="I109" s="243"/>
      <c r="J109" s="243"/>
      <c r="K109" s="243"/>
      <c r="L109" s="243"/>
      <c r="M109" s="243"/>
      <c r="N109" s="244"/>
    </row>
    <row r="110" spans="1:14">
      <c r="B110" s="242"/>
      <c r="C110" s="243"/>
      <c r="D110" s="243"/>
      <c r="E110" s="243" t="s">
        <v>978</v>
      </c>
      <c r="F110" s="243"/>
      <c r="G110" s="243"/>
      <c r="H110" s="243"/>
      <c r="I110" s="243"/>
      <c r="J110" s="243"/>
      <c r="K110" s="243"/>
      <c r="L110" s="243"/>
      <c r="M110" s="243"/>
      <c r="N110" s="244"/>
    </row>
    <row r="111" spans="1:14">
      <c r="B111" s="242"/>
      <c r="C111" s="243"/>
      <c r="D111" s="243"/>
      <c r="E111" s="243" t="s">
        <v>979</v>
      </c>
      <c r="F111" s="243"/>
      <c r="G111" s="243"/>
      <c r="H111" s="243"/>
      <c r="I111" s="243"/>
      <c r="J111" s="243"/>
      <c r="K111" s="243"/>
      <c r="L111" s="243"/>
      <c r="M111" s="243"/>
      <c r="N111" s="244"/>
    </row>
    <row r="112" spans="1:14" ht="15.75" thickBot="1">
      <c r="B112" s="242"/>
      <c r="C112" s="243"/>
      <c r="D112" s="243"/>
      <c r="E112" s="243"/>
      <c r="F112" s="243" t="s">
        <v>980</v>
      </c>
      <c r="G112" s="243"/>
      <c r="H112" s="243"/>
      <c r="I112" s="243"/>
      <c r="J112" s="243"/>
      <c r="K112" s="243"/>
      <c r="L112" s="243"/>
      <c r="M112" s="243"/>
      <c r="N112" s="244"/>
    </row>
    <row r="113" spans="2:14">
      <c r="B113" s="227" t="s">
        <v>2216</v>
      </c>
      <c r="C113" s="228"/>
      <c r="D113" s="228"/>
      <c r="E113" s="228"/>
      <c r="F113" s="228"/>
      <c r="G113" s="228"/>
      <c r="H113" s="228"/>
      <c r="I113" s="228"/>
      <c r="J113" s="228"/>
      <c r="K113" s="228"/>
      <c r="L113" s="228"/>
      <c r="M113" s="228"/>
      <c r="N113" s="229"/>
    </row>
    <row r="114" spans="2:14">
      <c r="B114" s="245"/>
      <c r="C114" s="246"/>
      <c r="D114" s="246"/>
      <c r="E114" s="246"/>
      <c r="F114" s="246"/>
      <c r="G114" s="246"/>
      <c r="H114" s="246"/>
      <c r="I114" s="246"/>
      <c r="J114" s="246"/>
      <c r="K114" s="246"/>
      <c r="L114" s="246"/>
      <c r="M114" s="246"/>
      <c r="N114" s="247"/>
    </row>
    <row r="115" spans="2:14">
      <c r="B115" s="245"/>
      <c r="C115" s="246"/>
      <c r="D115" s="246"/>
      <c r="E115" s="246"/>
      <c r="F115" s="246"/>
      <c r="G115" s="246"/>
      <c r="H115" s="246"/>
      <c r="I115" s="246"/>
      <c r="J115" s="246"/>
      <c r="K115" s="246"/>
      <c r="L115" s="246"/>
      <c r="M115" s="246"/>
      <c r="N115" s="247"/>
    </row>
    <row r="116" spans="2:14">
      <c r="B116" s="245"/>
      <c r="C116" s="246"/>
      <c r="D116" s="246"/>
      <c r="E116" s="246"/>
      <c r="F116" s="246"/>
      <c r="G116" s="246"/>
      <c r="H116" s="246"/>
      <c r="I116" s="246"/>
      <c r="J116" s="246"/>
      <c r="K116" s="246"/>
      <c r="L116" s="246"/>
      <c r="M116" s="246"/>
      <c r="N116" s="247"/>
    </row>
    <row r="117" spans="2:14" ht="15.75" thickBot="1">
      <c r="B117" s="248"/>
      <c r="C117" s="249"/>
      <c r="D117" s="249"/>
      <c r="E117" s="249"/>
      <c r="F117" s="249"/>
      <c r="G117" s="249"/>
      <c r="H117" s="249"/>
      <c r="I117" s="249"/>
      <c r="J117" s="249"/>
      <c r="K117" s="249"/>
      <c r="L117" s="249"/>
      <c r="M117" s="249"/>
      <c r="N117" s="250"/>
    </row>
    <row r="118" spans="2:14">
      <c r="B118" s="251"/>
      <c r="C118" s="252"/>
      <c r="D118" s="252"/>
      <c r="E118" s="252"/>
      <c r="F118" s="252"/>
      <c r="G118" s="252"/>
      <c r="H118" s="252"/>
      <c r="I118" s="252"/>
      <c r="J118" s="252"/>
      <c r="K118" s="252"/>
      <c r="L118" s="252"/>
      <c r="M118" s="252"/>
      <c r="N118" s="253"/>
    </row>
    <row r="119" spans="2:14">
      <c r="B119" s="254" t="s">
        <v>2217</v>
      </c>
      <c r="C119" s="255"/>
      <c r="D119" s="255"/>
      <c r="E119" s="255"/>
      <c r="F119" s="255"/>
      <c r="G119" s="255"/>
      <c r="H119" s="255"/>
      <c r="I119" s="255"/>
      <c r="J119" s="255"/>
      <c r="K119" s="255"/>
      <c r="L119" s="255"/>
      <c r="M119" s="255"/>
      <c r="N119" s="256"/>
    </row>
    <row r="120" spans="2:14" ht="15" customHeight="1">
      <c r="B120" s="966" t="s">
        <v>2218</v>
      </c>
      <c r="C120" s="967"/>
      <c r="D120" s="967"/>
      <c r="E120" s="967"/>
      <c r="F120" s="967"/>
      <c r="G120" s="967"/>
      <c r="H120" s="967"/>
      <c r="I120" s="967"/>
      <c r="J120" s="967"/>
      <c r="K120" s="967"/>
      <c r="L120" s="967"/>
      <c r="M120" s="967"/>
      <c r="N120" s="968"/>
    </row>
    <row r="121" spans="2:14" ht="15" customHeight="1">
      <c r="B121" s="966"/>
      <c r="C121" s="967"/>
      <c r="D121" s="967"/>
      <c r="E121" s="967"/>
      <c r="F121" s="967"/>
      <c r="G121" s="967"/>
      <c r="H121" s="967"/>
      <c r="I121" s="967"/>
      <c r="J121" s="967"/>
      <c r="K121" s="967"/>
      <c r="L121" s="967"/>
      <c r="M121" s="967"/>
      <c r="N121" s="968"/>
    </row>
    <row r="122" spans="2:14" ht="30" customHeight="1">
      <c r="B122" s="969" t="s">
        <v>2219</v>
      </c>
      <c r="C122" s="970"/>
      <c r="D122" s="970"/>
      <c r="E122" s="970"/>
      <c r="F122" s="970"/>
      <c r="G122" s="970"/>
      <c r="H122" s="970"/>
      <c r="I122" s="970"/>
      <c r="J122" s="970"/>
      <c r="K122" s="970"/>
      <c r="L122" s="970"/>
      <c r="M122" s="970"/>
      <c r="N122" s="971"/>
    </row>
    <row r="123" spans="2:14">
      <c r="B123" s="969"/>
      <c r="C123" s="970"/>
      <c r="D123" s="970"/>
      <c r="E123" s="970"/>
      <c r="F123" s="970"/>
      <c r="G123" s="970"/>
      <c r="H123" s="970"/>
      <c r="I123" s="970"/>
      <c r="J123" s="970"/>
      <c r="K123" s="970"/>
      <c r="L123" s="970"/>
      <c r="M123" s="970"/>
      <c r="N123" s="971"/>
    </row>
    <row r="124" spans="2:14">
      <c r="B124" s="339"/>
      <c r="C124" s="340"/>
      <c r="D124" s="340"/>
      <c r="E124" s="340"/>
      <c r="F124" s="340"/>
      <c r="G124" s="340"/>
      <c r="H124" s="340"/>
      <c r="I124" s="340"/>
      <c r="J124" s="340"/>
      <c r="K124" s="340"/>
      <c r="L124" s="340"/>
      <c r="M124" s="340"/>
      <c r="N124" s="341"/>
    </row>
    <row r="125" spans="2:14">
      <c r="B125" s="339"/>
      <c r="C125" s="340"/>
      <c r="D125" s="340"/>
      <c r="E125" s="340"/>
      <c r="F125" s="340"/>
      <c r="G125" s="340"/>
      <c r="H125" s="340"/>
      <c r="I125" s="340"/>
      <c r="J125" s="340"/>
      <c r="K125" s="340"/>
      <c r="L125" s="340"/>
      <c r="M125" s="340"/>
      <c r="N125" s="341"/>
    </row>
    <row r="126" spans="2:14">
      <c r="B126" s="339"/>
      <c r="C126" s="340"/>
      <c r="D126" s="340"/>
      <c r="E126" s="340"/>
      <c r="F126" s="340"/>
      <c r="G126" s="340"/>
      <c r="H126" s="340"/>
      <c r="I126" s="340"/>
      <c r="J126" s="340"/>
      <c r="K126" s="340"/>
      <c r="L126" s="340"/>
      <c r="M126" s="340"/>
      <c r="N126" s="341"/>
    </row>
    <row r="127" spans="2:14">
      <c r="B127" s="254"/>
      <c r="C127" s="255"/>
      <c r="D127" s="255"/>
      <c r="E127" s="255"/>
      <c r="F127" s="255"/>
      <c r="G127" s="255"/>
      <c r="H127" s="255"/>
      <c r="I127" s="255"/>
      <c r="J127" s="255"/>
      <c r="K127" s="255"/>
      <c r="L127" s="255"/>
      <c r="M127" s="255"/>
      <c r="N127" s="256"/>
    </row>
    <row r="128" spans="2:14">
      <c r="B128" s="242"/>
      <c r="C128" s="243"/>
      <c r="D128" s="243"/>
      <c r="E128" s="243" t="s">
        <v>976</v>
      </c>
      <c r="F128" s="417"/>
      <c r="G128" s="417"/>
      <c r="H128" s="243"/>
      <c r="I128" s="243"/>
      <c r="J128" s="243"/>
      <c r="K128" s="243"/>
      <c r="L128" s="243"/>
      <c r="M128" s="243"/>
      <c r="N128" s="244"/>
    </row>
    <row r="129" spans="2:14">
      <c r="B129" s="242"/>
      <c r="C129" s="243"/>
      <c r="D129" s="243"/>
      <c r="E129" s="418" t="s">
        <v>977</v>
      </c>
      <c r="F129" s="243"/>
      <c r="G129" s="243"/>
      <c r="H129" s="418"/>
      <c r="I129" s="418"/>
      <c r="J129" s="418"/>
      <c r="K129" s="243"/>
      <c r="L129" s="243"/>
      <c r="M129" s="243"/>
      <c r="N129" s="244"/>
    </row>
    <row r="130" spans="2:14">
      <c r="B130" s="242"/>
      <c r="C130" s="243"/>
      <c r="D130" s="243"/>
      <c r="E130" s="257" t="s">
        <v>981</v>
      </c>
      <c r="F130" s="243"/>
      <c r="G130" s="243"/>
      <c r="H130" s="257"/>
      <c r="I130" s="257"/>
      <c r="J130" s="257"/>
      <c r="K130" s="243"/>
      <c r="L130" s="243"/>
      <c r="M130" s="243"/>
      <c r="N130" s="244"/>
    </row>
    <row r="131" spans="2:14">
      <c r="B131" s="258"/>
      <c r="C131" s="255"/>
      <c r="D131" s="255"/>
      <c r="E131" s="243" t="s">
        <v>979</v>
      </c>
      <c r="F131" s="243"/>
      <c r="G131" s="243"/>
      <c r="H131" s="243"/>
      <c r="I131" s="243"/>
      <c r="J131" s="243"/>
      <c r="K131" s="255"/>
      <c r="L131" s="255"/>
      <c r="M131" s="255"/>
      <c r="N131" s="256"/>
    </row>
    <row r="132" spans="2:14">
      <c r="B132" s="258"/>
      <c r="C132" s="255"/>
      <c r="D132" s="255"/>
      <c r="E132" s="255"/>
      <c r="F132" s="243"/>
      <c r="G132" s="243"/>
      <c r="H132" s="243"/>
      <c r="I132" s="243"/>
      <c r="J132" s="243"/>
      <c r="K132" s="255"/>
      <c r="L132" s="255"/>
      <c r="M132" s="255"/>
      <c r="N132" s="256"/>
    </row>
    <row r="133" spans="2:14">
      <c r="B133" s="258" t="s">
        <v>2220</v>
      </c>
      <c r="C133" s="257"/>
      <c r="D133" s="257"/>
      <c r="E133" s="243"/>
      <c r="F133" s="243"/>
      <c r="G133" s="243"/>
      <c r="H133" s="243"/>
      <c r="I133" s="243"/>
      <c r="J133" s="972"/>
      <c r="K133" s="972"/>
      <c r="L133" s="972"/>
      <c r="M133" s="972"/>
      <c r="N133" s="973"/>
    </row>
    <row r="134" spans="2:14" ht="15.75" thickBot="1">
      <c r="B134" s="419" t="s">
        <v>2221</v>
      </c>
      <c r="C134" s="420"/>
      <c r="D134" s="420"/>
      <c r="E134" s="259"/>
      <c r="F134" s="259"/>
      <c r="G134" s="259"/>
      <c r="H134" s="259"/>
      <c r="I134" s="259"/>
      <c r="J134" s="974"/>
      <c r="K134" s="974"/>
      <c r="L134" s="974"/>
      <c r="M134" s="974"/>
      <c r="N134" s="975"/>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7.25" customHeight="1" thickBot="1">
      <c r="A31" t="s">
        <v>1845</v>
      </c>
      <c r="B31" s="80" t="s">
        <v>1111</v>
      </c>
      <c r="C31" s="81" t="s">
        <v>2106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224</v>
      </c>
      <c r="B36" s="837" t="str">
        <f>VLOOKUP(A36,EQUIPOS!A6:D154,3,FALSE)</f>
        <v>Equipo de Medición (Deformimetros Eléctricos, Mecánicos, Celdas de Carga,  Etc.)</v>
      </c>
      <c r="C36" s="838"/>
      <c r="D36" s="838"/>
      <c r="E36" s="838"/>
      <c r="F36" s="838"/>
      <c r="G36" s="838"/>
      <c r="H36" s="839"/>
      <c r="I36" s="267"/>
      <c r="J36" s="268"/>
      <c r="K36" s="269">
        <f>VLOOKUP(A36,EQUIPOS!A6:D163,4,FALSE)</f>
        <v>200967.89641396696</v>
      </c>
      <c r="L36" s="270"/>
      <c r="M36" s="336">
        <v>3.3333333330000001</v>
      </c>
      <c r="N36" s="272">
        <f>K36/M36</f>
        <v>60290.36893021912</v>
      </c>
    </row>
    <row r="37" spans="1:14">
      <c r="A37" s="113" t="s">
        <v>125</v>
      </c>
      <c r="B37" s="837" t="str">
        <f>VLOOKUP(A37,EQUIPOS!A7:D154,3,FALSE)</f>
        <v>Bomba para gato de tensionamiento</v>
      </c>
      <c r="C37" s="838"/>
      <c r="D37" s="838"/>
      <c r="E37" s="838"/>
      <c r="F37" s="838"/>
      <c r="G37" s="838"/>
      <c r="H37" s="839"/>
      <c r="I37" s="421"/>
      <c r="J37" s="422"/>
      <c r="K37" s="269">
        <f>VLOOKUP(A37,EQUIPOS!A7:D164,4,FALSE)</f>
        <v>53856.573178595165</v>
      </c>
      <c r="L37" s="335"/>
      <c r="M37" s="336">
        <v>0.1</v>
      </c>
      <c r="N37" s="272">
        <f>K37/M37</f>
        <v>538565.73178595165</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152175.5626060568</v>
      </c>
      <c r="L38" s="423"/>
      <c r="M38" s="424">
        <v>0.1</v>
      </c>
      <c r="N38" s="272">
        <f>K38/M38</f>
        <v>1521755.626060568</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2120611.7267767387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c r="B48" s="43"/>
      <c r="C48" s="281"/>
      <c r="D48" s="281"/>
      <c r="E48" s="281"/>
      <c r="F48" s="281"/>
      <c r="G48" s="281"/>
      <c r="H48" s="281"/>
      <c r="I48" s="268"/>
      <c r="J48" s="224"/>
      <c r="K48" s="282"/>
      <c r="L48" s="267"/>
      <c r="M48" s="402"/>
      <c r="N48" s="272"/>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1393</v>
      </c>
      <c r="B60" s="46" t="str">
        <f>VLOOKUP(A60,TRANSPORTE!A2:D117,3,FALSE)</f>
        <v>Transporte de equipos</v>
      </c>
      <c r="C60" s="317"/>
      <c r="D60" s="317"/>
      <c r="E60" s="317"/>
      <c r="F60" s="317"/>
      <c r="G60" s="317"/>
      <c r="H60" s="311" t="s">
        <v>339</v>
      </c>
      <c r="I60" s="279">
        <v>15</v>
      </c>
      <c r="J60" s="286">
        <v>1</v>
      </c>
      <c r="K60" s="279">
        <f>I60*J60</f>
        <v>15</v>
      </c>
      <c r="L60" s="828">
        <f>VLOOKUP(A60,TRANSPORTE!A2:D117,4,FALSE)</f>
        <v>819.12972593026996</v>
      </c>
      <c r="M60" s="829"/>
      <c r="N60" s="287">
        <f>K60*L60</f>
        <v>12286.945888954049</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12286.945888954049</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4</v>
      </c>
      <c r="B71" s="49" t="str">
        <f>VLOOKUP(A71,'MANO DE OBRA'!A8:D68,3,FALSE)</f>
        <v>Inspector de fabricación y montaje</v>
      </c>
      <c r="C71" s="47"/>
      <c r="D71" s="47"/>
      <c r="E71" s="47"/>
      <c r="F71" s="47"/>
      <c r="G71" s="47"/>
      <c r="H71" s="47"/>
      <c r="I71" s="292">
        <f>K71/J71*100</f>
        <v>87942.625377371514</v>
      </c>
      <c r="J71" s="293">
        <v>185</v>
      </c>
      <c r="K71" s="294">
        <f>VLOOKUP(A71,'MANO DE OBRA'!A8:D99,4,FALSE)</f>
        <v>162693.85694813728</v>
      </c>
      <c r="L71" s="50"/>
      <c r="M71" s="434">
        <v>26.666666664000001</v>
      </c>
      <c r="N71" s="395">
        <f>K71/M71</f>
        <v>6101.0196361652497</v>
      </c>
      <c r="O71" s="106"/>
    </row>
    <row r="72" spans="1:15">
      <c r="A72" s="162"/>
      <c r="B72" s="49"/>
      <c r="C72" s="47"/>
      <c r="D72" s="47"/>
      <c r="E72" s="47"/>
      <c r="F72" s="47"/>
      <c r="G72" s="47"/>
      <c r="H72" s="47"/>
      <c r="I72" s="292"/>
      <c r="J72" s="293"/>
      <c r="K72" s="294"/>
      <c r="L72" s="50"/>
      <c r="M72" s="431"/>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6101.0196361652497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2138999.6923018582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427799.93846037169</v>
      </c>
      <c r="M84" s="859"/>
      <c r="N84" s="51"/>
    </row>
    <row r="85" spans="1:14">
      <c r="B85" s="89" t="s">
        <v>973</v>
      </c>
      <c r="C85" s="90"/>
      <c r="D85" s="90"/>
      <c r="E85" s="90"/>
      <c r="F85" s="90"/>
      <c r="G85" s="90"/>
      <c r="H85" s="90"/>
      <c r="I85" s="87"/>
      <c r="J85" s="88"/>
      <c r="K85" s="304">
        <v>0.05</v>
      </c>
      <c r="L85" s="858">
        <f>N79*K85</f>
        <v>106949.98461509292</v>
      </c>
      <c r="M85" s="859"/>
      <c r="N85" s="51"/>
    </row>
    <row r="86" spans="1:14" ht="15.75" thickBot="1">
      <c r="B86" s="91" t="s">
        <v>974</v>
      </c>
      <c r="C86" s="92"/>
      <c r="D86" s="92"/>
      <c r="E86" s="92"/>
      <c r="F86" s="92"/>
      <c r="G86" s="92"/>
      <c r="H86" s="92"/>
      <c r="I86" s="93"/>
      <c r="J86" s="94"/>
      <c r="K86" s="305">
        <v>0.05</v>
      </c>
      <c r="L86" s="860">
        <f>N79*K86</f>
        <v>106949.98461509292</v>
      </c>
      <c r="M86" s="861"/>
      <c r="N86" s="51"/>
    </row>
    <row r="87" spans="1:14" ht="15.75" thickBot="1">
      <c r="B87" s="824" t="s">
        <v>953</v>
      </c>
      <c r="C87" s="825"/>
      <c r="D87" s="825"/>
      <c r="E87" s="825"/>
      <c r="F87" s="825"/>
      <c r="G87" s="825"/>
      <c r="H87" s="825"/>
      <c r="I87" s="825"/>
      <c r="J87" s="825"/>
      <c r="K87" s="825"/>
      <c r="L87" s="825"/>
      <c r="M87" s="826"/>
      <c r="N87" s="52">
        <f>L84+L85+L86</f>
        <v>641699.90769055742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2780699.5999924159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8.75" customHeight="1" thickBot="1">
      <c r="A31" t="s">
        <v>1845</v>
      </c>
      <c r="B31" s="80" t="s">
        <v>1112</v>
      </c>
      <c r="C31" s="81" t="s">
        <v>2107</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336">
        <v>2</v>
      </c>
      <c r="N36" s="272">
        <f>K36/M36</f>
        <v>1655.2655698049716</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10274.046981055548</v>
      </c>
      <c r="L37" s="335"/>
      <c r="M37" s="336">
        <v>2</v>
      </c>
      <c r="N37" s="272">
        <f>K37/M37</f>
        <v>5137.0234905277739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1681.7452725900498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8474.0343329227944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57295.338753053278</v>
      </c>
      <c r="N48" s="272">
        <f>K48*M48</f>
        <v>263558.55826404504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830</v>
      </c>
      <c r="B50" s="43" t="str">
        <f>VLOOKUP(A50,MATERIALES!A6:D373,3,FALSE)</f>
        <v>Concreto Resistencia  35 (Mpa)</v>
      </c>
      <c r="C50" s="425"/>
      <c r="D50" s="425"/>
      <c r="E50" s="425"/>
      <c r="F50" s="425"/>
      <c r="G50" s="425"/>
      <c r="H50" s="425"/>
      <c r="I50" s="425"/>
      <c r="J50" s="312" t="str">
        <f>VLOOKUP(A50,MATERIALES!A6:D642,2,FALSE)</f>
        <v>m3</v>
      </c>
      <c r="K50" s="397">
        <v>1</v>
      </c>
      <c r="L50" s="421"/>
      <c r="M50" s="402">
        <f>VLOOKUP(A50,MATERIALES!A6:D398,4,FALSE)</f>
        <v>428150.55143482058</v>
      </c>
      <c r="N50" s="272">
        <f>K50*M50</f>
        <v>428150.55143482058</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22135.296795144492</v>
      </c>
      <c r="N51" s="272">
        <f>K51*M51</f>
        <v>101822.36525766466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799781.76037398179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1841.1274801954798</v>
      </c>
      <c r="M60" s="829"/>
      <c r="N60" s="287">
        <f>K60*L60</f>
        <v>1841.1274801954798</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1841.1274801954798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32</v>
      </c>
      <c r="B72" s="49" t="str">
        <f>VLOOKUP(A72,'MANO DE OBRA'!A8:D69,3,FALSE)</f>
        <v>Oficial (2)</v>
      </c>
      <c r="C72" s="47"/>
      <c r="D72" s="47"/>
      <c r="E72" s="47"/>
      <c r="F72" s="47"/>
      <c r="G72" s="47"/>
      <c r="H72" s="47"/>
      <c r="I72" s="292">
        <f>K72/J72*100</f>
        <v>115336.47958314378</v>
      </c>
      <c r="J72" s="293">
        <v>185</v>
      </c>
      <c r="K72" s="294">
        <f>VLOOKUP(A72,'MANO DE OBRA'!A8:D100,4,FALSE)</f>
        <v>213372.48722881597</v>
      </c>
      <c r="L72" s="50"/>
      <c r="M72" s="434">
        <v>16</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843731.82763890107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168746.36552778023</v>
      </c>
      <c r="M84" s="859"/>
      <c r="N84" s="51"/>
    </row>
    <row r="85" spans="1:14">
      <c r="B85" s="89" t="s">
        <v>973</v>
      </c>
      <c r="C85" s="90"/>
      <c r="D85" s="90"/>
      <c r="E85" s="90"/>
      <c r="F85" s="90"/>
      <c r="G85" s="90"/>
      <c r="H85" s="90"/>
      <c r="I85" s="87"/>
      <c r="J85" s="88"/>
      <c r="K85" s="304">
        <v>0.05</v>
      </c>
      <c r="L85" s="858">
        <f>N79*K85</f>
        <v>42186.591381945058</v>
      </c>
      <c r="M85" s="859"/>
      <c r="N85" s="51"/>
    </row>
    <row r="86" spans="1:14" ht="15.75" thickBot="1">
      <c r="B86" s="91" t="s">
        <v>974</v>
      </c>
      <c r="C86" s="92"/>
      <c r="D86" s="92"/>
      <c r="E86" s="92"/>
      <c r="F86" s="92"/>
      <c r="G86" s="92"/>
      <c r="H86" s="92"/>
      <c r="I86" s="93"/>
      <c r="J86" s="94"/>
      <c r="K86" s="305">
        <v>0.05</v>
      </c>
      <c r="L86" s="860">
        <f>N79*K86</f>
        <v>42186.591381945058</v>
      </c>
      <c r="M86" s="861"/>
      <c r="N86" s="51"/>
    </row>
    <row r="87" spans="1:14" ht="15.75" thickBot="1">
      <c r="B87" s="824" t="s">
        <v>953</v>
      </c>
      <c r="C87" s="825"/>
      <c r="D87" s="825"/>
      <c r="E87" s="825"/>
      <c r="F87" s="825"/>
      <c r="G87" s="825"/>
      <c r="H87" s="825"/>
      <c r="I87" s="825"/>
      <c r="J87" s="825"/>
      <c r="K87" s="825"/>
      <c r="L87" s="825"/>
      <c r="M87" s="826"/>
      <c r="N87" s="52">
        <f>L84+L85+L86</f>
        <v>253119.54829167036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1096851.3759305715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2.5" customHeight="1" thickBot="1">
      <c r="A31" t="s">
        <v>1845</v>
      </c>
      <c r="B31" s="80" t="s">
        <v>1113</v>
      </c>
      <c r="C31" s="81" t="s">
        <v>2108</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336">
        <v>2</v>
      </c>
      <c r="N36" s="272">
        <f>K36/M36</f>
        <v>1655.2655698049716</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10274.046981055548</v>
      </c>
      <c r="L37" s="335"/>
      <c r="M37" s="336">
        <v>2</v>
      </c>
      <c r="N37" s="272">
        <f>K37/M37</f>
        <v>5137.0234905277739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8140.6398216277703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590</v>
      </c>
      <c r="B48" s="43" t="str">
        <f>VLOOKUP(A48,MATERIALES!A5:D373,3,FALSE)</f>
        <v>Obra falsa concreto clase A y B (puntal de 3m metálico)</v>
      </c>
      <c r="C48" s="281"/>
      <c r="D48" s="281"/>
      <c r="E48" s="281"/>
      <c r="F48" s="281"/>
      <c r="G48" s="281"/>
      <c r="H48" s="281"/>
      <c r="I48" s="281"/>
      <c r="J48" s="311" t="str">
        <f>VLOOKUP(A48,MATERIALES!A4:D640,2,FALSE)</f>
        <v>m2</v>
      </c>
      <c r="K48" s="282">
        <v>4.5999999999999996</v>
      </c>
      <c r="L48" s="267"/>
      <c r="M48" s="402">
        <f>VLOOKUP(A48,MATERIALES!A5:D396,4,FALSE)</f>
        <v>57295.338753053278</v>
      </c>
      <c r="N48" s="272">
        <f>K48*M48</f>
        <v>263558.55826404504</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831</v>
      </c>
      <c r="B50" s="43" t="str">
        <f>VLOOKUP(A50,MATERIALES!A6:D373,3,FALSE)</f>
        <v>Concreto Resistencia  32 (Mpa)</v>
      </c>
      <c r="C50" s="425"/>
      <c r="D50" s="425"/>
      <c r="E50" s="425"/>
      <c r="F50" s="425"/>
      <c r="G50" s="425"/>
      <c r="H50" s="425"/>
      <c r="I50" s="425"/>
      <c r="J50" s="312" t="str">
        <f>VLOOKUP(A50,MATERIALES!A6:D642,2,FALSE)</f>
        <v>m3</v>
      </c>
      <c r="K50" s="397">
        <v>1</v>
      </c>
      <c r="L50" s="421"/>
      <c r="M50" s="402">
        <f>VLOOKUP(A50,MATERIALES!A6:D398,4,FALSE)</f>
        <v>422730.92420146847</v>
      </c>
      <c r="N50" s="272">
        <f>K50*M50</f>
        <v>422730.92420146847</v>
      </c>
    </row>
    <row r="51" spans="1:14">
      <c r="A51" s="161" t="s">
        <v>873</v>
      </c>
      <c r="B51" s="43" t="str">
        <f>VLOOKUP(A51,MATERIALES!A6:D373,3,FALSE)</f>
        <v>FORMALETA (Depende para que sea el Concreto)</v>
      </c>
      <c r="C51" s="425"/>
      <c r="D51" s="425"/>
      <c r="E51" s="425"/>
      <c r="F51" s="425"/>
      <c r="G51" s="425"/>
      <c r="H51" s="425"/>
      <c r="I51" s="425"/>
      <c r="J51" s="312" t="str">
        <f>VLOOKUP(A51,MATERIALES!A6:D643,2,FALSE)</f>
        <v>m2</v>
      </c>
      <c r="K51" s="397">
        <v>4.5999999999999996</v>
      </c>
      <c r="L51" s="421"/>
      <c r="M51" s="402">
        <f>VLOOKUP(A51,MATERIALES!A6:D399,4,FALSE)</f>
        <v>22135.296795144492</v>
      </c>
      <c r="N51" s="272">
        <f>K51*M51</f>
        <v>101822.36525766466</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794362.13314062974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1841.1274801954798</v>
      </c>
      <c r="M60" s="829"/>
      <c r="N60" s="287">
        <f>K60*L60</f>
        <v>1841.1274801954798</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1841.1274801954798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831310.91566835344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166262.18313367071</v>
      </c>
      <c r="M84" s="859"/>
      <c r="N84" s="51"/>
    </row>
    <row r="85" spans="1:14">
      <c r="B85" s="89" t="s">
        <v>973</v>
      </c>
      <c r="C85" s="90"/>
      <c r="D85" s="90"/>
      <c r="E85" s="90"/>
      <c r="F85" s="90"/>
      <c r="G85" s="90"/>
      <c r="H85" s="90"/>
      <c r="I85" s="87"/>
      <c r="J85" s="88"/>
      <c r="K85" s="304">
        <v>0.05</v>
      </c>
      <c r="L85" s="858">
        <f>N79*K85</f>
        <v>41565.545783417678</v>
      </c>
      <c r="M85" s="859"/>
      <c r="N85" s="51"/>
    </row>
    <row r="86" spans="1:14" ht="15.75" thickBot="1">
      <c r="B86" s="91" t="s">
        <v>974</v>
      </c>
      <c r="C86" s="92"/>
      <c r="D86" s="92"/>
      <c r="E86" s="92"/>
      <c r="F86" s="92"/>
      <c r="G86" s="92"/>
      <c r="H86" s="92"/>
      <c r="I86" s="93"/>
      <c r="J86" s="94"/>
      <c r="K86" s="305">
        <v>0.05</v>
      </c>
      <c r="L86" s="860">
        <f>N79*K86</f>
        <v>41565.545783417678</v>
      </c>
      <c r="M86" s="861"/>
      <c r="N86" s="51"/>
    </row>
    <row r="87" spans="1:14" ht="15.75" thickBot="1">
      <c r="B87" s="824" t="s">
        <v>953</v>
      </c>
      <c r="C87" s="825"/>
      <c r="D87" s="825"/>
      <c r="E87" s="825"/>
      <c r="F87" s="825"/>
      <c r="G87" s="825"/>
      <c r="H87" s="825"/>
      <c r="I87" s="825"/>
      <c r="J87" s="825"/>
      <c r="K87" s="825"/>
      <c r="L87" s="825"/>
      <c r="M87" s="826"/>
      <c r="N87" s="52">
        <f>L84+L85+L86</f>
        <v>249393.27470050607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1080704.1903688596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0.25" customHeight="1" thickBot="1">
      <c r="A31" t="s">
        <v>1845</v>
      </c>
      <c r="B31" s="80" t="s">
        <v>1114</v>
      </c>
      <c r="C31" s="81" t="s">
        <v>2109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336">
        <v>2</v>
      </c>
      <c r="N36" s="272">
        <f>K36/M36</f>
        <v>1655.2655698049716</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10274.046981055548</v>
      </c>
      <c r="L37" s="335"/>
      <c r="M37" s="336">
        <v>2</v>
      </c>
      <c r="N37" s="272">
        <f>K37/M37</f>
        <v>5137.0234905277739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8140.6398216277703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829</v>
      </c>
      <c r="B48" s="43" t="str">
        <f>VLOOKUP(A48,MATERIALES!A5:D373,3,FALSE)</f>
        <v>Concreto Resistencia  28 (Mpa)</v>
      </c>
      <c r="C48" s="281"/>
      <c r="D48" s="281"/>
      <c r="E48" s="281"/>
      <c r="F48" s="281"/>
      <c r="G48" s="281"/>
      <c r="H48" s="281"/>
      <c r="I48" s="281"/>
      <c r="J48" s="311" t="str">
        <f>VLOOKUP(A48,MATERIALES!A4:D640,2,FALSE)</f>
        <v>m3</v>
      </c>
      <c r="K48" s="282">
        <v>1</v>
      </c>
      <c r="L48" s="267"/>
      <c r="M48" s="402">
        <f>VLOOKUP(A48,MATERIALES!A5:D396,4,FALSE)</f>
        <v>397800.63892804849</v>
      </c>
      <c r="N48" s="272">
        <f>K48*M48</f>
        <v>397800.63892804849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873</v>
      </c>
      <c r="B50" s="43" t="str">
        <f>VLOOKUP(A50,MATERIALES!A6:D373,3,FALSE)</f>
        <v>FORMALETA (Depende para que sea el Concreto)</v>
      </c>
      <c r="C50" s="425"/>
      <c r="D50" s="425"/>
      <c r="E50" s="425"/>
      <c r="F50" s="425"/>
      <c r="G50" s="425"/>
      <c r="H50" s="425"/>
      <c r="I50" s="425"/>
      <c r="J50" s="312" t="str">
        <f>VLOOKUP(A50,MATERIALES!A6:D642,2,FALSE)</f>
        <v>m2</v>
      </c>
      <c r="K50" s="397">
        <v>4.5999999999999996</v>
      </c>
      <c r="L50" s="421"/>
      <c r="M50" s="402">
        <f>VLOOKUP(A50,MATERIALES!A6:D398,4,FALSE)</f>
        <v>22135.296795144492</v>
      </c>
      <c r="N50" s="272">
        <f>K50*M50</f>
        <v>101822.36525766466</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505873.28960316465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1841.1274801954798</v>
      </c>
      <c r="M60" s="829"/>
      <c r="N60" s="287">
        <f>K60*L60</f>
        <v>1841.1274801954798</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1841.1274801954798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542822.07213088835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108564.41442617768</v>
      </c>
      <c r="M84" s="859"/>
      <c r="N84" s="51"/>
    </row>
    <row r="85" spans="1:14">
      <c r="B85" s="89" t="s">
        <v>973</v>
      </c>
      <c r="C85" s="90"/>
      <c r="D85" s="90"/>
      <c r="E85" s="90"/>
      <c r="F85" s="90"/>
      <c r="G85" s="90"/>
      <c r="H85" s="90"/>
      <c r="I85" s="87"/>
      <c r="J85" s="88"/>
      <c r="K85" s="304">
        <v>0.05</v>
      </c>
      <c r="L85" s="858">
        <f>N79*K85</f>
        <v>27141.10360654442</v>
      </c>
      <c r="M85" s="859"/>
      <c r="N85" s="51"/>
    </row>
    <row r="86" spans="1:14" ht="15.75" thickBot="1">
      <c r="B86" s="91" t="s">
        <v>974</v>
      </c>
      <c r="C86" s="92"/>
      <c r="D86" s="92"/>
      <c r="E86" s="92"/>
      <c r="F86" s="92"/>
      <c r="G86" s="92"/>
      <c r="H86" s="92"/>
      <c r="I86" s="93"/>
      <c r="J86" s="94"/>
      <c r="K86" s="305">
        <v>0.05</v>
      </c>
      <c r="L86" s="860">
        <f>N79*K86</f>
        <v>27141.10360654442</v>
      </c>
      <c r="M86" s="861"/>
      <c r="N86" s="51"/>
    </row>
    <row r="87" spans="1:14" ht="15.75" thickBot="1">
      <c r="B87" s="824" t="s">
        <v>953</v>
      </c>
      <c r="C87" s="825"/>
      <c r="D87" s="825"/>
      <c r="E87" s="825"/>
      <c r="F87" s="825"/>
      <c r="G87" s="825"/>
      <c r="H87" s="825"/>
      <c r="I87" s="825"/>
      <c r="J87" s="825"/>
      <c r="K87" s="825"/>
      <c r="L87" s="825"/>
      <c r="M87" s="826"/>
      <c r="N87" s="52">
        <f>L84+L85+L86</f>
        <v>162846.62163926655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705668.69377015484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1115</v>
      </c>
      <c r="C31" s="81" t="s">
        <v>2110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112</v>
      </c>
      <c r="B36" s="837" t="str">
        <f>VLOOKUP(A36,EQUIPOS!A6:D154,3,FALSE)</f>
        <v xml:space="preserve">Aspersor manual
</v>
      </c>
      <c r="C36" s="838"/>
      <c r="D36" s="838"/>
      <c r="E36" s="838"/>
      <c r="F36" s="838"/>
      <c r="G36" s="838"/>
      <c r="H36" s="839"/>
      <c r="I36" s="267"/>
      <c r="J36" s="268"/>
      <c r="K36" s="269">
        <f>VLOOKUP(A36,EQUIPOS!A6:D163,4,FALSE)</f>
        <v>3310.5311396099432</v>
      </c>
      <c r="L36" s="270"/>
      <c r="M36" s="336">
        <v>2</v>
      </c>
      <c r="N36" s="272">
        <f>K36/M36</f>
        <v>1655.2655698049716</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10274.046981055548</v>
      </c>
      <c r="L37" s="335"/>
      <c r="M37" s="336">
        <v>2</v>
      </c>
      <c r="N37" s="272">
        <f>K37/M37</f>
        <v>5137.0234905277739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1348.350761295025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8140.6398216277703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832</v>
      </c>
      <c r="B48" s="43" t="str">
        <f>VLOOKUP(A48,MATERIALES!A5:D373,3,FALSE)</f>
        <v>Concreto Resistencia  21 (Mpa)</v>
      </c>
      <c r="C48" s="281"/>
      <c r="D48" s="281"/>
      <c r="E48" s="281"/>
      <c r="F48" s="281"/>
      <c r="G48" s="281"/>
      <c r="H48" s="281"/>
      <c r="I48" s="281"/>
      <c r="J48" s="311" t="str">
        <f>VLOOKUP(A48,MATERIALES!A4:D640,2,FALSE)</f>
        <v>m3</v>
      </c>
      <c r="K48" s="282">
        <v>1</v>
      </c>
      <c r="L48" s="267"/>
      <c r="M48" s="402">
        <f>VLOOKUP(A48,MATERIALES!A5:D396,4,FALSE)</f>
        <v>383709.60812133289</v>
      </c>
      <c r="N48" s="272">
        <f>K48*M48</f>
        <v>383709.60812133289</v>
      </c>
    </row>
    <row r="49" spans="1:14">
      <c r="A49" s="161" t="s">
        <v>778</v>
      </c>
      <c r="B49" s="43" t="str">
        <f>VLOOKUP(A49,MATERIALES!A6:D373,3,FALSE)</f>
        <v>Antisol blanco (presentación 20 kg)</v>
      </c>
      <c r="C49" s="425"/>
      <c r="D49" s="425"/>
      <c r="E49" s="425"/>
      <c r="F49" s="425"/>
      <c r="G49" s="425"/>
      <c r="H49" s="425"/>
      <c r="I49" s="425"/>
      <c r="J49" s="312" t="str">
        <f>VLOOKUP(A49,MATERIALES!A5:D641,2,FALSE)</f>
        <v>kg</v>
      </c>
      <c r="K49" s="397">
        <v>1</v>
      </c>
      <c r="L49" s="421"/>
      <c r="M49" s="402">
        <f>VLOOKUP(A49,MATERIALES!A6:D397,4,FALSE)</f>
        <v>6250.2854174514978</v>
      </c>
      <c r="N49" s="272">
        <f>K49*M49</f>
        <v>6250.2854174514978</v>
      </c>
    </row>
    <row r="50" spans="1:14">
      <c r="A50" s="161"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4.5999999999999996</v>
      </c>
      <c r="L50" s="421"/>
      <c r="M50" s="402">
        <f>VLOOKUP(A50,MATERIALES!A6:D398,4,FALSE)</f>
        <v>4272.266133840787</v>
      </c>
      <c r="N50" s="272">
        <f>K50*M50</f>
        <v>19652.424215667619</v>
      </c>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ht="15.75" thickBot="1">
      <c r="B54" s="43"/>
      <c r="C54" s="310"/>
      <c r="D54" s="310"/>
      <c r="E54" s="310"/>
      <c r="F54" s="310"/>
      <c r="G54" s="310"/>
      <c r="H54" s="310"/>
      <c r="I54" s="310"/>
      <c r="J54" s="435"/>
      <c r="K54" s="126"/>
      <c r="L54" s="325"/>
      <c r="M54" s="402"/>
      <c r="N54" s="272"/>
    </row>
    <row r="55" spans="1:14" ht="15.75" thickBot="1">
      <c r="B55" s="824" t="s">
        <v>953</v>
      </c>
      <c r="C55" s="825"/>
      <c r="D55" s="825"/>
      <c r="E55" s="825"/>
      <c r="F55" s="825"/>
      <c r="G55" s="825"/>
      <c r="H55" s="825"/>
      <c r="I55" s="825"/>
      <c r="J55" s="825"/>
      <c r="K55" s="825"/>
      <c r="L55" s="825"/>
      <c r="M55" s="826"/>
      <c r="N55" s="394">
        <f>SUM(N48:N54)</f>
        <v>409612.317754452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VLOOKUP(A60,TRANSPORTE!A2:D117,3,FALSE)</f>
        <v>Transporte de concreto</v>
      </c>
      <c r="C60" s="317"/>
      <c r="D60" s="317"/>
      <c r="E60" s="317"/>
      <c r="F60" s="317"/>
      <c r="G60" s="317"/>
      <c r="H60" s="311" t="s">
        <v>339</v>
      </c>
      <c r="I60" s="279">
        <v>1</v>
      </c>
      <c r="J60" s="286">
        <v>1</v>
      </c>
      <c r="K60" s="279">
        <f>I60*J60</f>
        <v>1</v>
      </c>
      <c r="L60" s="828">
        <f>VLOOKUP(A60,TRANSPORTE!A2:D117,4,FALSE)</f>
        <v>1841.1274801954798</v>
      </c>
      <c r="M60" s="829"/>
      <c r="N60" s="287">
        <f>K60*L60</f>
        <v>1841.1274801954798</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1841.1274801954798</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2"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16</v>
      </c>
      <c r="N71" s="395">
        <f>K71/M71</f>
        <v>20299.125</v>
      </c>
      <c r="O71" s="106"/>
    </row>
    <row r="72" spans="1:15">
      <c r="A72" s="162"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16</v>
      </c>
      <c r="N72" s="395">
        <f>K72/M72</f>
        <v>6667.890225900499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26967.015225900497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446561.10028217576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89312.220056435151</v>
      </c>
      <c r="M84" s="859"/>
      <c r="N84" s="51"/>
    </row>
    <row r="85" spans="1:14">
      <c r="B85" s="89" t="s">
        <v>973</v>
      </c>
      <c r="C85" s="90"/>
      <c r="D85" s="90"/>
      <c r="E85" s="90"/>
      <c r="F85" s="90"/>
      <c r="G85" s="90"/>
      <c r="H85" s="90"/>
      <c r="I85" s="87"/>
      <c r="J85" s="88"/>
      <c r="K85" s="304">
        <v>0.05</v>
      </c>
      <c r="L85" s="858">
        <f>N79*K85</f>
        <v>22328.055014108788</v>
      </c>
      <c r="M85" s="859"/>
      <c r="N85" s="51"/>
    </row>
    <row r="86" spans="1:14" ht="15.75" thickBot="1">
      <c r="B86" s="91" t="s">
        <v>974</v>
      </c>
      <c r="C86" s="92"/>
      <c r="D86" s="92"/>
      <c r="E86" s="92"/>
      <c r="F86" s="92"/>
      <c r="G86" s="92"/>
      <c r="H86" s="92"/>
      <c r="I86" s="93"/>
      <c r="J86" s="94"/>
      <c r="K86" s="305">
        <v>0.05</v>
      </c>
      <c r="L86" s="860">
        <f>N79*K86</f>
        <v>22328.055014108788</v>
      </c>
      <c r="M86" s="861"/>
      <c r="N86" s="51"/>
    </row>
    <row r="87" spans="1:14" ht="15.75" thickBot="1">
      <c r="B87" s="824" t="s">
        <v>953</v>
      </c>
      <c r="C87" s="825"/>
      <c r="D87" s="825"/>
      <c r="E87" s="825"/>
      <c r="F87" s="825"/>
      <c r="G87" s="825"/>
      <c r="H87" s="825"/>
      <c r="I87" s="825"/>
      <c r="J87" s="825"/>
      <c r="K87" s="825"/>
      <c r="L87" s="825"/>
      <c r="M87" s="826"/>
      <c r="N87" s="52">
        <f>L84+L85+L86</f>
        <v>133968.33008465273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580529.43036682846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ht="25.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1116</v>
      </c>
      <c r="C31" s="81" t="s">
        <v>2111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12778.287094461464</v>
      </c>
      <c r="L36" s="270"/>
      <c r="M36" s="336">
        <v>1</v>
      </c>
      <c r="N36" s="272">
        <f>K36/M36</f>
        <v>12778.287094461464</v>
      </c>
    </row>
    <row r="37" spans="1:14">
      <c r="A37" s="113" t="s">
        <v>363</v>
      </c>
      <c r="B37" s="837" t="str">
        <f>VLOOKUP(A37,EQUIPOS!A7:D154,3,FALSE)</f>
        <v>Vibrador de concreto, Motor de 3 hp a 18.000 rpm Mangueras de 4 mt</v>
      </c>
      <c r="C37" s="838"/>
      <c r="D37" s="838"/>
      <c r="E37" s="838"/>
      <c r="F37" s="838"/>
      <c r="G37" s="838"/>
      <c r="H37" s="839"/>
      <c r="I37" s="421"/>
      <c r="J37" s="422"/>
      <c r="K37" s="269">
        <f>VLOOKUP(A37,EQUIPOS!A7:D164,4,FALSE)</f>
        <v>10274.046981055548</v>
      </c>
      <c r="L37" s="335"/>
      <c r="M37" s="336">
        <v>1</v>
      </c>
      <c r="N37" s="272">
        <f>K37/M37</f>
        <v>10274.046981055548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26425.673098107065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0.95</v>
      </c>
      <c r="L48" s="267"/>
      <c r="M48" s="402">
        <f>VLOOKUP(A48,MATERIALES!A5:D396,4,FALSE)</f>
        <v>87778.450522264917</v>
      </c>
      <c r="N48" s="272">
        <f>K48*M48</f>
        <v>83389.527996151664</v>
      </c>
    </row>
    <row r="49" spans="1:14">
      <c r="A49" s="161" t="s">
        <v>774</v>
      </c>
      <c r="B49" s="43" t="str">
        <f>VLOOKUP(A49,MATERIALES!A6:D373,3,FALSE)</f>
        <v>Agua</v>
      </c>
      <c r="C49" s="425"/>
      <c r="D49" s="425"/>
      <c r="E49" s="425"/>
      <c r="F49" s="425"/>
      <c r="G49" s="425"/>
      <c r="H49" s="425"/>
      <c r="I49" s="425"/>
      <c r="J49" s="312" t="str">
        <f>VLOOKUP(A49,MATERIALES!A5:D641,2,FALSE)</f>
        <v>lt</v>
      </c>
      <c r="K49" s="397">
        <v>170</v>
      </c>
      <c r="L49" s="421"/>
      <c r="M49" s="402">
        <f>VLOOKUP(A49,MATERIALES!A6:D397,4,FALSE)</f>
        <v>75.874781266930228</v>
      </c>
      <c r="N49" s="272">
        <f>K49*M49</f>
        <v>12898.71281537814</v>
      </c>
    </row>
    <row r="50" spans="1:14">
      <c r="A50" s="161" t="s">
        <v>802</v>
      </c>
      <c r="B50" s="43" t="str">
        <f>VLOOKUP(A50,MATERIALES!A6:D373,3,FALSE)</f>
        <v>Arena lavada</v>
      </c>
      <c r="C50" s="425"/>
      <c r="D50" s="425"/>
      <c r="E50" s="425"/>
      <c r="F50" s="425"/>
      <c r="G50" s="425"/>
      <c r="H50" s="425"/>
      <c r="I50" s="425"/>
      <c r="J50" s="312" t="str">
        <f>VLOOKUP(A50,MATERIALES!A6:D642,2,FALSE)</f>
        <v>m3</v>
      </c>
      <c r="K50" s="397">
        <v>0.55000000000000004</v>
      </c>
      <c r="L50" s="421"/>
      <c r="M50" s="402">
        <f>VLOOKUP(A50,MATERIALES!A6:D398,4,FALSE)</f>
        <v>35471.460242289882</v>
      </c>
      <c r="N50" s="272">
        <f>K50*M50</f>
        <v>19509.303133259436</v>
      </c>
    </row>
    <row r="51" spans="1:14">
      <c r="A51" s="161" t="s">
        <v>804</v>
      </c>
      <c r="B51" s="43" t="str">
        <f>VLOOKUP(A51,MATERIALES!A6:D373,3,FALSE)</f>
        <v>Cemento gris</v>
      </c>
      <c r="C51" s="425"/>
      <c r="D51" s="425"/>
      <c r="E51" s="425"/>
      <c r="F51" s="425"/>
      <c r="G51" s="425"/>
      <c r="H51" s="425"/>
      <c r="I51" s="425"/>
      <c r="J51" s="312" t="str">
        <f>VLOOKUP(A51,MATERIALES!A6:D643,2,FALSE)</f>
        <v>kg</v>
      </c>
      <c r="K51" s="397">
        <v>300</v>
      </c>
      <c r="L51" s="421"/>
      <c r="M51" s="402">
        <f>VLOOKUP(A51,MATERIALES!A6:D399,4,FALSE)</f>
        <v>516.50499655137708</v>
      </c>
      <c r="N51" s="272">
        <f>K51*M51</f>
        <v>154951.49896541314</v>
      </c>
    </row>
    <row r="52" spans="1:14">
      <c r="A52" s="161" t="s">
        <v>867</v>
      </c>
      <c r="B52" s="43" t="str">
        <f>VLOOKUP(A52,MATERIALES!A7:D373,3,FALSE)</f>
        <v>Formaleta (gaviones, juntas de bordillos, juntas de cunetas, muros, concretos clase D,E, F y G)</v>
      </c>
      <c r="C52" s="425"/>
      <c r="D52" s="425"/>
      <c r="E52" s="425"/>
      <c r="F52" s="425"/>
      <c r="G52" s="425"/>
      <c r="H52" s="425"/>
      <c r="I52" s="425"/>
      <c r="J52" s="312" t="str">
        <f>VLOOKUP(A52,MATERIALES!A6:D644,2,FALSE)</f>
        <v>m2</v>
      </c>
      <c r="K52" s="397">
        <v>3.1</v>
      </c>
      <c r="L52" s="421"/>
      <c r="M52" s="402">
        <f>VLOOKUP(A52,MATERIALES!A7:D400,4,FALSE)</f>
        <v>4272.266133840787</v>
      </c>
      <c r="N52" s="272">
        <f>K52*M52</f>
        <v>13244.02501490644</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283993.06792510883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0.55000000000000004</v>
      </c>
      <c r="J64" s="286">
        <v>1</v>
      </c>
      <c r="K64" s="279">
        <f>I64*J64</f>
        <v>0.55000000000000004</v>
      </c>
      <c r="L64" s="828">
        <f>VLOOKUP(A64,TRANSPORTE!A2:D117,4,FALSE)</f>
        <v>1131.4191219078368</v>
      </c>
      <c r="M64" s="829"/>
      <c r="N64" s="287">
        <f>K64*L64</f>
        <v>622.28051704931033</v>
      </c>
    </row>
    <row r="65" spans="1:15">
      <c r="A65" t="s">
        <v>1281</v>
      </c>
      <c r="B65" s="46" t="str">
        <f>VLOOKUP(A65,TRANSPORTE!A3:D117,3,FALSE)</f>
        <v>Transporte de material triturado</v>
      </c>
      <c r="C65" s="47"/>
      <c r="D65" s="47"/>
      <c r="E65" s="47"/>
      <c r="F65" s="47"/>
      <c r="G65" s="47"/>
      <c r="H65" s="311" t="s">
        <v>339</v>
      </c>
      <c r="I65" s="279">
        <v>0.95</v>
      </c>
      <c r="J65" s="286">
        <v>1</v>
      </c>
      <c r="K65" s="279">
        <f>I65*J65</f>
        <v>0.95</v>
      </c>
      <c r="L65" s="828">
        <f>VLOOKUP(A65,TRANSPORTE!A3:D117,4,FALSE)</f>
        <v>819.12972593026996</v>
      </c>
      <c r="M65" s="829"/>
      <c r="N65" s="287">
        <f>K65*L65</f>
        <v>778.17323963375645</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1400.4537566830668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379285.97523169988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75857.195046339984</v>
      </c>
      <c r="M88" s="859"/>
      <c r="N88" s="51"/>
    </row>
    <row r="89" spans="1:14">
      <c r="B89" s="89" t="s">
        <v>973</v>
      </c>
      <c r="C89" s="90"/>
      <c r="D89" s="90"/>
      <c r="E89" s="90"/>
      <c r="F89" s="90"/>
      <c r="G89" s="90"/>
      <c r="H89" s="90"/>
      <c r="I89" s="87"/>
      <c r="J89" s="88"/>
      <c r="K89" s="304">
        <v>0.05</v>
      </c>
      <c r="L89" s="858">
        <f>N83*K89</f>
        <v>18964.298761584996</v>
      </c>
      <c r="M89" s="859"/>
      <c r="N89" s="51"/>
    </row>
    <row r="90" spans="1:14" ht="15.75" thickBot="1">
      <c r="B90" s="91" t="s">
        <v>974</v>
      </c>
      <c r="C90" s="92"/>
      <c r="D90" s="92"/>
      <c r="E90" s="92"/>
      <c r="F90" s="92"/>
      <c r="G90" s="92"/>
      <c r="H90" s="92"/>
      <c r="I90" s="93"/>
      <c r="J90" s="94"/>
      <c r="K90" s="305">
        <v>0.05</v>
      </c>
      <c r="L90" s="860">
        <f>N83*K90</f>
        <v>18964.298761584996</v>
      </c>
      <c r="M90" s="861"/>
      <c r="N90" s="51"/>
    </row>
    <row r="91" spans="1:14" ht="15.75" thickBot="1">
      <c r="B91" s="824" t="s">
        <v>953</v>
      </c>
      <c r="C91" s="825"/>
      <c r="D91" s="825"/>
      <c r="E91" s="825"/>
      <c r="F91" s="825"/>
      <c r="G91" s="825"/>
      <c r="H91" s="825"/>
      <c r="I91" s="825"/>
      <c r="J91" s="825"/>
      <c r="K91" s="825"/>
      <c r="L91" s="825"/>
      <c r="M91" s="826"/>
      <c r="N91" s="52">
        <f>L88+L89+L90</f>
        <v>113785.79256950998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493071.76780120988</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1117</v>
      </c>
      <c r="C31" s="81" t="s">
        <v>2112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12778.287094461464</v>
      </c>
      <c r="L36" s="270"/>
      <c r="M36" s="336">
        <v>1</v>
      </c>
      <c r="N36" s="272">
        <f>K36/M36</f>
        <v>12778.287094461464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16151.626117051514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0.84</v>
      </c>
      <c r="L48" s="267"/>
      <c r="M48" s="402">
        <f>VLOOKUP(A48,MATERIALES!A5:D396,4,FALSE)</f>
        <v>87778.450522264917</v>
      </c>
      <c r="N48" s="272">
        <f>K48*M48</f>
        <v>73733.898438702527</v>
      </c>
    </row>
    <row r="49" spans="1:14">
      <c r="A49" s="161" t="s">
        <v>774</v>
      </c>
      <c r="B49" s="43" t="str">
        <f>VLOOKUP(A49,MATERIALES!A6:D373,3,FALSE)</f>
        <v>Agua</v>
      </c>
      <c r="C49" s="425"/>
      <c r="D49" s="425"/>
      <c r="E49" s="425"/>
      <c r="F49" s="425"/>
      <c r="G49" s="425"/>
      <c r="H49" s="425"/>
      <c r="I49" s="425"/>
      <c r="J49" s="312" t="str">
        <f>VLOOKUP(A49,MATERIALES!A5:D641,2,FALSE)</f>
        <v>lt</v>
      </c>
      <c r="K49" s="397">
        <v>185</v>
      </c>
      <c r="L49" s="421"/>
      <c r="M49" s="402">
        <f>VLOOKUP(A49,MATERIALES!A6:D397,4,FALSE)</f>
        <v>75.874781266930228</v>
      </c>
      <c r="N49" s="272">
        <f>K49*M49</f>
        <v>14036.834534382093</v>
      </c>
    </row>
    <row r="50" spans="1:14">
      <c r="A50" s="161" t="s">
        <v>802</v>
      </c>
      <c r="B50" s="43" t="str">
        <f>VLOOKUP(A50,MATERIALES!A6:D373,3,FALSE)</f>
        <v>Arena lavada</v>
      </c>
      <c r="C50" s="425"/>
      <c r="D50" s="425"/>
      <c r="E50" s="425"/>
      <c r="F50" s="425"/>
      <c r="G50" s="425"/>
      <c r="H50" s="425"/>
      <c r="I50" s="425"/>
      <c r="J50" s="312" t="str">
        <f>VLOOKUP(A50,MATERIALES!A6:D642,2,FALSE)</f>
        <v>m3</v>
      </c>
      <c r="K50" s="397">
        <v>0.63</v>
      </c>
      <c r="L50" s="421"/>
      <c r="M50" s="402">
        <f>VLOOKUP(A50,MATERIALES!A6:D398,4,FALSE)</f>
        <v>35471.460242289882</v>
      </c>
      <c r="N50" s="272">
        <f>K50*M50</f>
        <v>22347.019952642626</v>
      </c>
    </row>
    <row r="51" spans="1:14">
      <c r="A51" s="161" t="s">
        <v>804</v>
      </c>
      <c r="B51" s="43" t="str">
        <f>VLOOKUP(A51,MATERIALES!A6:D373,3,FALSE)</f>
        <v>Cemento gris</v>
      </c>
      <c r="C51" s="425"/>
      <c r="D51" s="425"/>
      <c r="E51" s="425"/>
      <c r="F51" s="425"/>
      <c r="G51" s="425"/>
      <c r="H51" s="425"/>
      <c r="I51" s="425"/>
      <c r="J51" s="312" t="str">
        <f>VLOOKUP(A51,MATERIALES!A6:D643,2,FALSE)</f>
        <v>kg</v>
      </c>
      <c r="K51" s="397">
        <v>260</v>
      </c>
      <c r="L51" s="421"/>
      <c r="M51" s="402">
        <f>VLOOKUP(A51,MATERIALES!A6:D399,4,FALSE)</f>
        <v>516.50499655137708</v>
      </c>
      <c r="N51" s="272">
        <f>K51*M51</f>
        <v>134291.29910335803</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244409.05202908529</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0.63</v>
      </c>
      <c r="J64" s="286">
        <v>1</v>
      </c>
      <c r="K64" s="279">
        <f>I64*J64</f>
        <v>0.63</v>
      </c>
      <c r="L64" s="828">
        <f>VLOOKUP(A64,TRANSPORTE!A2:D117,4,FALSE)</f>
        <v>1131.4191219078368</v>
      </c>
      <c r="M64" s="829"/>
      <c r="N64" s="287">
        <f>K64*L64</f>
        <v>712.79404680193716</v>
      </c>
    </row>
    <row r="65" spans="1:15">
      <c r="A65" t="s">
        <v>1281</v>
      </c>
      <c r="B65" s="46" t="str">
        <f>VLOOKUP(A65,TRANSPORTE!A3:D117,3,FALSE)</f>
        <v>Transporte de material triturado</v>
      </c>
      <c r="C65" s="47"/>
      <c r="D65" s="47"/>
      <c r="E65" s="47"/>
      <c r="F65" s="47"/>
      <c r="G65" s="47"/>
      <c r="H65" s="311" t="s">
        <v>339</v>
      </c>
      <c r="I65" s="279">
        <v>0.84</v>
      </c>
      <c r="J65" s="286">
        <v>1</v>
      </c>
      <c r="K65" s="279">
        <f>I65*J65</f>
        <v>0.84</v>
      </c>
      <c r="L65" s="828">
        <f>VLOOKUP(A65,TRANSPORTE!A3:D117,4,FALSE)</f>
        <v>819.12972593026996</v>
      </c>
      <c r="M65" s="829"/>
      <c r="N65" s="287">
        <f>K65*L65</f>
        <v>688.06896978142674</v>
      </c>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1400.8630165833638</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8</v>
      </c>
      <c r="N75" s="395">
        <f>K75/M75</f>
        <v>54131</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8</v>
      </c>
      <c r="N76" s="395">
        <f>K76/M76</f>
        <v>13335.780451800998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67466.780451800994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329428.32161452121</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65885.664322904238</v>
      </c>
      <c r="M88" s="859"/>
      <c r="N88" s="51"/>
    </row>
    <row r="89" spans="1:14">
      <c r="B89" s="89" t="s">
        <v>973</v>
      </c>
      <c r="C89" s="90"/>
      <c r="D89" s="90"/>
      <c r="E89" s="90"/>
      <c r="F89" s="90"/>
      <c r="G89" s="90"/>
      <c r="H89" s="90"/>
      <c r="I89" s="87"/>
      <c r="J89" s="88"/>
      <c r="K89" s="304">
        <v>0.05</v>
      </c>
      <c r="L89" s="858">
        <f>N83*K89</f>
        <v>16471.41608072606</v>
      </c>
      <c r="M89" s="859"/>
      <c r="N89" s="51"/>
    </row>
    <row r="90" spans="1:14" ht="15.75" thickBot="1">
      <c r="B90" s="91" t="s">
        <v>974</v>
      </c>
      <c r="C90" s="92"/>
      <c r="D90" s="92"/>
      <c r="E90" s="92"/>
      <c r="F90" s="92"/>
      <c r="G90" s="92"/>
      <c r="H90" s="92"/>
      <c r="I90" s="93"/>
      <c r="J90" s="94"/>
      <c r="K90" s="305">
        <v>0.05</v>
      </c>
      <c r="L90" s="860">
        <f>N83*K90</f>
        <v>16471.41608072606</v>
      </c>
      <c r="M90" s="861"/>
      <c r="N90" s="51"/>
    </row>
    <row r="91" spans="1:14" ht="15.75" thickBot="1">
      <c r="B91" s="824" t="s">
        <v>953</v>
      </c>
      <c r="C91" s="825"/>
      <c r="D91" s="825"/>
      <c r="E91" s="825"/>
      <c r="F91" s="825"/>
      <c r="G91" s="825"/>
      <c r="H91" s="825"/>
      <c r="I91" s="825"/>
      <c r="J91" s="825"/>
      <c r="K91" s="825"/>
      <c r="L91" s="825"/>
      <c r="M91" s="826"/>
      <c r="N91" s="52">
        <f>L88+L89+L90</f>
        <v>98828.496484356365</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428256.81809887756</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1118</v>
      </c>
      <c r="C31" s="81" t="s">
        <v>2113</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12778.287094461464</v>
      </c>
      <c r="L36" s="270"/>
      <c r="M36" s="336">
        <v>1</v>
      </c>
      <c r="N36" s="272">
        <f>K36/M36</f>
        <v>12778.287094461464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N81*M41</f>
        <v>2698.6712180720406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15476.958312533505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87778.450522264917</v>
      </c>
      <c r="N48" s="272">
        <f>K48*M48</f>
        <v>44240.339063221516</v>
      </c>
    </row>
    <row r="49" spans="1:14">
      <c r="A49" s="161" t="s">
        <v>774</v>
      </c>
      <c r="B49" s="43" t="str">
        <f>VLOOKUP(A49,MATERIALES!A6:D373,3,FALSE)</f>
        <v>Agua</v>
      </c>
      <c r="C49" s="425"/>
      <c r="D49" s="425"/>
      <c r="E49" s="425"/>
      <c r="F49" s="425"/>
      <c r="G49" s="425"/>
      <c r="H49" s="425"/>
      <c r="I49" s="425"/>
      <c r="J49" s="312" t="str">
        <f>VLOOKUP(A49,MATERIALES!A5:D641,2,FALSE)</f>
        <v>lt</v>
      </c>
      <c r="K49" s="397">
        <v>111</v>
      </c>
      <c r="L49" s="421"/>
      <c r="M49" s="402">
        <f>VLOOKUP(A49,MATERIALES!A6:D397,4,FALSE)</f>
        <v>75.874781266930228</v>
      </c>
      <c r="N49" s="272">
        <f>K49*M49</f>
        <v>8422.1007206292561</v>
      </c>
    </row>
    <row r="50" spans="1:14">
      <c r="A50" s="161" t="s">
        <v>598</v>
      </c>
      <c r="B50" s="43" t="str">
        <f>VLOOKUP(A50,MATERIALES!A6:D373,3,FALSE)</f>
        <v>Piedra para concreto ciclópeo (rajón o canto rodado)</v>
      </c>
      <c r="C50" s="425"/>
      <c r="D50" s="425"/>
      <c r="E50" s="425"/>
      <c r="F50" s="425"/>
      <c r="G50" s="425"/>
      <c r="H50" s="425"/>
      <c r="I50" s="425"/>
      <c r="J50" s="312" t="str">
        <f>VLOOKUP(A50,MATERIALES!A6:D642,2,FALSE)</f>
        <v>m3</v>
      </c>
      <c r="K50" s="397">
        <v>0.4</v>
      </c>
      <c r="L50" s="421"/>
      <c r="M50" s="402">
        <f>VLOOKUP(A50,MATERIALES!A6:D398,4,FALSE)</f>
        <v>64594.534375968658</v>
      </c>
      <c r="N50" s="272">
        <f>K50*M50</f>
        <v>25837.813750387464</v>
      </c>
    </row>
    <row r="51" spans="1:14">
      <c r="A51" s="161" t="s">
        <v>802</v>
      </c>
      <c r="B51" s="43" t="str">
        <f>VLOOKUP(A51,MATERIALES!A6:D373,3,FALSE)</f>
        <v>Arena lavada</v>
      </c>
      <c r="C51" s="425"/>
      <c r="D51" s="425"/>
      <c r="E51" s="425"/>
      <c r="F51" s="425"/>
      <c r="G51" s="425"/>
      <c r="H51" s="425"/>
      <c r="I51" s="425"/>
      <c r="J51" s="312" t="str">
        <f>VLOOKUP(A51,MATERIALES!A6:D643,2,FALSE)</f>
        <v>m3</v>
      </c>
      <c r="K51" s="397">
        <v>0.378</v>
      </c>
      <c r="L51" s="421"/>
      <c r="M51" s="402">
        <f>VLOOKUP(A51,MATERIALES!A6:D399,4,FALSE)</f>
        <v>35471.460242289882</v>
      </c>
      <c r="N51" s="272">
        <f>K51*M51</f>
        <v>13408.211971585575</v>
      </c>
    </row>
    <row r="52" spans="1:14">
      <c r="A52" s="161" t="s">
        <v>804</v>
      </c>
      <c r="B52" s="43" t="str">
        <f>VLOOKUP(A52,MATERIALES!A7:D373,3,FALSE)</f>
        <v>Cemento gris</v>
      </c>
      <c r="C52" s="425"/>
      <c r="D52" s="425"/>
      <c r="E52" s="425"/>
      <c r="F52" s="425"/>
      <c r="G52" s="425"/>
      <c r="H52" s="425"/>
      <c r="I52" s="425"/>
      <c r="J52" s="312" t="str">
        <f>VLOOKUP(A52,MATERIALES!A6:D644,2,FALSE)</f>
        <v>kg</v>
      </c>
      <c r="K52" s="397">
        <v>156</v>
      </c>
      <c r="L52" s="421"/>
      <c r="M52" s="402">
        <f>VLOOKUP(A52,MATERIALES!A7:D400,4,FALSE)</f>
        <v>516.50499655137708</v>
      </c>
      <c r="N52" s="272">
        <f>K52*M52</f>
        <v>80574.77946201482</v>
      </c>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c r="A55" s="161"/>
      <c r="B55" s="43"/>
      <c r="C55" s="425"/>
      <c r="D55" s="425"/>
      <c r="E55" s="425"/>
      <c r="F55" s="425"/>
      <c r="G55" s="425"/>
      <c r="H55" s="425"/>
      <c r="I55" s="425"/>
      <c r="J55" s="311"/>
      <c r="K55" s="397"/>
      <c r="L55" s="421"/>
      <c r="M55" s="402"/>
      <c r="N55" s="272"/>
    </row>
    <row r="56" spans="1:14">
      <c r="A56" s="161"/>
      <c r="B56" s="43"/>
      <c r="C56" s="425"/>
      <c r="D56" s="425"/>
      <c r="E56" s="425"/>
      <c r="F56" s="425"/>
      <c r="G56" s="425"/>
      <c r="H56" s="425"/>
      <c r="I56" s="425"/>
      <c r="J56" s="311"/>
      <c r="K56" s="397"/>
      <c r="L56" s="421"/>
      <c r="M56" s="402"/>
      <c r="N56" s="272"/>
    </row>
    <row r="57" spans="1:14">
      <c r="A57" s="161"/>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SUM(N48:N58)</f>
        <v>172483.24496783863</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A64" t="s">
        <v>1229</v>
      </c>
      <c r="B64" s="46" t="str">
        <f>VLOOKUP(A64,TRANSPORTE!A2:D117,3,FALSE)</f>
        <v>Transporte de arena</v>
      </c>
      <c r="C64" s="317"/>
      <c r="D64" s="317"/>
      <c r="E64" s="317"/>
      <c r="F64" s="317"/>
      <c r="G64" s="317"/>
      <c r="H64" s="311" t="s">
        <v>339</v>
      </c>
      <c r="I64" s="279">
        <v>0.378</v>
      </c>
      <c r="J64" s="286">
        <v>1</v>
      </c>
      <c r="K64" s="279">
        <f>I64*J64</f>
        <v>0.378</v>
      </c>
      <c r="L64" s="828">
        <f>VLOOKUP(A64,TRANSPORTE!A2:D117,4,FALSE)</f>
        <v>1131.4191219078368</v>
      </c>
      <c r="M64" s="829"/>
      <c r="N64" s="287">
        <f>K64*L64</f>
        <v>427.67642808116233</v>
      </c>
    </row>
    <row r="65" spans="1:15">
      <c r="A65" t="s">
        <v>1281</v>
      </c>
      <c r="B65" s="46" t="str">
        <f>VLOOKUP(A65,TRANSPORTE!A3:D117,3,FALSE)</f>
        <v>Transporte de material triturado</v>
      </c>
      <c r="C65" s="47"/>
      <c r="D65" s="47"/>
      <c r="E65" s="47"/>
      <c r="F65" s="47"/>
      <c r="G65" s="47"/>
      <c r="H65" s="311" t="s">
        <v>339</v>
      </c>
      <c r="I65" s="279">
        <v>0.504</v>
      </c>
      <c r="J65" s="286">
        <v>1</v>
      </c>
      <c r="K65" s="279">
        <f>I65*J65</f>
        <v>0.504</v>
      </c>
      <c r="L65" s="828">
        <f>VLOOKUP(A65,TRANSPORTE!A3:D117,4,FALSE)</f>
        <v>819.12972593026996</v>
      </c>
      <c r="M65" s="829"/>
      <c r="N65" s="287">
        <f>K65*L65</f>
        <v>412.84138186885605</v>
      </c>
    </row>
    <row r="66" spans="1:15">
      <c r="A66" t="s">
        <v>1308</v>
      </c>
      <c r="B66" s="46" t="str">
        <f>VLOOKUP(A66,TRANSPORTE!A3:D117,3,FALSE)</f>
        <v>Transporte de piedra para Ciclópeo</v>
      </c>
      <c r="C66" s="47"/>
      <c r="D66" s="47"/>
      <c r="E66" s="47"/>
      <c r="F66" s="47"/>
      <c r="G66" s="47"/>
      <c r="H66" s="311" t="s">
        <v>339</v>
      </c>
      <c r="I66" s="279">
        <v>0.4</v>
      </c>
      <c r="J66" s="286">
        <v>1</v>
      </c>
      <c r="K66" s="279">
        <f>I66*J66</f>
        <v>0.4</v>
      </c>
      <c r="L66" s="828">
        <f>VLOOKUP(A66,TRANSPORTE!A3:D117,4,FALSE)</f>
        <v>1135.5601158940194</v>
      </c>
      <c r="M66" s="829"/>
      <c r="N66" s="287">
        <f>K66*L66</f>
        <v>454.22404635760779</v>
      </c>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f>N64+N65+N66+N67+N68</f>
        <v>1294.7418563076262</v>
      </c>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2" t="s">
        <v>19</v>
      </c>
      <c r="B75" s="49" t="str">
        <f>VLOOKUP(A75,'MANO DE OBRA'!A8:D68,3,FALSE)</f>
        <v>Obrero (8)</v>
      </c>
      <c r="C75" s="47"/>
      <c r="D75" s="47"/>
      <c r="E75" s="47"/>
      <c r="F75" s="47"/>
      <c r="G75" s="47"/>
      <c r="H75" s="47"/>
      <c r="I75" s="292">
        <f>K75/J75*100</f>
        <v>234080.00000000003</v>
      </c>
      <c r="J75" s="293">
        <v>185</v>
      </c>
      <c r="K75" s="294">
        <f>VLOOKUP(A75,'MANO DE OBRA'!A8:D99,4,FALSE)</f>
        <v>433048</v>
      </c>
      <c r="L75" s="50"/>
      <c r="M75" s="434">
        <v>10</v>
      </c>
      <c r="N75" s="395">
        <f>K75/M75</f>
        <v>43304.800000000003</v>
      </c>
      <c r="O75" s="106"/>
    </row>
    <row r="76" spans="1:15">
      <c r="A76" s="162" t="s">
        <v>30</v>
      </c>
      <c r="B76" s="49" t="str">
        <f>VLOOKUP(A76,'MANO DE OBRA'!A8:D69,3,FALSE)</f>
        <v>Oficial</v>
      </c>
      <c r="C76" s="47"/>
      <c r="D76" s="47"/>
      <c r="E76" s="47"/>
      <c r="F76" s="47"/>
      <c r="G76" s="47"/>
      <c r="H76" s="47"/>
      <c r="I76" s="292">
        <f>K76/J76*100</f>
        <v>57668.23979157189</v>
      </c>
      <c r="J76" s="293">
        <v>185</v>
      </c>
      <c r="K76" s="294">
        <f>VLOOKUP(A76,'MANO DE OBRA'!A8:D100,4,FALSE)</f>
        <v>106686.24361440798</v>
      </c>
      <c r="L76" s="50"/>
      <c r="M76" s="434">
        <v>10</v>
      </c>
      <c r="N76" s="395">
        <f>K76/M76</f>
        <v>10668.624361440798</v>
      </c>
    </row>
    <row r="77" spans="1:15">
      <c r="B77" s="49"/>
      <c r="C77" s="47"/>
      <c r="D77" s="47"/>
      <c r="E77" s="47"/>
      <c r="F77" s="47"/>
      <c r="G77" s="47"/>
      <c r="H77" s="47"/>
      <c r="I77" s="292"/>
      <c r="J77" s="293"/>
      <c r="K77" s="294"/>
      <c r="L77" s="50"/>
      <c r="M77" s="432"/>
      <c r="N77" s="395"/>
    </row>
    <row r="78" spans="1:15">
      <c r="B78" s="49"/>
      <c r="C78" s="47"/>
      <c r="D78" s="47"/>
      <c r="E78" s="47"/>
      <c r="F78" s="47"/>
      <c r="G78" s="47"/>
      <c r="H78" s="47"/>
      <c r="I78" s="279"/>
      <c r="J78" s="297"/>
      <c r="K78" s="298"/>
      <c r="L78" s="318"/>
      <c r="M78" s="300"/>
      <c r="N78" s="296"/>
    </row>
    <row r="79" spans="1:15">
      <c r="B79" s="49"/>
      <c r="C79" s="47"/>
      <c r="D79" s="47"/>
      <c r="E79" s="47"/>
      <c r="F79" s="47"/>
      <c r="G79" s="47"/>
      <c r="H79" s="47"/>
      <c r="I79" s="279"/>
      <c r="J79" s="297"/>
      <c r="K79" s="298"/>
      <c r="L79" s="318"/>
      <c r="M79" s="300"/>
      <c r="N79" s="296"/>
    </row>
    <row r="80" spans="1:15" ht="15.75" thickBot="1">
      <c r="B80" s="811"/>
      <c r="C80" s="812"/>
      <c r="D80" s="812"/>
      <c r="E80" s="812"/>
      <c r="F80" s="812"/>
      <c r="G80" s="812"/>
      <c r="H80" s="812"/>
      <c r="I80" s="126"/>
      <c r="J80" s="126"/>
      <c r="K80" s="126"/>
      <c r="L80" s="912"/>
      <c r="M80" s="912"/>
      <c r="N80" s="45"/>
    </row>
    <row r="81" spans="1:14" ht="15.75" thickBot="1">
      <c r="B81" s="830" t="s">
        <v>953</v>
      </c>
      <c r="C81" s="831"/>
      <c r="D81" s="831"/>
      <c r="E81" s="831"/>
      <c r="F81" s="831"/>
      <c r="G81" s="831"/>
      <c r="H81" s="831"/>
      <c r="I81" s="831"/>
      <c r="J81" s="831"/>
      <c r="K81" s="831"/>
      <c r="L81" s="831"/>
      <c r="M81" s="832"/>
      <c r="N81" s="301">
        <f>SUM(N75:N80)</f>
        <v>53973.424361440804</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N43+N59+N70+N81</f>
        <v>243228.36949812056</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48645.673899624118</v>
      </c>
      <c r="M88" s="859"/>
      <c r="N88" s="51"/>
    </row>
    <row r="89" spans="1:14">
      <c r="B89" s="89" t="s">
        <v>973</v>
      </c>
      <c r="C89" s="90"/>
      <c r="D89" s="90"/>
      <c r="E89" s="90"/>
      <c r="F89" s="90"/>
      <c r="G89" s="90"/>
      <c r="H89" s="90"/>
      <c r="I89" s="87"/>
      <c r="J89" s="88"/>
      <c r="K89" s="304">
        <v>0.05</v>
      </c>
      <c r="L89" s="858">
        <f>N83*K89</f>
        <v>12161.41847490603</v>
      </c>
      <c r="M89" s="859"/>
      <c r="N89" s="51"/>
    </row>
    <row r="90" spans="1:14" ht="15.75" thickBot="1">
      <c r="B90" s="91" t="s">
        <v>974</v>
      </c>
      <c r="C90" s="92"/>
      <c r="D90" s="92"/>
      <c r="E90" s="92"/>
      <c r="F90" s="92"/>
      <c r="G90" s="92"/>
      <c r="H90" s="92"/>
      <c r="I90" s="93"/>
      <c r="J90" s="94"/>
      <c r="K90" s="305">
        <v>0.05</v>
      </c>
      <c r="L90" s="860">
        <f>N83*K90</f>
        <v>12161.41847490603</v>
      </c>
      <c r="M90" s="861"/>
      <c r="N90" s="51"/>
    </row>
    <row r="91" spans="1:14" ht="15.75" thickBot="1">
      <c r="B91" s="824" t="s">
        <v>953</v>
      </c>
      <c r="C91" s="825"/>
      <c r="D91" s="825"/>
      <c r="E91" s="825"/>
      <c r="F91" s="825"/>
      <c r="G91" s="825"/>
      <c r="H91" s="825"/>
      <c r="I91" s="825"/>
      <c r="J91" s="825"/>
      <c r="K91" s="825"/>
      <c r="L91" s="825"/>
      <c r="M91" s="826"/>
      <c r="N91" s="52">
        <f>L88+L89+L90</f>
        <v>72968.510849436178</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316196.88034755673</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1119</v>
      </c>
      <c r="C31" s="81" t="s">
        <v>2232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10274.046981055548</v>
      </c>
      <c r="L36" s="270"/>
      <c r="M36" s="336">
        <v>1</v>
      </c>
      <c r="N36" s="272">
        <f>K36/M36</f>
        <v>10274.046981055548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11856.866061140301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3418.700858798542</v>
      </c>
      <c r="N48" s="272">
        <f>K48*M48</f>
        <v>116618.72369533587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40353.616510610576</v>
      </c>
      <c r="N49" s="272">
        <f>K49*M49</f>
        <v>6053.0424765915859</v>
      </c>
    </row>
    <row r="50" spans="1:14">
      <c r="A50" s="161" t="s">
        <v>832</v>
      </c>
      <c r="B50" s="43" t="str">
        <f>VLOOKUP(A50,MATERIALES!A6:D373,3,FALSE)</f>
        <v>Concreto Resistencia  21 (Mpa)</v>
      </c>
      <c r="C50" s="425"/>
      <c r="D50" s="425"/>
      <c r="E50" s="425"/>
      <c r="F50" s="425"/>
      <c r="G50" s="425"/>
      <c r="H50" s="425"/>
      <c r="I50" s="425"/>
      <c r="J50" s="312" t="str">
        <f>VLOOKUP(A50,MATERIALES!A6:D642,2,FALSE)</f>
        <v>m3</v>
      </c>
      <c r="K50" s="397">
        <v>0.126</v>
      </c>
      <c r="L50" s="421"/>
      <c r="M50" s="402">
        <f>VLOOKUP(A50,MATERIALES!A6:D398,4,FALSE)</f>
        <v>383709.60812133289</v>
      </c>
      <c r="N50" s="272">
        <f>K50*M50</f>
        <v>48347.410623287942</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35683.90962983729</v>
      </c>
      <c r="N51" s="272">
        <f>K51*M51</f>
        <v>35683.90962983729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206703.08642505269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279">
        <v>0.126</v>
      </c>
      <c r="J61" s="286">
        <v>1</v>
      </c>
      <c r="K61" s="279">
        <f>I61*J61</f>
        <v>0.126</v>
      </c>
      <c r="L61" s="828">
        <f>VLOOKUP(A61,TRANSPORTE!A3:D117,4,FALSE)</f>
        <v>1841.1274801954798</v>
      </c>
      <c r="M61" s="829"/>
      <c r="N61" s="287">
        <f>K61*L61</f>
        <v>231.98206250463045</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231.98206250463045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297932.88855293527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59586.577710587058</v>
      </c>
      <c r="M85" s="859"/>
      <c r="N85" s="51"/>
    </row>
    <row r="86" spans="1:14">
      <c r="B86" s="89" t="s">
        <v>973</v>
      </c>
      <c r="C86" s="90"/>
      <c r="D86" s="90"/>
      <c r="E86" s="90"/>
      <c r="F86" s="90"/>
      <c r="G86" s="90"/>
      <c r="H86" s="90"/>
      <c r="I86" s="87"/>
      <c r="J86" s="88"/>
      <c r="K86" s="304">
        <v>0.05</v>
      </c>
      <c r="L86" s="858">
        <f>N80*K86</f>
        <v>14896.644427646765</v>
      </c>
      <c r="M86" s="859"/>
      <c r="N86" s="51"/>
    </row>
    <row r="87" spans="1:14" ht="15.75" thickBot="1">
      <c r="B87" s="91" t="s">
        <v>974</v>
      </c>
      <c r="C87" s="92"/>
      <c r="D87" s="92"/>
      <c r="E87" s="92"/>
      <c r="F87" s="92"/>
      <c r="G87" s="92"/>
      <c r="H87" s="92"/>
      <c r="I87" s="93"/>
      <c r="J87" s="94"/>
      <c r="K87" s="305">
        <v>0.05</v>
      </c>
      <c r="L87" s="860">
        <f>N80*K87</f>
        <v>14896.644427646765</v>
      </c>
      <c r="M87" s="861"/>
      <c r="N87" s="51"/>
    </row>
    <row r="88" spans="1:14" ht="15.75" thickBot="1">
      <c r="B88" s="824" t="s">
        <v>953</v>
      </c>
      <c r="C88" s="825"/>
      <c r="D88" s="825"/>
      <c r="E88" s="825"/>
      <c r="F88" s="825"/>
      <c r="G88" s="825"/>
      <c r="H88" s="825"/>
      <c r="I88" s="825"/>
      <c r="J88" s="825"/>
      <c r="K88" s="825"/>
      <c r="L88" s="825"/>
      <c r="M88" s="826"/>
      <c r="N88" s="52">
        <f>L85+L86+L87</f>
        <v>89379.866565880584</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387312.75511881587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1659</v>
      </c>
      <c r="C31" s="81" t="s">
        <v>1660</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10274.046981055548</v>
      </c>
      <c r="L36" s="270"/>
      <c r="M36" s="336">
        <v>1</v>
      </c>
      <c r="N36" s="272">
        <f>K36/M36</f>
        <v>10274.046981055548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1582.8190800847531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11856.866061140301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81"/>
      <c r="J48" s="311" t="str">
        <f>VLOOKUP(A48,MATERIALES!A4:D640,2,FALSE)</f>
        <v>kg</v>
      </c>
      <c r="K48" s="282">
        <v>34.112000000000002</v>
      </c>
      <c r="L48" s="267"/>
      <c r="M48" s="402">
        <f>VLOOKUP(A48,MATERIALES!A5:D396,4,FALSE)</f>
        <v>3418.700858798542</v>
      </c>
      <c r="N48" s="272">
        <f>K48*M48</f>
        <v>116618.72369533587</v>
      </c>
    </row>
    <row r="49" spans="1:14">
      <c r="A49" s="161" t="s">
        <v>608</v>
      </c>
      <c r="B49" s="43" t="str">
        <f>VLOOKUP(A49,MATERIALES!A6:D373,3,FALSE)</f>
        <v>Pintura anticorrosiva</v>
      </c>
      <c r="C49" s="425"/>
      <c r="D49" s="425"/>
      <c r="E49" s="425"/>
      <c r="F49" s="425"/>
      <c r="G49" s="425"/>
      <c r="H49" s="425"/>
      <c r="I49" s="425"/>
      <c r="J49" s="312" t="str">
        <f>VLOOKUP(A49,MATERIALES!A5:D641,2,FALSE)</f>
        <v>gal</v>
      </c>
      <c r="K49" s="397">
        <v>0.15</v>
      </c>
      <c r="L49" s="421"/>
      <c r="M49" s="402">
        <f>VLOOKUP(A49,MATERIALES!A6:D397,4,FALSE)</f>
        <v>40353.616510610576</v>
      </c>
      <c r="N49" s="272">
        <f>K49*M49</f>
        <v>6053.0424765915859</v>
      </c>
    </row>
    <row r="50" spans="1:14">
      <c r="A50" s="161" t="s">
        <v>1661</v>
      </c>
      <c r="B50" s="43" t="str">
        <f>VLOOKUP(A50,MATERIALES!A6:D373,3,FALSE)</f>
        <v>Concreto Resistencia  28 (Mpa)</v>
      </c>
      <c r="C50" s="425"/>
      <c r="D50" s="425"/>
      <c r="E50" s="425"/>
      <c r="F50" s="425"/>
      <c r="G50" s="425"/>
      <c r="H50" s="425"/>
      <c r="I50" s="425"/>
      <c r="J50" s="312" t="str">
        <f>VLOOKUP(A50,MATERIALES!A6:D642,2,FALSE)</f>
        <v>m3</v>
      </c>
      <c r="K50" s="397">
        <v>0.126</v>
      </c>
      <c r="L50" s="421"/>
      <c r="M50" s="402">
        <f>VLOOKUP(A50,MATERIALES!A6:D398,4,FALSE)</f>
        <v>397800.63892804849</v>
      </c>
      <c r="N50" s="272">
        <f>K50*M50</f>
        <v>50122.88050493411</v>
      </c>
    </row>
    <row r="51" spans="1:14">
      <c r="A51" s="161" t="s">
        <v>869</v>
      </c>
      <c r="B51" s="43" t="str">
        <f>VLOOKUP(A51,MATERIALES!A6:D373,3,FALSE)</f>
        <v>Formaleta para baranda de concreto</v>
      </c>
      <c r="C51" s="425"/>
      <c r="D51" s="425"/>
      <c r="E51" s="425"/>
      <c r="F51" s="425"/>
      <c r="G51" s="425"/>
      <c r="H51" s="425"/>
      <c r="I51" s="425"/>
      <c r="J51" s="312" t="str">
        <f>VLOOKUP(A51,MATERIALES!A6:D643,2,FALSE)</f>
        <v>m</v>
      </c>
      <c r="K51" s="397">
        <v>1</v>
      </c>
      <c r="L51" s="421"/>
      <c r="M51" s="402">
        <f>VLOOKUP(A51,MATERIALES!A6:D399,4,FALSE)</f>
        <v>35683.90962983729</v>
      </c>
      <c r="N51" s="272">
        <f>K51*M51</f>
        <v>35683.90962983729</v>
      </c>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208478.55630669885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1239</v>
      </c>
      <c r="B61" s="46" t="str">
        <f>VLOOKUP(A61,TRANSPORTE!A3:D117,3,FALSE)</f>
        <v>Transporte de concreto</v>
      </c>
      <c r="C61" s="317"/>
      <c r="D61" s="317"/>
      <c r="E61" s="317"/>
      <c r="F61" s="317"/>
      <c r="G61" s="317"/>
      <c r="H61" s="311" t="s">
        <v>339</v>
      </c>
      <c r="I61" s="413">
        <v>0.126</v>
      </c>
      <c r="J61" s="286">
        <v>1</v>
      </c>
      <c r="K61" s="413">
        <f>I61*J61</f>
        <v>0.126</v>
      </c>
      <c r="L61" s="828">
        <f>VLOOKUP(A61,TRANSPORTE!A3:D117,4,FALSE)</f>
        <v>1841.1274801954798</v>
      </c>
      <c r="M61" s="829"/>
      <c r="N61" s="287">
        <f>K61*L61</f>
        <v>231.98206250463045</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231.98206250463045</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9</v>
      </c>
      <c r="B72" s="49" t="str">
        <f>VLOOKUP(A72,'MANO DE OBRA'!A8:D68,3,FALSE)</f>
        <v>Obrero (3)</v>
      </c>
      <c r="C72" s="47"/>
      <c r="D72" s="47"/>
      <c r="E72" s="47"/>
      <c r="F72" s="47"/>
      <c r="G72" s="47"/>
      <c r="H72" s="47"/>
      <c r="I72" s="292">
        <f>K72/J72*100</f>
        <v>87780</v>
      </c>
      <c r="J72" s="293">
        <v>185</v>
      </c>
      <c r="K72" s="294">
        <f>VLOOKUP(A72,'MANO DE OBRA'!A8:D99,4,FALSE)</f>
        <v>162393</v>
      </c>
      <c r="L72" s="50"/>
      <c r="M72" s="431">
        <v>3.4</v>
      </c>
      <c r="N72" s="395">
        <f>K72/M72</f>
        <v>47762.647058823532</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3.4</v>
      </c>
      <c r="N73" s="395">
        <f>K73/M73</f>
        <v>31378.306945414115</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79140.954004237647</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299708.35843458143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59941.671686916292</v>
      </c>
      <c r="M85" s="859"/>
      <c r="N85" s="51"/>
    </row>
    <row r="86" spans="1:14">
      <c r="B86" s="89" t="s">
        <v>973</v>
      </c>
      <c r="C86" s="90"/>
      <c r="D86" s="90"/>
      <c r="E86" s="90"/>
      <c r="F86" s="90"/>
      <c r="G86" s="90"/>
      <c r="H86" s="90"/>
      <c r="I86" s="87"/>
      <c r="J86" s="88"/>
      <c r="K86" s="304">
        <v>0.05</v>
      </c>
      <c r="L86" s="858">
        <f>N80*K86</f>
        <v>14985.417921729073</v>
      </c>
      <c r="M86" s="859"/>
      <c r="N86" s="51"/>
    </row>
    <row r="87" spans="1:14" ht="15.75" thickBot="1">
      <c r="B87" s="91" t="s">
        <v>974</v>
      </c>
      <c r="C87" s="92"/>
      <c r="D87" s="92"/>
      <c r="E87" s="92"/>
      <c r="F87" s="92"/>
      <c r="G87" s="92"/>
      <c r="H87" s="92"/>
      <c r="I87" s="93"/>
      <c r="J87" s="94"/>
      <c r="K87" s="305">
        <v>0.05</v>
      </c>
      <c r="L87" s="860">
        <f>N80*K87</f>
        <v>14985.417921729073</v>
      </c>
      <c r="M87" s="861"/>
      <c r="N87" s="51"/>
    </row>
    <row r="88" spans="1:14" ht="15.75" thickBot="1">
      <c r="B88" s="824" t="s">
        <v>953</v>
      </c>
      <c r="C88" s="825"/>
      <c r="D88" s="825"/>
      <c r="E88" s="825"/>
      <c r="F88" s="825"/>
      <c r="G88" s="825"/>
      <c r="H88" s="825"/>
      <c r="I88" s="825"/>
      <c r="J88" s="825"/>
      <c r="K88" s="825"/>
      <c r="L88" s="825"/>
      <c r="M88" s="826"/>
      <c r="N88" s="52">
        <f>L85+L86+L87</f>
        <v>89912.507530374423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389620.86596495588</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3"/>
      <c r="C1" s="925"/>
      <c r="D1" s="926"/>
      <c r="E1" s="926"/>
      <c r="F1" s="926"/>
      <c r="G1" s="926"/>
      <c r="H1" s="926"/>
      <c r="I1" s="926"/>
      <c r="J1" s="927"/>
      <c r="K1" s="928" t="s">
        <v>933</v>
      </c>
      <c r="L1" s="930" t="s">
        <v>2198</v>
      </c>
      <c r="M1" s="931"/>
      <c r="N1" s="932"/>
    </row>
    <row r="2" spans="2:14" ht="22.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1662</v>
      </c>
      <c r="C31" s="81" t="s">
        <v>2121</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1545.4709934169871</v>
      </c>
      <c r="L36" s="270"/>
      <c r="M36" s="336">
        <v>37.5</v>
      </c>
      <c r="N36" s="272">
        <f>K36/M36</f>
        <v>41.212559824452988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57.294284185893787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745</v>
      </c>
      <c r="B48" s="43" t="str">
        <f>VLOOKUP(A48,MATERIALES!A5:D373,3,FALSE)</f>
        <v>Acero PDR-60</v>
      </c>
      <c r="C48" s="281"/>
      <c r="D48" s="281"/>
      <c r="E48" s="281"/>
      <c r="F48" s="281"/>
      <c r="G48" s="281"/>
      <c r="H48" s="281"/>
      <c r="I48" s="268"/>
      <c r="J48" s="224" t="str">
        <f>VLOOKUP(A48,MATERIALES!A4:D640,2,FALSE)</f>
        <v>kg</v>
      </c>
      <c r="K48" s="282">
        <v>1.05</v>
      </c>
      <c r="L48" s="267"/>
      <c r="M48" s="402">
        <f>VLOOKUP(A48,MATERIALES!A5:D396,4,FALSE)</f>
        <v>3418.700858798542</v>
      </c>
      <c r="N48" s="272">
        <f>K48*M48</f>
        <v>3589.6359017384693</v>
      </c>
    </row>
    <row r="49" spans="1:14">
      <c r="A49" s="161" t="s">
        <v>898</v>
      </c>
      <c r="B49" s="43" t="str">
        <f>VLOOKUP(A49,MATERIALES!A6:D373,3,FALSE)</f>
        <v>Alambre Negro Para Amarre</v>
      </c>
      <c r="C49" s="425"/>
      <c r="D49" s="425"/>
      <c r="E49" s="425"/>
      <c r="F49" s="425"/>
      <c r="G49" s="425"/>
      <c r="H49" s="425"/>
      <c r="I49" s="425"/>
      <c r="J49" s="311" t="str">
        <f>VLOOKUP(A49,MATERIALES!A5:D641,2,FALSE)</f>
        <v>kg</v>
      </c>
      <c r="K49" s="397">
        <v>0.03</v>
      </c>
      <c r="L49" s="421"/>
      <c r="M49" s="402">
        <f>VLOOKUP(A49,MATERIALES!A6:D397,4,FALSE)</f>
        <v>6191.3821513815074</v>
      </c>
      <c r="N49" s="272">
        <f>K49*M49</f>
        <v>185.74146454144523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3775.3773662799144</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819.12972593026996</v>
      </c>
      <c r="M61" s="829"/>
      <c r="N61" s="287">
        <f>K61*L61</f>
        <v>860.08621222678346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860.08621222678346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5496.8440807646311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1099.3688161529262</v>
      </c>
      <c r="M85" s="859"/>
      <c r="N85" s="51"/>
    </row>
    <row r="86" spans="1:14">
      <c r="B86" s="89" t="s">
        <v>973</v>
      </c>
      <c r="C86" s="90"/>
      <c r="D86" s="90"/>
      <c r="E86" s="90"/>
      <c r="F86" s="90"/>
      <c r="G86" s="90"/>
      <c r="H86" s="90"/>
      <c r="I86" s="87"/>
      <c r="J86" s="88"/>
      <c r="K86" s="304">
        <v>0.05</v>
      </c>
      <c r="L86" s="858">
        <f>N80*K86</f>
        <v>274.84220403823156</v>
      </c>
      <c r="M86" s="859"/>
      <c r="N86" s="51"/>
    </row>
    <row r="87" spans="1:14" ht="15.75" thickBot="1">
      <c r="B87" s="91" t="s">
        <v>974</v>
      </c>
      <c r="C87" s="92"/>
      <c r="D87" s="92"/>
      <c r="E87" s="92"/>
      <c r="F87" s="92"/>
      <c r="G87" s="92"/>
      <c r="H87" s="92"/>
      <c r="I87" s="93"/>
      <c r="J87" s="94"/>
      <c r="K87" s="305">
        <v>0.05</v>
      </c>
      <c r="L87" s="860">
        <f>N80*K87</f>
        <v>274.84220403823156</v>
      </c>
      <c r="M87" s="861"/>
      <c r="N87" s="51"/>
    </row>
    <row r="88" spans="1:14" ht="15.75" thickBot="1">
      <c r="B88" s="824" t="s">
        <v>953</v>
      </c>
      <c r="C88" s="825"/>
      <c r="D88" s="825"/>
      <c r="E88" s="825"/>
      <c r="F88" s="825"/>
      <c r="G88" s="825"/>
      <c r="H88" s="825"/>
      <c r="I88" s="825"/>
      <c r="J88" s="825"/>
      <c r="K88" s="825"/>
      <c r="L88" s="825"/>
      <c r="M88" s="826"/>
      <c r="N88" s="52">
        <f>L85+L86+L87</f>
        <v>1649.0532242293893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7145.8973049940205</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1663</v>
      </c>
      <c r="C31" s="81" t="s">
        <v>2122</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156</v>
      </c>
      <c r="B36" s="837" t="str">
        <f>VLOOKUP(A36,EQUIPOS!A6:D154,3,FALSE)</f>
        <v>Cizalla manual de 90 cm.</v>
      </c>
      <c r="C36" s="838"/>
      <c r="D36" s="838"/>
      <c r="E36" s="838"/>
      <c r="F36" s="838"/>
      <c r="G36" s="838"/>
      <c r="H36" s="839"/>
      <c r="I36" s="267"/>
      <c r="J36" s="268"/>
      <c r="K36" s="269">
        <f>VLOOKUP(A36,EQUIPOS!A6:D163,4,FALSE)</f>
        <v>1545.4709934169871</v>
      </c>
      <c r="L36" s="270"/>
      <c r="M36" s="336">
        <v>37.5</v>
      </c>
      <c r="N36" s="272">
        <f>K36/M36</f>
        <v>41.212559824452988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16.081724361440799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57.294284185893787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743</v>
      </c>
      <c r="B48" s="43" t="str">
        <f>VLOOKUP(A48,MATERIALES!A5:D373,3,FALSE)</f>
        <v>Acero A-40</v>
      </c>
      <c r="C48" s="281"/>
      <c r="D48" s="281"/>
      <c r="E48" s="281"/>
      <c r="F48" s="281"/>
      <c r="G48" s="281"/>
      <c r="H48" s="281"/>
      <c r="I48" s="281"/>
      <c r="J48" s="311" t="str">
        <f>VLOOKUP(A48,MATERIALES!A4:D640,2,FALSE)</f>
        <v>kg</v>
      </c>
      <c r="K48" s="282">
        <v>1.05</v>
      </c>
      <c r="L48" s="267"/>
      <c r="M48" s="402">
        <f>VLOOKUP(A48,MATERIALES!A5:D396,4,FALSE)</f>
        <v>4227.309242014685</v>
      </c>
      <c r="N48" s="272">
        <f>K48*M48</f>
        <v>4438.6747041154194</v>
      </c>
    </row>
    <row r="49" spans="1:14">
      <c r="A49" s="161" t="s">
        <v>898</v>
      </c>
      <c r="B49" s="43" t="str">
        <f>VLOOKUP(A49,MATERIALES!A6:D373,3,FALSE)</f>
        <v>Alambre Negro Para Amarre</v>
      </c>
      <c r="C49" s="425"/>
      <c r="D49" s="425"/>
      <c r="E49" s="425"/>
      <c r="F49" s="425"/>
      <c r="G49" s="425"/>
      <c r="H49" s="425"/>
      <c r="I49" s="425"/>
      <c r="J49" s="312" t="str">
        <f>VLOOKUP(A49,MATERIALES!A5:D641,2,FALSE)</f>
        <v>kg</v>
      </c>
      <c r="K49" s="397">
        <v>0.03</v>
      </c>
      <c r="L49" s="421"/>
      <c r="M49" s="402">
        <f>VLOOKUP(A49,MATERIALES!A6:D397,4,FALSE)</f>
        <v>6191.3821513815074</v>
      </c>
      <c r="N49" s="272">
        <f>K49*M49</f>
        <v>185.74146454144523</v>
      </c>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4624.416168656865</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1222</v>
      </c>
      <c r="B61" s="46" t="str">
        <f>VLOOKUP(A61,TRANSPORTE!A3:D117,3,FALSE)</f>
        <v>Transporte de acero</v>
      </c>
      <c r="C61" s="317"/>
      <c r="D61" s="317"/>
      <c r="E61" s="317"/>
      <c r="F61" s="317"/>
      <c r="G61" s="317"/>
      <c r="H61" s="311" t="s">
        <v>2044</v>
      </c>
      <c r="I61" s="279">
        <v>1.05</v>
      </c>
      <c r="J61" s="286">
        <v>1</v>
      </c>
      <c r="K61" s="279">
        <f>I61*J61</f>
        <v>1.05</v>
      </c>
      <c r="L61" s="828">
        <f>VLOOKUP(A61,TRANSPORTE!A3:D117,4,FALSE)</f>
        <v>819.12972593026996</v>
      </c>
      <c r="M61" s="829"/>
      <c r="N61" s="287">
        <f>K61*L61</f>
        <v>860.08621222678346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860.08621222678346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200</v>
      </c>
      <c r="N72" s="395">
        <f>K72/M72</f>
        <v>270.65499999999997</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200</v>
      </c>
      <c r="N73" s="395">
        <f>K73/M73</f>
        <v>533.43121807203988</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804.08621807203986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6345.8828831415822</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1269.1765766283165</v>
      </c>
      <c r="M85" s="859"/>
      <c r="N85" s="51"/>
    </row>
    <row r="86" spans="1:14">
      <c r="B86" s="89" t="s">
        <v>973</v>
      </c>
      <c r="C86" s="90"/>
      <c r="D86" s="90"/>
      <c r="E86" s="90"/>
      <c r="F86" s="90"/>
      <c r="G86" s="90"/>
      <c r="H86" s="90"/>
      <c r="I86" s="87"/>
      <c r="J86" s="88"/>
      <c r="K86" s="304">
        <v>0.05</v>
      </c>
      <c r="L86" s="858">
        <f>N80*K86</f>
        <v>317.29414415707913</v>
      </c>
      <c r="M86" s="859"/>
      <c r="N86" s="51"/>
    </row>
    <row r="87" spans="1:14" ht="15.75" thickBot="1">
      <c r="B87" s="91" t="s">
        <v>974</v>
      </c>
      <c r="C87" s="92"/>
      <c r="D87" s="92"/>
      <c r="E87" s="92"/>
      <c r="F87" s="92"/>
      <c r="G87" s="92"/>
      <c r="H87" s="92"/>
      <c r="I87" s="93"/>
      <c r="J87" s="94"/>
      <c r="K87" s="305">
        <v>0.05</v>
      </c>
      <c r="L87" s="860">
        <f>N80*K87</f>
        <v>317.29414415707913</v>
      </c>
      <c r="M87" s="861"/>
      <c r="N87" s="51"/>
    </row>
    <row r="88" spans="1:14" ht="15.75" thickBot="1">
      <c r="B88" s="824" t="s">
        <v>953</v>
      </c>
      <c r="C88" s="825"/>
      <c r="D88" s="825"/>
      <c r="E88" s="825"/>
      <c r="F88" s="825"/>
      <c r="G88" s="825"/>
      <c r="H88" s="825"/>
      <c r="I88" s="825"/>
      <c r="J88" s="825"/>
      <c r="K88" s="825"/>
      <c r="L88" s="825"/>
      <c r="M88" s="826"/>
      <c r="N88" s="52">
        <f>L85+L86+L87</f>
        <v>1903.764864942475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8249.6477480840567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1120</v>
      </c>
      <c r="C31" s="81" t="s">
        <v>2123</v>
      </c>
      <c r="D31" s="82"/>
      <c r="E31" s="82"/>
      <c r="F31" s="82"/>
      <c r="G31" s="82"/>
      <c r="H31" s="82"/>
      <c r="I31" s="82"/>
      <c r="J31" s="82"/>
      <c r="K31" s="453"/>
      <c r="L31" s="306" t="s">
        <v>1664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16860.37956572487</v>
      </c>
      <c r="L36" s="270"/>
      <c r="M36" s="336">
        <v>670</v>
      </c>
      <c r="N36" s="272">
        <f>K36/M36</f>
        <v>25.164745620484879</v>
      </c>
    </row>
    <row r="37" spans="1:14">
      <c r="A37" s="113" t="s">
        <v>125</v>
      </c>
      <c r="B37" s="837" t="str">
        <f>VLOOKUP(A37,EQUIPOS!A7:D154,3,FALSE)</f>
        <v>Bomba para gato de tensionamiento</v>
      </c>
      <c r="C37" s="838"/>
      <c r="D37" s="838"/>
      <c r="E37" s="838"/>
      <c r="F37" s="838"/>
      <c r="G37" s="838"/>
      <c r="H37" s="839"/>
      <c r="I37" s="421"/>
      <c r="J37" s="422"/>
      <c r="K37" s="269">
        <f>VLOOKUP(A37,EQUIPOS!A7:D164,4,FALSE)</f>
        <v>53856.573178595165</v>
      </c>
      <c r="L37" s="335"/>
      <c r="M37" s="336">
        <v>670</v>
      </c>
      <c r="N37" s="272">
        <f>K37/M37</f>
        <v>80.382945042679353</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152175.5626060568</v>
      </c>
      <c r="L38" s="423"/>
      <c r="M38" s="424">
        <v>670</v>
      </c>
      <c r="N38" s="272">
        <f>K38/M38</f>
        <v>227.12770538217433</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339.0917615263657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11925.347764268092</v>
      </c>
      <c r="N48" s="272">
        <f t="shared" ref="N48:N53" si="0">K48*M48</f>
        <v>47.701391057072371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14995.430450925989</v>
      </c>
      <c r="N49" s="272">
        <f t="shared" si="0"/>
        <v>59.981721803703955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1115.2617313336743</v>
      </c>
      <c r="N50" s="272">
        <f t="shared" si="0"/>
        <v>22.305234626673489</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8.5000000000000006E-2</v>
      </c>
      <c r="L51" s="421"/>
      <c r="M51" s="402">
        <f>VLOOKUP(A51,MATERIALES!A6:D399,4,FALSE)</f>
        <v>5892.2187281004672</v>
      </c>
      <c r="N51" s="272">
        <f t="shared" si="0"/>
        <v>500.83859188853972</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71431.842400107605</v>
      </c>
      <c r="N52" s="272">
        <f t="shared" si="0"/>
        <v>71.431842400107612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6191.3821513815074</v>
      </c>
      <c r="N53" s="272">
        <f t="shared" si="0"/>
        <v>123.82764302763015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826.08642480372737</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1485.9964603814483</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297.19929207628968</v>
      </c>
      <c r="M85" s="859"/>
      <c r="N85" s="51"/>
    </row>
    <row r="86" spans="1:14">
      <c r="B86" s="89" t="s">
        <v>973</v>
      </c>
      <c r="C86" s="90"/>
      <c r="D86" s="90"/>
      <c r="E86" s="90"/>
      <c r="F86" s="90"/>
      <c r="G86" s="90"/>
      <c r="H86" s="90"/>
      <c r="I86" s="87"/>
      <c r="J86" s="88"/>
      <c r="K86" s="304">
        <v>0.05</v>
      </c>
      <c r="L86" s="858">
        <f>N80*K86</f>
        <v>74.29982301907242</v>
      </c>
      <c r="M86" s="859"/>
      <c r="N86" s="51"/>
    </row>
    <row r="87" spans="1:14" ht="15.75" thickBot="1">
      <c r="B87" s="91" t="s">
        <v>974</v>
      </c>
      <c r="C87" s="92"/>
      <c r="D87" s="92"/>
      <c r="E87" s="92"/>
      <c r="F87" s="92"/>
      <c r="G87" s="92"/>
      <c r="H87" s="92"/>
      <c r="I87" s="93"/>
      <c r="J87" s="94"/>
      <c r="K87" s="305">
        <v>0.05</v>
      </c>
      <c r="L87" s="860">
        <f>N80*K87</f>
        <v>74.29982301907242</v>
      </c>
      <c r="M87" s="861"/>
      <c r="N87" s="51"/>
    </row>
    <row r="88" spans="1:14" ht="15.75" thickBot="1">
      <c r="B88" s="824" t="s">
        <v>953</v>
      </c>
      <c r="C88" s="825"/>
      <c r="D88" s="825"/>
      <c r="E88" s="825"/>
      <c r="F88" s="825"/>
      <c r="G88" s="825"/>
      <c r="H88" s="825"/>
      <c r="I88" s="825"/>
      <c r="J88" s="825"/>
      <c r="K88" s="825"/>
      <c r="L88" s="825"/>
      <c r="M88" s="826"/>
      <c r="N88" s="52">
        <f>L85+L86+L87</f>
        <v>445.79893811443446</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1931.7953984958826</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1121</v>
      </c>
      <c r="C31" s="81" t="s">
        <v>2123</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123</v>
      </c>
      <c r="B36" s="837" t="str">
        <f>VLOOKUP(A36,EQUIPOS!A6:D154,3,FALSE)</f>
        <v>Bomba de inyección de lechada</v>
      </c>
      <c r="C36" s="838"/>
      <c r="D36" s="838"/>
      <c r="E36" s="838"/>
      <c r="F36" s="838"/>
      <c r="G36" s="838"/>
      <c r="H36" s="839"/>
      <c r="I36" s="267"/>
      <c r="J36" s="268"/>
      <c r="K36" s="269">
        <f>VLOOKUP(A36,EQUIPOS!A6:D163,4,FALSE)</f>
        <v>16860.37956572487</v>
      </c>
      <c r="L36" s="270"/>
      <c r="M36" s="336">
        <v>670</v>
      </c>
      <c r="N36" s="272">
        <f>K36/M36</f>
        <v>25.164745620484879</v>
      </c>
    </row>
    <row r="37" spans="1:14">
      <c r="A37" s="113" t="s">
        <v>125</v>
      </c>
      <c r="B37" s="837" t="str">
        <f>VLOOKUP(A37,EQUIPOS!A7:D154,3,FALSE)</f>
        <v>Bomba para gato de tensionamiento</v>
      </c>
      <c r="C37" s="838"/>
      <c r="D37" s="838"/>
      <c r="E37" s="838"/>
      <c r="F37" s="838"/>
      <c r="G37" s="838"/>
      <c r="H37" s="839"/>
      <c r="I37" s="421"/>
      <c r="J37" s="422"/>
      <c r="K37" s="269">
        <f>VLOOKUP(A37,EQUIPOS!A7:D164,4,FALSE)</f>
        <v>53856.573178595165</v>
      </c>
      <c r="L37" s="335"/>
      <c r="M37" s="336">
        <v>670</v>
      </c>
      <c r="N37" s="272">
        <f>K37/M37</f>
        <v>80.382945042679353</v>
      </c>
    </row>
    <row r="38" spans="1:14">
      <c r="A38" s="113" t="s">
        <v>240</v>
      </c>
      <c r="B38" s="837" t="str">
        <f>VLOOKUP(A38,EQUIPOS!A8:D154,3,FALSE)</f>
        <v>Gato para tensionamiento, fuerza Max 200 ton, área de tensión 314 cm2.</v>
      </c>
      <c r="C38" s="838"/>
      <c r="D38" s="838"/>
      <c r="E38" s="838"/>
      <c r="F38" s="838"/>
      <c r="G38" s="838"/>
      <c r="H38" s="839"/>
      <c r="I38" s="328"/>
      <c r="J38" s="330"/>
      <c r="K38" s="269">
        <f>VLOOKUP(A38,EQUIPOS!A8:D165,4,FALSE)</f>
        <v>152175.5626060568</v>
      </c>
      <c r="L38" s="423"/>
      <c r="M38" s="424">
        <v>670</v>
      </c>
      <c r="N38" s="272">
        <f>K38/M38</f>
        <v>227.12770538217433</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N78*M41</f>
        <v>6.4163654810271034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339.0917615263657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432</v>
      </c>
      <c r="B48" s="43" t="str">
        <f>VLOOKUP(A48,MATERIALES!A5:D373,3,FALSE)</f>
        <v>Anclajes o Cuñas para el tensionamiento</v>
      </c>
      <c r="C48" s="281"/>
      <c r="D48" s="281"/>
      <c r="E48" s="281"/>
      <c r="F48" s="281"/>
      <c r="G48" s="281"/>
      <c r="H48" s="281"/>
      <c r="I48" s="281"/>
      <c r="J48" s="311" t="str">
        <f>VLOOKUP(A48,MATERIALES!A4:D640,2,FALSE)</f>
        <v>u</v>
      </c>
      <c r="K48" s="282">
        <v>4.0000000000000001E-3</v>
      </c>
      <c r="L48" s="267"/>
      <c r="M48" s="402">
        <f>VLOOKUP(A48,MATERIALES!A5:D396,4,FALSE)</f>
        <v>11925.347764268092</v>
      </c>
      <c r="N48" s="272">
        <f t="shared" ref="N48:N53" si="0">K48*M48</f>
        <v>47.701391057072371</v>
      </c>
    </row>
    <row r="49" spans="1:14">
      <c r="A49" s="161" t="s">
        <v>445</v>
      </c>
      <c r="B49" s="43" t="str">
        <f>VLOOKUP(A49,MATERIALES!A6:D373,3,FALSE)</f>
        <v>Ductos para tensionimiento</v>
      </c>
      <c r="C49" s="425"/>
      <c r="D49" s="425"/>
      <c r="E49" s="425"/>
      <c r="F49" s="425"/>
      <c r="G49" s="425"/>
      <c r="H49" s="425"/>
      <c r="I49" s="425"/>
      <c r="J49" s="312" t="str">
        <f>VLOOKUP(A49,MATERIALES!A5:D641,2,FALSE)</f>
        <v>m</v>
      </c>
      <c r="K49" s="397">
        <v>4.0000000000000001E-3</v>
      </c>
      <c r="L49" s="421"/>
      <c r="M49" s="402">
        <f>VLOOKUP(A49,MATERIALES!A6:D397,4,FALSE)</f>
        <v>14995.430450925989</v>
      </c>
      <c r="N49" s="272">
        <f t="shared" si="0"/>
        <v>59.981721803703955</v>
      </c>
    </row>
    <row r="50" spans="1:14">
      <c r="A50" s="161" t="s">
        <v>483</v>
      </c>
      <c r="B50" s="43" t="str">
        <f>VLOOKUP(A50,MATERIALES!A6:D373,3,FALSE)</f>
        <v>Lechada para ductos (tensionamiento)</v>
      </c>
      <c r="C50" s="425"/>
      <c r="D50" s="425"/>
      <c r="E50" s="425"/>
      <c r="F50" s="425"/>
      <c r="G50" s="425"/>
      <c r="H50" s="425"/>
      <c r="I50" s="425"/>
      <c r="J50" s="312" t="str">
        <f>VLOOKUP(A50,MATERIALES!A6:D642,2,FALSE)</f>
        <v>lt</v>
      </c>
      <c r="K50" s="397">
        <v>0.02</v>
      </c>
      <c r="L50" s="421"/>
      <c r="M50" s="402">
        <f>VLOOKUP(A50,MATERIALES!A6:D398,4,FALSE)</f>
        <v>1115.2617313336743</v>
      </c>
      <c r="N50" s="272">
        <f t="shared" si="0"/>
        <v>22.305234626673489</v>
      </c>
    </row>
    <row r="51" spans="1:14">
      <c r="A51" s="161" t="s">
        <v>691</v>
      </c>
      <c r="B51" s="43" t="str">
        <f>VLOOKUP(A51,MATERIALES!A6:D373,3,FALSE)</f>
        <v>Torón de tensionmiento 1/2´´ o 5/8´´</v>
      </c>
      <c r="C51" s="425"/>
      <c r="D51" s="425"/>
      <c r="E51" s="425"/>
      <c r="F51" s="425"/>
      <c r="G51" s="425"/>
      <c r="H51" s="425"/>
      <c r="I51" s="425"/>
      <c r="J51" s="312" t="str">
        <f>VLOOKUP(A51,MATERIALES!A6:D643,2,FALSE)</f>
        <v>kg</v>
      </c>
      <c r="K51" s="397">
        <v>5.53</v>
      </c>
      <c r="L51" s="421"/>
      <c r="M51" s="402">
        <f>VLOOKUP(A51,MATERIALES!A6:D399,4,FALSE)</f>
        <v>5892.2187281004672</v>
      </c>
      <c r="N51" s="272">
        <f t="shared" si="0"/>
        <v>32583.969566395586</v>
      </c>
    </row>
    <row r="52" spans="1:14">
      <c r="A52" s="161" t="s">
        <v>702</v>
      </c>
      <c r="B52" s="43" t="str">
        <f>VLOOKUP(A52,MATERIALES!A7:D373,3,FALSE)</f>
        <v>Trompetas de 12 torones (tensionamiento)</v>
      </c>
      <c r="C52" s="425"/>
      <c r="D52" s="425"/>
      <c r="E52" s="425"/>
      <c r="F52" s="425"/>
      <c r="G52" s="425"/>
      <c r="H52" s="425"/>
      <c r="I52" s="425"/>
      <c r="J52" s="312" t="str">
        <f>VLOOKUP(A52,MATERIALES!A6:D644,2,FALSE)</f>
        <v>kg</v>
      </c>
      <c r="K52" s="397">
        <v>1E-3</v>
      </c>
      <c r="L52" s="421"/>
      <c r="M52" s="402">
        <f>VLOOKUP(A52,MATERIALES!A7:D400,4,FALSE)</f>
        <v>71431.842400107605</v>
      </c>
      <c r="N52" s="272">
        <f t="shared" si="0"/>
        <v>71.431842400107612</v>
      </c>
    </row>
    <row r="53" spans="1:14">
      <c r="A53" s="161" t="s">
        <v>898</v>
      </c>
      <c r="B53" s="43" t="str">
        <f>VLOOKUP(A53,MATERIALES!A8:D373,3,FALSE)</f>
        <v>Alambre Negro Para Amarre</v>
      </c>
      <c r="C53" s="425"/>
      <c r="D53" s="425"/>
      <c r="E53" s="425"/>
      <c r="F53" s="425"/>
      <c r="G53" s="425"/>
      <c r="H53" s="425"/>
      <c r="I53" s="425"/>
      <c r="J53" s="312" t="str">
        <f>VLOOKUP(A53,MATERIALES!A7:D645,2,FALSE)</f>
        <v>kg</v>
      </c>
      <c r="K53" s="397">
        <v>0.02</v>
      </c>
      <c r="L53" s="421"/>
      <c r="M53" s="402">
        <f>VLOOKUP(A53,MATERIALES!A8:D401,4,FALSE)</f>
        <v>6191.3821513815074</v>
      </c>
      <c r="N53" s="272">
        <f t="shared" si="0"/>
        <v>123.82764302763015</v>
      </c>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32909.217399310779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4">
        <v>670</v>
      </c>
      <c r="N72" s="395">
        <f>K72/M72</f>
        <v>161.58507462686566</v>
      </c>
      <c r="O72" s="106"/>
    </row>
    <row r="73" spans="1:15">
      <c r="A73" s="162" t="s">
        <v>30</v>
      </c>
      <c r="B73" s="49" t="str">
        <f>VLOOKUP(A73,'MANO DE OBRA'!A8:D69,3,FALSE)</f>
        <v>Oficial</v>
      </c>
      <c r="C73" s="47"/>
      <c r="D73" s="47"/>
      <c r="E73" s="47"/>
      <c r="F73" s="47"/>
      <c r="G73" s="47"/>
      <c r="H73" s="47"/>
      <c r="I73" s="292">
        <f>K73/J73*100</f>
        <v>57668.23979157189</v>
      </c>
      <c r="J73" s="293">
        <v>185</v>
      </c>
      <c r="K73" s="294">
        <f>VLOOKUP(A73,'MANO DE OBRA'!A8:D100,4,FALSE)</f>
        <v>106686.24361440798</v>
      </c>
      <c r="L73" s="50"/>
      <c r="M73" s="434">
        <v>670</v>
      </c>
      <c r="N73" s="395">
        <f>K73/M73</f>
        <v>159.23319942448953</v>
      </c>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320.81827405135516</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33569.127434888505</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6713.8254869777011</v>
      </c>
      <c r="M85" s="859"/>
      <c r="N85" s="51"/>
    </row>
    <row r="86" spans="1:14">
      <c r="B86" s="89" t="s">
        <v>973</v>
      </c>
      <c r="C86" s="90"/>
      <c r="D86" s="90"/>
      <c r="E86" s="90"/>
      <c r="F86" s="90"/>
      <c r="G86" s="90"/>
      <c r="H86" s="90"/>
      <c r="I86" s="87"/>
      <c r="J86" s="88"/>
      <c r="K86" s="304">
        <v>0.05</v>
      </c>
      <c r="L86" s="858">
        <f>N80*K86</f>
        <v>1678.4563717444253</v>
      </c>
      <c r="M86" s="859"/>
      <c r="N86" s="51"/>
    </row>
    <row r="87" spans="1:14" ht="15.75" thickBot="1">
      <c r="B87" s="91" t="s">
        <v>974</v>
      </c>
      <c r="C87" s="92"/>
      <c r="D87" s="92"/>
      <c r="E87" s="92"/>
      <c r="F87" s="92"/>
      <c r="G87" s="92"/>
      <c r="H87" s="92"/>
      <c r="I87" s="93"/>
      <c r="J87" s="94"/>
      <c r="K87" s="305">
        <v>0.05</v>
      </c>
      <c r="L87" s="860">
        <f>N80*K87</f>
        <v>1678.4563717444253</v>
      </c>
      <c r="M87" s="861"/>
      <c r="N87" s="51"/>
    </row>
    <row r="88" spans="1:14" ht="15.75" thickBot="1">
      <c r="B88" s="824" t="s">
        <v>953</v>
      </c>
      <c r="C88" s="825"/>
      <c r="D88" s="825"/>
      <c r="E88" s="825"/>
      <c r="F88" s="825"/>
      <c r="G88" s="825"/>
      <c r="H88" s="825"/>
      <c r="I88" s="825"/>
      <c r="J88" s="825"/>
      <c r="K88" s="825"/>
      <c r="L88" s="825"/>
      <c r="M88" s="826"/>
      <c r="N88" s="52">
        <f>L85+L86+L87</f>
        <v>10070.738230466552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43639.865665355057</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3"/>
      <c r="C1" s="925"/>
      <c r="D1" s="926"/>
      <c r="E1" s="926"/>
      <c r="F1" s="926"/>
      <c r="G1" s="926"/>
      <c r="H1" s="926"/>
      <c r="I1" s="926"/>
      <c r="J1" s="927"/>
      <c r="K1" s="984" t="s">
        <v>933</v>
      </c>
      <c r="L1" s="930" t="s">
        <v>2198</v>
      </c>
      <c r="M1" s="931"/>
      <c r="N1" s="932"/>
    </row>
    <row r="2" spans="2:14">
      <c r="B2" s="914"/>
      <c r="C2" s="936" t="s">
        <v>934</v>
      </c>
      <c r="D2" s="937"/>
      <c r="E2" s="937"/>
      <c r="F2" s="937"/>
      <c r="G2" s="937"/>
      <c r="H2" s="937"/>
      <c r="I2" s="937"/>
      <c r="J2" s="938"/>
      <c r="K2" s="983"/>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83"/>
      <c r="L4" s="933"/>
      <c r="M4" s="934"/>
      <c r="N4" s="93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982" t="s">
        <v>945</v>
      </c>
      <c r="M30" s="836"/>
      <c r="N30" s="71" t="s">
        <v>946</v>
      </c>
    </row>
    <row r="31" spans="1:14" ht="15.75" customHeight="1" thickBot="1">
      <c r="A31" t="s">
        <v>1845</v>
      </c>
      <c r="B31" s="80" t="s">
        <v>1122</v>
      </c>
      <c r="C31" s="81" t="s">
        <v>2124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10" t="s">
        <v>948</v>
      </c>
      <c r="J35" s="807"/>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957"/>
      <c r="D41" s="957"/>
      <c r="E41" s="38"/>
      <c r="F41" s="39"/>
      <c r="G41" s="39"/>
      <c r="H41" s="40"/>
      <c r="I41" s="36"/>
      <c r="J41" s="37"/>
      <c r="K41" s="279"/>
      <c r="L41" s="276"/>
      <c r="M41" s="401">
        <v>0.01</v>
      </c>
      <c r="N41" s="344">
        <f>N78*M41</f>
        <v>16.915937500000002</v>
      </c>
    </row>
    <row r="42" spans="1:14" ht="15.75" thickBot="1">
      <c r="B42" s="958"/>
      <c r="C42" s="959"/>
      <c r="D42" s="959"/>
      <c r="E42" s="959"/>
      <c r="F42" s="959"/>
      <c r="G42" s="959"/>
      <c r="H42" s="960"/>
      <c r="I42" s="846"/>
      <c r="J42" s="847"/>
      <c r="K42" s="41"/>
      <c r="L42" s="848"/>
      <c r="M42" s="961"/>
      <c r="N42" s="105"/>
    </row>
    <row r="43" spans="1:14" ht="15.75" thickBot="1">
      <c r="B43" s="824" t="s">
        <v>953</v>
      </c>
      <c r="C43" s="825"/>
      <c r="D43" s="825"/>
      <c r="E43" s="825"/>
      <c r="F43" s="825"/>
      <c r="G43" s="825"/>
      <c r="H43" s="825"/>
      <c r="I43" s="825"/>
      <c r="J43" s="825"/>
      <c r="K43" s="825"/>
      <c r="L43" s="825"/>
      <c r="M43" s="826"/>
      <c r="N43" s="394">
        <f>SUM(N36:N42)</f>
        <v>16.915937500000002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917</v>
      </c>
      <c r="B48" s="43" t="str">
        <f>VLOOKUP(A48,MATERIALES!A5:D373,3,FALSE)</f>
        <v>Almohadillas de neopreno dureza 60 (35cm*45cm*5cm con 2 laminas de 3mm)</v>
      </c>
      <c r="C48" s="281"/>
      <c r="D48" s="281"/>
      <c r="E48" s="281"/>
      <c r="F48" s="281"/>
      <c r="G48" s="281"/>
      <c r="H48" s="281"/>
      <c r="I48" s="268"/>
      <c r="J48" s="224" t="str">
        <f>VLOOKUP(A48,MATERIALES!A4:D640,2,FALSE)</f>
        <v>u</v>
      </c>
      <c r="K48" s="282">
        <v>1</v>
      </c>
      <c r="L48" s="267"/>
      <c r="M48" s="402">
        <f>VLOOKUP(A48,MATERIALES!A5:D396,4,FALSE)</f>
        <v>269712.08496955689</v>
      </c>
      <c r="N48" s="272">
        <f>K48*M48</f>
        <v>269712.08496955689</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269712.08496955689</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981"/>
      <c r="I71" s="73" t="s">
        <v>964</v>
      </c>
      <c r="J71" s="75" t="s">
        <v>1410</v>
      </c>
      <c r="K71" s="74" t="s">
        <v>966</v>
      </c>
      <c r="L71" s="852" t="s">
        <v>950</v>
      </c>
      <c r="M71" s="976"/>
      <c r="N71" s="98" t="s">
        <v>951</v>
      </c>
    </row>
    <row r="72" spans="1:15">
      <c r="A72" s="162" t="s">
        <v>6</v>
      </c>
      <c r="B72" s="49" t="str">
        <f>VLOOKUP(A72,'MANO DE OBRA'!A8:D68,3,FALSE)</f>
        <v xml:space="preserve">Obrero </v>
      </c>
      <c r="C72" s="47"/>
      <c r="D72" s="47"/>
      <c r="E72" s="47"/>
      <c r="F72" s="47"/>
      <c r="G72" s="47"/>
      <c r="H72" s="47"/>
      <c r="I72" s="292">
        <f>K72/J72*100</f>
        <v>29260.000000000004</v>
      </c>
      <c r="J72" s="293">
        <v>185</v>
      </c>
      <c r="K72" s="294">
        <f>VLOOKUP(A72,'MANO DE OBRA'!A8:D99,4,FALSE)</f>
        <v>54131</v>
      </c>
      <c r="L72" s="50"/>
      <c r="M72" s="434">
        <v>32</v>
      </c>
      <c r="N72" s="395">
        <f>K72/M72</f>
        <v>1691.59375</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47"/>
      <c r="I77" s="126"/>
      <c r="J77" s="126"/>
      <c r="K77" s="126"/>
      <c r="L77" s="980"/>
      <c r="M77" s="849"/>
      <c r="N77" s="127"/>
    </row>
    <row r="78" spans="1:15" ht="15.75" thickBot="1">
      <c r="B78" s="830" t="s">
        <v>953</v>
      </c>
      <c r="C78" s="831"/>
      <c r="D78" s="831"/>
      <c r="E78" s="831"/>
      <c r="F78" s="831"/>
      <c r="G78" s="831"/>
      <c r="H78" s="831"/>
      <c r="I78" s="831"/>
      <c r="J78" s="831"/>
      <c r="K78" s="831"/>
      <c r="L78" s="831"/>
      <c r="M78" s="832"/>
      <c r="N78" s="460">
        <f>SUM(N72:N77)</f>
        <v>1691.59375</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271420.59465705691</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54284.118931411387</v>
      </c>
      <c r="M85" s="859"/>
      <c r="N85" s="51"/>
    </row>
    <row r="86" spans="1:14">
      <c r="B86" s="89" t="s">
        <v>973</v>
      </c>
      <c r="C86" s="90"/>
      <c r="D86" s="90"/>
      <c r="E86" s="90"/>
      <c r="F86" s="90"/>
      <c r="G86" s="90"/>
      <c r="H86" s="90"/>
      <c r="I86" s="87"/>
      <c r="J86" s="88"/>
      <c r="K86" s="304">
        <v>0.05</v>
      </c>
      <c r="L86" s="858">
        <f>N80*K86</f>
        <v>13571.029732852847</v>
      </c>
      <c r="M86" s="859"/>
      <c r="N86" s="51"/>
    </row>
    <row r="87" spans="1:14" ht="15.75" thickBot="1">
      <c r="B87" s="91" t="s">
        <v>974</v>
      </c>
      <c r="C87" s="92"/>
      <c r="D87" s="92"/>
      <c r="E87" s="92"/>
      <c r="F87" s="92"/>
      <c r="G87" s="92"/>
      <c r="H87" s="92"/>
      <c r="I87" s="93"/>
      <c r="J87" s="94"/>
      <c r="K87" s="305">
        <v>0.05</v>
      </c>
      <c r="L87" s="860">
        <f>N80*K87</f>
        <v>13571.029732852847</v>
      </c>
      <c r="M87" s="861"/>
      <c r="N87" s="51"/>
    </row>
    <row r="88" spans="1:14" ht="15.75" thickBot="1">
      <c r="B88" s="824" t="s">
        <v>953</v>
      </c>
      <c r="C88" s="825"/>
      <c r="D88" s="825"/>
      <c r="E88" s="825"/>
      <c r="F88" s="825"/>
      <c r="G88" s="825"/>
      <c r="H88" s="825"/>
      <c r="I88" s="825"/>
      <c r="J88" s="825"/>
      <c r="K88" s="825"/>
      <c r="L88" s="825"/>
      <c r="M88" s="826"/>
      <c r="N88" s="52">
        <f>L85+L86+L87</f>
        <v>81426.178397117095</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352846.77305417403</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ht="15" customHeight="1">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1123</v>
      </c>
      <c r="C31" s="81" t="s">
        <v>2125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N78*M41</f>
        <v>54.131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54.131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1" t="s">
        <v>413</v>
      </c>
      <c r="B48" s="43" t="str">
        <f>VLOOKUP(A48,MATERIALES!A5:D373,3,FALSE)</f>
        <v>Cinta Sika PVC 0,22</v>
      </c>
      <c r="C48" s="281"/>
      <c r="D48" s="281"/>
      <c r="E48" s="281"/>
      <c r="F48" s="281"/>
      <c r="G48" s="281"/>
      <c r="H48" s="281"/>
      <c r="I48" s="268"/>
      <c r="J48" s="224" t="str">
        <f>VLOOKUP(A48,MATERIALES!A4:D640,2,FALSE)</f>
        <v>m</v>
      </c>
      <c r="K48" s="282">
        <v>1.05</v>
      </c>
      <c r="L48" s="267"/>
      <c r="M48" s="402">
        <f>VLOOKUP(A48,MATERIALES!A5:D396,4,FALSE)</f>
        <v>38953.952209222734</v>
      </c>
      <c r="N48" s="272">
        <f>K48*M48</f>
        <v>40901.649819683873</v>
      </c>
    </row>
    <row r="49" spans="1:14">
      <c r="A49" s="161"/>
      <c r="B49" s="43"/>
      <c r="C49" s="425"/>
      <c r="D49" s="425"/>
      <c r="E49" s="425"/>
      <c r="F49" s="425"/>
      <c r="G49" s="425"/>
      <c r="H49" s="425"/>
      <c r="I49" s="425"/>
      <c r="J49" s="311"/>
      <c r="K49" s="397"/>
      <c r="L49" s="421"/>
      <c r="M49" s="402"/>
      <c r="N49" s="272"/>
    </row>
    <row r="50" spans="1:14">
      <c r="A50" s="161"/>
      <c r="B50" s="43"/>
      <c r="C50" s="425"/>
      <c r="D50" s="425"/>
      <c r="E50" s="425"/>
      <c r="F50" s="425"/>
      <c r="G50" s="425"/>
      <c r="H50" s="425"/>
      <c r="I50" s="425"/>
      <c r="J50" s="311"/>
      <c r="K50" s="397"/>
      <c r="L50" s="421"/>
      <c r="M50" s="402"/>
      <c r="N50" s="272"/>
    </row>
    <row r="51" spans="1:14">
      <c r="A51" s="161"/>
      <c r="B51" s="43"/>
      <c r="C51" s="425"/>
      <c r="D51" s="425"/>
      <c r="E51" s="425"/>
      <c r="F51" s="425"/>
      <c r="G51" s="425"/>
      <c r="H51" s="425"/>
      <c r="I51" s="425"/>
      <c r="J51" s="311"/>
      <c r="K51" s="397"/>
      <c r="L51" s="421"/>
      <c r="M51" s="402"/>
      <c r="N51" s="272"/>
    </row>
    <row r="52" spans="1:14">
      <c r="A52" s="161"/>
      <c r="B52" s="43"/>
      <c r="C52" s="425"/>
      <c r="D52" s="425"/>
      <c r="E52" s="425"/>
      <c r="F52" s="425"/>
      <c r="G52" s="425"/>
      <c r="H52" s="425"/>
      <c r="I52" s="425"/>
      <c r="J52" s="311"/>
      <c r="K52" s="397"/>
      <c r="L52" s="421"/>
      <c r="M52" s="402"/>
      <c r="N52" s="272"/>
    </row>
    <row r="53" spans="1:14">
      <c r="A53" s="161"/>
      <c r="B53" s="43"/>
      <c r="C53" s="425"/>
      <c r="D53" s="425"/>
      <c r="E53" s="425"/>
      <c r="F53" s="425"/>
      <c r="G53" s="425"/>
      <c r="H53" s="425"/>
      <c r="I53" s="425"/>
      <c r="J53" s="311"/>
      <c r="K53" s="397"/>
      <c r="L53" s="421"/>
      <c r="M53" s="402"/>
      <c r="N53" s="272"/>
    </row>
    <row r="54" spans="1:14">
      <c r="A54" s="161"/>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f>SUM(N48:N55)</f>
        <v>40901.649819683873</v>
      </c>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B61" s="46"/>
      <c r="C61" s="317"/>
      <c r="D61" s="317"/>
      <c r="E61" s="317"/>
      <c r="F61" s="317"/>
      <c r="G61" s="31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976"/>
      <c r="N71" s="98" t="s">
        <v>951</v>
      </c>
    </row>
    <row r="72" spans="1:15">
      <c r="A72" s="162" t="s">
        <v>7</v>
      </c>
      <c r="B72" s="49" t="str">
        <f>VLOOKUP(A72,'MANO DE OBRA'!A8:D68,3,FALSE)</f>
        <v>Obrero (2)</v>
      </c>
      <c r="C72" s="47"/>
      <c r="D72" s="47"/>
      <c r="E72" s="47"/>
      <c r="F72" s="47"/>
      <c r="G72" s="47"/>
      <c r="H72" s="47"/>
      <c r="I72" s="292">
        <f>K72/J72*100</f>
        <v>58520.000000000007</v>
      </c>
      <c r="J72" s="293">
        <v>185</v>
      </c>
      <c r="K72" s="294">
        <f>VLOOKUP(A72,'MANO DE OBRA'!A8:D99,4,FALSE)</f>
        <v>108262</v>
      </c>
      <c r="L72" s="50"/>
      <c r="M72" s="431">
        <v>100</v>
      </c>
      <c r="N72" s="395">
        <f>K72/M72</f>
        <v>1082.6199999999999</v>
      </c>
      <c r="O72" s="106"/>
    </row>
    <row r="73" spans="1:15">
      <c r="A73" s="162"/>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45"/>
    </row>
    <row r="78" spans="1:15" ht="15.75" thickBot="1">
      <c r="B78" s="830" t="s">
        <v>953</v>
      </c>
      <c r="C78" s="831"/>
      <c r="D78" s="831"/>
      <c r="E78" s="831"/>
      <c r="F78" s="831"/>
      <c r="G78" s="831"/>
      <c r="H78" s="831"/>
      <c r="I78" s="831"/>
      <c r="J78" s="831"/>
      <c r="K78" s="831"/>
      <c r="L78" s="831"/>
      <c r="M78" s="832"/>
      <c r="N78" s="301">
        <f>SUM(N72:N77)</f>
        <v>1082.6199999999999</v>
      </c>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42038.400819683877</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8407.680163936775</v>
      </c>
      <c r="M85" s="859"/>
      <c r="N85" s="51"/>
    </row>
    <row r="86" spans="1:14">
      <c r="B86" s="89" t="s">
        <v>973</v>
      </c>
      <c r="C86" s="90"/>
      <c r="D86" s="90"/>
      <c r="E86" s="90"/>
      <c r="F86" s="90"/>
      <c r="G86" s="90"/>
      <c r="H86" s="90"/>
      <c r="I86" s="87"/>
      <c r="J86" s="88"/>
      <c r="K86" s="304">
        <v>0.05</v>
      </c>
      <c r="L86" s="858">
        <f>N80*K86</f>
        <v>2101.9200409841937</v>
      </c>
      <c r="M86" s="859"/>
      <c r="N86" s="51"/>
    </row>
    <row r="87" spans="1:14" ht="15.75" thickBot="1">
      <c r="B87" s="91" t="s">
        <v>974</v>
      </c>
      <c r="C87" s="92"/>
      <c r="D87" s="92"/>
      <c r="E87" s="92"/>
      <c r="F87" s="92"/>
      <c r="G87" s="92"/>
      <c r="H87" s="92"/>
      <c r="I87" s="93"/>
      <c r="J87" s="94"/>
      <c r="K87" s="305">
        <v>0.05</v>
      </c>
      <c r="L87" s="860">
        <f>N80*K87</f>
        <v>2101.9200409841937</v>
      </c>
      <c r="M87" s="861"/>
      <c r="N87" s="51"/>
    </row>
    <row r="88" spans="1:14" ht="15.75" thickBot="1">
      <c r="B88" s="824" t="s">
        <v>953</v>
      </c>
      <c r="C88" s="825"/>
      <c r="D88" s="825"/>
      <c r="E88" s="825"/>
      <c r="F88" s="825"/>
      <c r="G88" s="825"/>
      <c r="H88" s="825"/>
      <c r="I88" s="825"/>
      <c r="J88" s="825"/>
      <c r="K88" s="825"/>
      <c r="L88" s="825"/>
      <c r="M88" s="826"/>
      <c r="N88" s="52">
        <f>L85+L86+L87</f>
        <v>12611.520245905163</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188">
        <f>N80+N88</f>
        <v>54649.921065589042</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58" zoomScale="75" zoomScaleNormal="75" workbookViewId="0">
      <selection activeCell="A81" sqref="A81"/>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1124</v>
      </c>
      <c r="C31" s="81" t="s">
        <v>2126</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6389.1435472307321</v>
      </c>
      <c r="L36" s="270"/>
      <c r="M36" s="336">
        <v>40</v>
      </c>
      <c r="N36" s="272">
        <f>K36/M36</f>
        <v>159.7285886807683</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16828.162987520613</v>
      </c>
      <c r="L37" s="335"/>
      <c r="M37" s="336">
        <v>40</v>
      </c>
      <c r="N37" s="272">
        <f t="shared" ref="N37:N43" si="0">K37/M37</f>
        <v>420.70407468801534</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61335.77805341503</v>
      </c>
      <c r="L38" s="335"/>
      <c r="M38" s="336">
        <v>40</v>
      </c>
      <c r="N38" s="272">
        <f t="shared" si="0"/>
        <v>1533.3944513353758</v>
      </c>
    </row>
    <row r="39" spans="1:14">
      <c r="A39" s="113" t="s">
        <v>208</v>
      </c>
      <c r="B39" s="837" t="str">
        <f>VLOOKUP(A39,EQUIPOS!A9:D154,3,FALSE)</f>
        <v>Equipo de soldadura 400</v>
      </c>
      <c r="C39" s="838"/>
      <c r="D39" s="838"/>
      <c r="E39" s="838"/>
      <c r="F39" s="838"/>
      <c r="G39" s="838"/>
      <c r="H39" s="839"/>
      <c r="I39" s="421"/>
      <c r="J39" s="422"/>
      <c r="K39" s="269">
        <f>VLOOKUP(A39,EQUIPOS!A9:D166,4,FALSE)</f>
        <v>81781.037404553383</v>
      </c>
      <c r="L39" s="335"/>
      <c r="M39" s="336">
        <v>40</v>
      </c>
      <c r="N39" s="272">
        <f t="shared" si="0"/>
        <v>2044.5259351138345</v>
      </c>
    </row>
    <row r="40" spans="1:14">
      <c r="A40" s="113" t="s">
        <v>210</v>
      </c>
      <c r="B40" s="837" t="str">
        <f>VLOOKUP(A40,EQUIPOS!A10:D154,3,FALSE)</f>
        <v>Equipo de soldadura 600</v>
      </c>
      <c r="C40" s="838"/>
      <c r="D40" s="838"/>
      <c r="E40" s="838"/>
      <c r="F40" s="838"/>
      <c r="G40" s="838"/>
      <c r="H40" s="839"/>
      <c r="I40" s="421"/>
      <c r="J40" s="422"/>
      <c r="K40" s="269">
        <f>VLOOKUP(A40,EQUIPOS!A10:D167,4,FALSE)</f>
        <v>81781.037404553383</v>
      </c>
      <c r="L40" s="335"/>
      <c r="M40" s="336">
        <v>40</v>
      </c>
      <c r="N40" s="272">
        <f t="shared" si="0"/>
        <v>2044.5259351138345</v>
      </c>
    </row>
    <row r="41" spans="1:14">
      <c r="A41" s="113" t="s">
        <v>202</v>
      </c>
      <c r="B41" s="837" t="str">
        <f>VLOOKUP(A41,EQUIPOS!A11:D155,3,FALSE)</f>
        <v xml:space="preserve">Equipo de rayos X y/o ultrasonido
</v>
      </c>
      <c r="C41" s="838"/>
      <c r="D41" s="838"/>
      <c r="E41" s="838"/>
      <c r="F41" s="838"/>
      <c r="G41" s="838"/>
      <c r="H41" s="839"/>
      <c r="I41" s="421"/>
      <c r="J41" s="422"/>
      <c r="K41" s="269">
        <f>VLOOKUP(A41,EQUIPOS!A11:D168,4,FALSE)</f>
        <v>101727.02204268855</v>
      </c>
      <c r="L41" s="335"/>
      <c r="M41" s="336">
        <v>4000</v>
      </c>
      <c r="N41" s="272">
        <f t="shared" si="0"/>
        <v>25.431755510672136</v>
      </c>
    </row>
    <row r="42" spans="1:14">
      <c r="A42" s="113" t="s">
        <v>294</v>
      </c>
      <c r="B42" s="837" t="str">
        <f>VLOOKUP(A42,EQUIPOS!A12:D156,3,FALSE)</f>
        <v>Puente grúa</v>
      </c>
      <c r="C42" s="838"/>
      <c r="D42" s="838"/>
      <c r="E42" s="838"/>
      <c r="F42" s="838"/>
      <c r="G42" s="838"/>
      <c r="H42" s="839"/>
      <c r="I42" s="421"/>
      <c r="J42" s="422"/>
      <c r="K42" s="269">
        <f>VLOOKUP(A42,EQUIPOS!A12:D169,4,FALSE)</f>
        <v>749783.19182826008</v>
      </c>
      <c r="L42" s="335"/>
      <c r="M42" s="336">
        <v>40000</v>
      </c>
      <c r="N42" s="272">
        <f t="shared" si="0"/>
        <v>18.744579795706503</v>
      </c>
    </row>
    <row r="43" spans="1:14">
      <c r="A43" s="113" t="s">
        <v>334</v>
      </c>
      <c r="B43" s="837" t="str">
        <f>VLOOKUP(A43,EQUIPOS!A13:D157,3,FALSE)</f>
        <v>Taladro industrial</v>
      </c>
      <c r="C43" s="838"/>
      <c r="D43" s="838"/>
      <c r="E43" s="838"/>
      <c r="F43" s="838"/>
      <c r="G43" s="838"/>
      <c r="H43" s="839"/>
      <c r="I43" s="421"/>
      <c r="J43" s="422"/>
      <c r="K43" s="269">
        <f>VLOOKUP(A43,EQUIPOS!A13:D170,4,FALSE)</f>
        <v>7083.4087198278576</v>
      </c>
      <c r="L43" s="335"/>
      <c r="M43" s="336">
        <v>40</v>
      </c>
      <c r="N43" s="272">
        <f t="shared" si="0"/>
        <v>177.08521799569644</v>
      </c>
    </row>
    <row r="44" spans="1:14">
      <c r="B44" s="837"/>
      <c r="C44" s="838"/>
      <c r="D44" s="838"/>
      <c r="E44" s="838"/>
      <c r="F44" s="838"/>
      <c r="G44" s="838"/>
      <c r="H44" s="839"/>
      <c r="I44" s="36"/>
      <c r="J44" s="37"/>
      <c r="K44" s="269"/>
      <c r="L44" s="276"/>
      <c r="M44" s="336"/>
      <c r="N44" s="272"/>
    </row>
    <row r="45" spans="1:14">
      <c r="B45" s="320"/>
      <c r="C45" s="321"/>
      <c r="D45" s="321"/>
      <c r="E45" s="321"/>
      <c r="F45" s="323"/>
      <c r="G45" s="323"/>
      <c r="H45" s="125"/>
      <c r="I45" s="36"/>
      <c r="J45" s="37"/>
      <c r="K45" s="269"/>
      <c r="L45" s="276"/>
      <c r="M45" s="277"/>
      <c r="N45" s="273"/>
    </row>
    <row r="46" spans="1:14">
      <c r="B46" s="844" t="s">
        <v>952</v>
      </c>
      <c r="C46" s="845"/>
      <c r="D46" s="845"/>
      <c r="E46" s="38"/>
      <c r="F46" s="39"/>
      <c r="G46" s="39"/>
      <c r="H46" s="40"/>
      <c r="I46" s="36"/>
      <c r="J46" s="37"/>
      <c r="K46" s="279"/>
      <c r="L46" s="276"/>
      <c r="M46" s="401">
        <v>0.1</v>
      </c>
      <c r="N46" s="344">
        <f>N83*M46</f>
        <v>201.60799618480041</v>
      </c>
    </row>
    <row r="47" spans="1:14" ht="15.75" thickBot="1">
      <c r="B47" s="837"/>
      <c r="C47" s="838"/>
      <c r="D47" s="838"/>
      <c r="E47" s="838"/>
      <c r="F47" s="838"/>
      <c r="G47" s="838"/>
      <c r="H47" s="839"/>
      <c r="I47" s="846"/>
      <c r="J47" s="847"/>
      <c r="K47" s="41"/>
      <c r="L47" s="848"/>
      <c r="M47" s="849"/>
      <c r="N47" s="105"/>
    </row>
    <row r="48" spans="1:14" ht="15.75" thickBot="1">
      <c r="B48" s="824" t="s">
        <v>953</v>
      </c>
      <c r="C48" s="825"/>
      <c r="D48" s="825"/>
      <c r="E48" s="825"/>
      <c r="F48" s="825"/>
      <c r="G48" s="825"/>
      <c r="H48" s="825"/>
      <c r="I48" s="825"/>
      <c r="J48" s="825"/>
      <c r="K48" s="825"/>
      <c r="L48" s="825"/>
      <c r="M48" s="826"/>
      <c r="N48" s="394">
        <f>SUM(N36:N46)</f>
        <v>6625.7485344187044</v>
      </c>
    </row>
    <row r="49" spans="1:14">
      <c r="B49" s="280"/>
      <c r="C49" s="34"/>
      <c r="D49" s="34"/>
      <c r="E49" s="34"/>
      <c r="F49" s="34"/>
      <c r="G49" s="34"/>
      <c r="H49" s="34"/>
      <c r="I49" s="34"/>
      <c r="J49" s="34"/>
      <c r="K49" s="34"/>
      <c r="L49" s="34"/>
      <c r="M49" s="34"/>
      <c r="N49" s="35"/>
    </row>
    <row r="50" spans="1:14">
      <c r="B50" s="64" t="s">
        <v>954</v>
      </c>
      <c r="C50" s="65"/>
      <c r="D50" s="65"/>
      <c r="E50" s="65"/>
      <c r="F50" s="65"/>
      <c r="G50" s="65"/>
      <c r="H50" s="65"/>
      <c r="I50" s="65"/>
      <c r="J50" s="65"/>
      <c r="K50" s="65"/>
      <c r="L50" s="65"/>
      <c r="M50" s="65"/>
      <c r="N50" s="66"/>
    </row>
    <row r="51" spans="1:14" ht="15.75" thickBot="1">
      <c r="B51" s="67"/>
      <c r="C51" s="62"/>
      <c r="D51" s="62"/>
      <c r="E51" s="62"/>
      <c r="F51" s="62"/>
      <c r="G51" s="62"/>
      <c r="H51" s="62"/>
      <c r="I51" s="62"/>
      <c r="J51" s="61"/>
      <c r="K51" s="61"/>
      <c r="L51" s="61"/>
      <c r="M51" s="61"/>
      <c r="N51" s="63"/>
    </row>
    <row r="52" spans="1:14">
      <c r="B52" s="815" t="s">
        <v>944</v>
      </c>
      <c r="C52" s="816"/>
      <c r="D52" s="816"/>
      <c r="E52" s="816"/>
      <c r="F52" s="816"/>
      <c r="G52" s="816"/>
      <c r="H52" s="816"/>
      <c r="I52" s="817"/>
      <c r="J52" s="315" t="s">
        <v>945</v>
      </c>
      <c r="K52" s="85" t="s">
        <v>946</v>
      </c>
      <c r="L52" s="818" t="s">
        <v>955</v>
      </c>
      <c r="M52" s="817"/>
      <c r="N52" s="86" t="s">
        <v>951</v>
      </c>
    </row>
    <row r="53" spans="1:14">
      <c r="A53" s="161" t="s">
        <v>460</v>
      </c>
      <c r="B53" s="43" t="str">
        <f>VLOOKUP(A53,MATERIALES!A5:D373,3,FALSE)</f>
        <v>Fundente</v>
      </c>
      <c r="C53" s="281"/>
      <c r="D53" s="281"/>
      <c r="E53" s="281"/>
      <c r="F53" s="281"/>
      <c r="G53" s="281"/>
      <c r="H53" s="281"/>
      <c r="I53" s="281"/>
      <c r="J53" s="311" t="str">
        <f>VLOOKUP(A53,MATERIALES!A7:D645,2,FALSE)</f>
        <v>kg</v>
      </c>
      <c r="K53" s="282">
        <v>5.0000000000000001E-3</v>
      </c>
      <c r="L53" s="267"/>
      <c r="M53" s="402">
        <f>VLOOKUP(A53,MATERIALES!A5:D396,4,FALSE)</f>
        <v>40408.740651873704</v>
      </c>
      <c r="N53" s="272">
        <f t="shared" ref="N53:N58" si="1">K53*M53</f>
        <v>202.04370325936853</v>
      </c>
    </row>
    <row r="54" spans="1:14">
      <c r="A54" s="161" t="s">
        <v>462</v>
      </c>
      <c r="B54" s="43" t="str">
        <f>VLOOKUP(A54,MATERIALES!A6:D373,3,FALSE)</f>
        <v>Gas propano</v>
      </c>
      <c r="C54" s="425"/>
      <c r="D54" s="425"/>
      <c r="E54" s="425"/>
      <c r="F54" s="425"/>
      <c r="G54" s="425"/>
      <c r="H54" s="425"/>
      <c r="I54" s="425"/>
      <c r="J54" s="312" t="str">
        <f>VLOOKUP(A54,MATERIALES!A8:D646,2,FALSE)</f>
        <v>kg</v>
      </c>
      <c r="K54" s="397">
        <v>5.0000000000000001E-3</v>
      </c>
      <c r="L54" s="421"/>
      <c r="M54" s="402">
        <f>VLOOKUP(A54,MATERIALES!A6:D397,4,FALSE)</f>
        <v>4593.6760429892902</v>
      </c>
      <c r="N54" s="272">
        <f t="shared" si="1"/>
        <v>22.96838021494645</v>
      </c>
    </row>
    <row r="55" spans="1:14">
      <c r="A55" s="161" t="s">
        <v>591</v>
      </c>
      <c r="B55" s="43" t="str">
        <f>VLOOKUP(A55,MATERIALES!A6:D373,3,FALSE)</f>
        <v>Oxigeno industrial</v>
      </c>
      <c r="C55" s="425"/>
      <c r="D55" s="425"/>
      <c r="E55" s="425"/>
      <c r="F55" s="425"/>
      <c r="G55" s="425"/>
      <c r="H55" s="425"/>
      <c r="I55" s="425"/>
      <c r="J55" s="312" t="str">
        <f>VLOOKUP(A55,MATERIALES!A9:D647,2,FALSE)</f>
        <v>kg</v>
      </c>
      <c r="K55" s="397">
        <v>5.0000000000000001E-3</v>
      </c>
      <c r="L55" s="421"/>
      <c r="M55" s="402">
        <f>VLOOKUP(A55,MATERIALES!A6:D398,4,FALSE)</f>
        <v>13463.437973093434</v>
      </c>
      <c r="N55" s="272">
        <f t="shared" si="1"/>
        <v>67.317189865467171</v>
      </c>
    </row>
    <row r="56" spans="1:14">
      <c r="A56" s="161" t="s">
        <v>662</v>
      </c>
      <c r="B56" s="43" t="str">
        <f>VLOOKUP(A56,MATERIALES!A6:D373,3,FALSE)</f>
        <v>Soldadura 7018</v>
      </c>
      <c r="C56" s="425"/>
      <c r="D56" s="425"/>
      <c r="E56" s="425"/>
      <c r="F56" s="425"/>
      <c r="G56" s="425"/>
      <c r="H56" s="425"/>
      <c r="I56" s="425"/>
      <c r="J56" s="312" t="str">
        <f>VLOOKUP(A56,MATERIALES!A10:D648,2,FALSE)</f>
        <v>kg</v>
      </c>
      <c r="K56" s="397">
        <v>0.01</v>
      </c>
      <c r="L56" s="421"/>
      <c r="M56" s="402">
        <f>VLOOKUP(A56,MATERIALES!A6:D399,4,FALSE)</f>
        <v>16123.391019222674</v>
      </c>
      <c r="N56" s="272">
        <f t="shared" si="1"/>
        <v>161.23391019222674</v>
      </c>
    </row>
    <row r="57" spans="1:14">
      <c r="A57" s="161" t="s">
        <v>665</v>
      </c>
      <c r="B57" s="43" t="str">
        <f>VLOOKUP(A57,MATERIALES!A7:D373,3,FALSE)</f>
        <v>Soldadura L-70</v>
      </c>
      <c r="C57" s="425"/>
      <c r="D57" s="425"/>
      <c r="E57" s="425"/>
      <c r="F57" s="425"/>
      <c r="G57" s="425"/>
      <c r="H57" s="425"/>
      <c r="I57" s="425"/>
      <c r="J57" s="312" t="str">
        <f>VLOOKUP(A57,MATERIALES!A11:D649,2,FALSE)</f>
        <v>kg</v>
      </c>
      <c r="K57" s="397">
        <v>0.01</v>
      </c>
      <c r="L57" s="421"/>
      <c r="M57" s="402">
        <f>VLOOKUP(A57,MATERIALES!A7:D400,4,FALSE)</f>
        <v>11812.619517814368</v>
      </c>
      <c r="N57" s="272">
        <f t="shared" si="1"/>
        <v>118.12619517814369</v>
      </c>
    </row>
    <row r="58" spans="1:14">
      <c r="A58" s="161" t="s">
        <v>742</v>
      </c>
      <c r="B58" s="43" t="str">
        <f>VLOOKUP(A58,MATERIALES!A1:D372,3,FALSE)</f>
        <v>Acero A-36 para estructura metálica</v>
      </c>
      <c r="C58" s="425"/>
      <c r="D58" s="425"/>
      <c r="E58" s="425"/>
      <c r="F58" s="425"/>
      <c r="G58" s="425"/>
      <c r="H58" s="425"/>
      <c r="I58" s="425"/>
      <c r="J58" s="312" t="str">
        <f>VLOOKUP(A58,MATERIALES!A1:D650,2,FALSE)</f>
        <v>kg</v>
      </c>
      <c r="K58" s="397">
        <v>1</v>
      </c>
      <c r="L58" s="421"/>
      <c r="M58" s="402">
        <f>VLOOKUP(A58,MATERIALES!A1:D401,4,FALSE)</f>
        <v>3281.5552044619139</v>
      </c>
      <c r="N58" s="272">
        <f t="shared" si="1"/>
        <v>3281.5552044619139</v>
      </c>
    </row>
    <row r="59" spans="1:14">
      <c r="A59" s="161"/>
      <c r="B59" s="43"/>
      <c r="C59" s="425"/>
      <c r="D59" s="425"/>
      <c r="E59" s="425"/>
      <c r="F59" s="425"/>
      <c r="G59" s="425"/>
      <c r="H59" s="425"/>
      <c r="I59" s="425"/>
      <c r="J59" s="311"/>
      <c r="K59" s="397"/>
      <c r="L59" s="421"/>
      <c r="M59" s="402"/>
      <c r="N59" s="272"/>
    </row>
    <row r="60" spans="1:14" ht="15.75" thickBot="1">
      <c r="B60" s="43"/>
      <c r="C60" s="310"/>
      <c r="D60" s="310"/>
      <c r="E60" s="310"/>
      <c r="F60" s="310"/>
      <c r="G60" s="310"/>
      <c r="H60" s="310"/>
      <c r="I60" s="310"/>
      <c r="J60" s="435"/>
      <c r="K60" s="126"/>
      <c r="L60" s="325"/>
      <c r="M60" s="402"/>
      <c r="N60" s="272"/>
    </row>
    <row r="61" spans="1:14" ht="15.75" thickBot="1">
      <c r="B61" s="824" t="s">
        <v>953</v>
      </c>
      <c r="C61" s="825"/>
      <c r="D61" s="825"/>
      <c r="E61" s="825"/>
      <c r="F61" s="825"/>
      <c r="G61" s="825"/>
      <c r="H61" s="825"/>
      <c r="I61" s="825"/>
      <c r="J61" s="825"/>
      <c r="K61" s="825"/>
      <c r="L61" s="825"/>
      <c r="M61" s="826"/>
      <c r="N61" s="394">
        <f>SUM(N53:N60)</f>
        <v>3853.2445831720665</v>
      </c>
    </row>
    <row r="62" spans="1:14">
      <c r="B62" s="33"/>
      <c r="C62" s="34"/>
      <c r="D62" s="34"/>
      <c r="E62" s="34"/>
      <c r="F62" s="34"/>
      <c r="G62" s="34"/>
      <c r="H62" s="34"/>
      <c r="I62" s="34"/>
      <c r="J62" s="34"/>
      <c r="K62" s="34"/>
      <c r="L62" s="34"/>
      <c r="M62" s="34"/>
      <c r="N62" s="35"/>
    </row>
    <row r="63" spans="1:14">
      <c r="B63" s="64" t="s">
        <v>956</v>
      </c>
      <c r="C63" s="65"/>
      <c r="D63" s="65"/>
      <c r="E63" s="65"/>
      <c r="F63" s="65"/>
      <c r="G63" s="65"/>
      <c r="H63" s="65"/>
      <c r="I63" s="65"/>
      <c r="J63" s="65"/>
      <c r="K63" s="65"/>
      <c r="L63" s="65"/>
      <c r="M63" s="65"/>
      <c r="N63" s="66"/>
    </row>
    <row r="64" spans="1:14" ht="15.75" thickBot="1">
      <c r="B64" s="68"/>
      <c r="C64" s="61"/>
      <c r="D64" s="61"/>
      <c r="E64" s="61"/>
      <c r="F64" s="61"/>
      <c r="G64" s="61"/>
      <c r="H64" s="61"/>
      <c r="I64" s="61"/>
      <c r="J64" s="61"/>
      <c r="K64" s="61"/>
      <c r="L64" s="61"/>
      <c r="M64" s="61"/>
      <c r="N64" s="63"/>
    </row>
    <row r="65" spans="1:15" ht="25.5">
      <c r="B65" s="313" t="s">
        <v>957</v>
      </c>
      <c r="C65" s="314"/>
      <c r="D65" s="314"/>
      <c r="E65" s="314"/>
      <c r="F65" s="314"/>
      <c r="G65" s="314"/>
      <c r="H65" s="73" t="s">
        <v>945</v>
      </c>
      <c r="I65" s="74" t="s">
        <v>958</v>
      </c>
      <c r="J65" s="75" t="s">
        <v>959</v>
      </c>
      <c r="K65" s="73" t="s">
        <v>960</v>
      </c>
      <c r="L65" s="827" t="s">
        <v>961</v>
      </c>
      <c r="M65" s="800"/>
      <c r="N65" s="76" t="s">
        <v>951</v>
      </c>
    </row>
    <row r="66" spans="1:15">
      <c r="B66" s="46"/>
      <c r="C66" s="317"/>
      <c r="D66" s="317"/>
      <c r="E66" s="317"/>
      <c r="F66" s="317"/>
      <c r="G66" s="31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311"/>
      <c r="I68" s="279"/>
      <c r="J68" s="286"/>
      <c r="K68" s="279"/>
      <c r="L68" s="828"/>
      <c r="M68" s="829"/>
      <c r="N68" s="287"/>
    </row>
    <row r="69" spans="1:15">
      <c r="B69" s="46"/>
      <c r="C69" s="47"/>
      <c r="D69" s="47"/>
      <c r="E69" s="47"/>
      <c r="F69" s="47"/>
      <c r="G69" s="47"/>
      <c r="H69" s="311"/>
      <c r="I69" s="279"/>
      <c r="J69" s="286"/>
      <c r="K69" s="279"/>
      <c r="L69" s="828"/>
      <c r="M69" s="829"/>
      <c r="N69" s="287"/>
    </row>
    <row r="70" spans="1:15">
      <c r="B70" s="46"/>
      <c r="C70" s="47"/>
      <c r="D70" s="47"/>
      <c r="E70" s="47"/>
      <c r="F70" s="47"/>
      <c r="G70" s="47"/>
      <c r="H70" s="288"/>
      <c r="I70" s="279"/>
      <c r="J70" s="279"/>
      <c r="K70" s="279"/>
      <c r="L70" s="289"/>
      <c r="M70" s="290"/>
      <c r="N70" s="291"/>
    </row>
    <row r="71" spans="1:15" ht="15.75" thickBot="1">
      <c r="B71" s="447"/>
      <c r="C71" s="448"/>
      <c r="D71" s="448"/>
      <c r="E71" s="448"/>
      <c r="F71" s="448"/>
      <c r="G71" s="448"/>
      <c r="H71" s="48"/>
      <c r="I71" s="126"/>
      <c r="J71" s="126"/>
      <c r="K71" s="126"/>
      <c r="L71" s="813"/>
      <c r="M71" s="814"/>
      <c r="N71" s="127"/>
    </row>
    <row r="72" spans="1:15" ht="15.75" thickBot="1">
      <c r="B72" s="830" t="s">
        <v>953</v>
      </c>
      <c r="C72" s="831"/>
      <c r="D72" s="831"/>
      <c r="E72" s="831"/>
      <c r="F72" s="831"/>
      <c r="G72" s="831"/>
      <c r="H72" s="831"/>
      <c r="I72" s="831"/>
      <c r="J72" s="831"/>
      <c r="K72" s="831"/>
      <c r="L72" s="831"/>
      <c r="M72" s="832"/>
      <c r="N72" s="104"/>
    </row>
    <row r="73" spans="1:15">
      <c r="B73" s="33"/>
      <c r="C73" s="34"/>
      <c r="D73" s="34"/>
      <c r="E73" s="34"/>
      <c r="F73" s="34"/>
      <c r="G73" s="34"/>
      <c r="H73" s="34"/>
      <c r="I73" s="34"/>
      <c r="J73" s="34"/>
      <c r="K73" s="34"/>
      <c r="L73" s="34"/>
      <c r="M73" s="34"/>
      <c r="N73" s="35"/>
    </row>
    <row r="74" spans="1:15">
      <c r="B74" s="64" t="s">
        <v>962</v>
      </c>
      <c r="C74" s="65"/>
      <c r="D74" s="65"/>
      <c r="E74" s="65"/>
      <c r="F74" s="65"/>
      <c r="G74" s="65"/>
      <c r="H74" s="65"/>
      <c r="I74" s="65"/>
      <c r="J74" s="65"/>
      <c r="K74" s="65"/>
      <c r="L74" s="65"/>
      <c r="M74" s="65"/>
      <c r="N74" s="66"/>
    </row>
    <row r="75" spans="1:15" ht="15.75" thickBot="1">
      <c r="B75" s="68"/>
      <c r="C75" s="61"/>
      <c r="D75" s="61"/>
      <c r="E75" s="61"/>
      <c r="F75" s="61"/>
      <c r="G75" s="61"/>
      <c r="H75" s="61"/>
      <c r="I75" s="61"/>
      <c r="J75" s="61"/>
      <c r="K75" s="61"/>
      <c r="L75" s="61"/>
      <c r="M75" s="61"/>
      <c r="N75" s="63"/>
    </row>
    <row r="76" spans="1:15" ht="25.5">
      <c r="B76" s="850" t="s">
        <v>963</v>
      </c>
      <c r="C76" s="851"/>
      <c r="D76" s="851"/>
      <c r="E76" s="851"/>
      <c r="F76" s="851"/>
      <c r="G76" s="851"/>
      <c r="H76" s="851"/>
      <c r="I76" s="73" t="s">
        <v>964</v>
      </c>
      <c r="J76" s="75" t="s">
        <v>1410</v>
      </c>
      <c r="K76" s="74" t="s">
        <v>966</v>
      </c>
      <c r="L76" s="852" t="s">
        <v>950</v>
      </c>
      <c r="M76" s="853"/>
      <c r="N76" s="98" t="s">
        <v>951</v>
      </c>
    </row>
    <row r="77" spans="1:15">
      <c r="A77" s="162" t="s">
        <v>2</v>
      </c>
      <c r="B77" s="49" t="str">
        <f>VLOOKUP(A77,'MANO DE OBRA'!A8:D68,3,FALSE)</f>
        <v>Soldador (2)</v>
      </c>
      <c r="C77" s="47"/>
      <c r="D77" s="47"/>
      <c r="E77" s="47"/>
      <c r="F77" s="47"/>
      <c r="G77" s="47"/>
      <c r="H77" s="47"/>
      <c r="I77" s="292">
        <f t="shared" ref="I77:I80" si="2">K77/J77*100</f>
        <v>115336.47958314378</v>
      </c>
      <c r="J77" s="293">
        <v>185</v>
      </c>
      <c r="K77" s="294">
        <f>VLOOKUP(A77,'MANO DE OBRA'!A8:D99,4,FALSE)</f>
        <v>213372.48722881597</v>
      </c>
      <c r="L77" s="50"/>
      <c r="M77" s="434">
        <v>320</v>
      </c>
      <c r="N77" s="395">
        <f t="shared" ref="N77:N80" si="3">K77/M77</f>
        <v>666.78902259004985</v>
      </c>
      <c r="O77" s="106"/>
    </row>
    <row r="78" spans="1:15">
      <c r="A78" s="162" t="s">
        <v>4</v>
      </c>
      <c r="B78" s="49" t="str">
        <f>VLOOKUP(A78,'MANO DE OBRA'!A8:D69,3,FALSE)</f>
        <v>Inspector de fabricación y montaje</v>
      </c>
      <c r="C78" s="47"/>
      <c r="D78" s="47"/>
      <c r="E78" s="47"/>
      <c r="F78" s="47"/>
      <c r="G78" s="47"/>
      <c r="H78" s="47"/>
      <c r="I78" s="292">
        <f t="shared" si="2"/>
        <v>87942.625377371514</v>
      </c>
      <c r="J78" s="293">
        <v>185</v>
      </c>
      <c r="K78" s="294">
        <f>VLOOKUP(A78,'MANO DE OBRA'!A8:D100,4,FALSE)</f>
        <v>162693.85694813728</v>
      </c>
      <c r="L78" s="50"/>
      <c r="M78" s="434">
        <v>320</v>
      </c>
      <c r="N78" s="395">
        <f t="shared" si="3"/>
        <v>508.41830296292903</v>
      </c>
    </row>
    <row r="79" spans="1:15">
      <c r="A79" t="s">
        <v>9</v>
      </c>
      <c r="B79" s="49" t="str">
        <f>VLOOKUP(A79,'MANO DE OBRA'!A9:D70,3,FALSE)</f>
        <v>Obrero (3)</v>
      </c>
      <c r="C79" s="47"/>
      <c r="D79" s="47"/>
      <c r="E79" s="47"/>
      <c r="F79" s="47"/>
      <c r="G79" s="47"/>
      <c r="H79" s="47"/>
      <c r="I79" s="292">
        <f t="shared" si="2"/>
        <v>87780</v>
      </c>
      <c r="J79" s="293">
        <v>185</v>
      </c>
      <c r="K79" s="294">
        <f>VLOOKUP(A79,'MANO DE OBRA'!A9:D101,4,FALSE)</f>
        <v>162393</v>
      </c>
      <c r="L79" s="50"/>
      <c r="M79" s="434">
        <v>320</v>
      </c>
      <c r="N79" s="395">
        <f t="shared" si="3"/>
        <v>507.47812499999998</v>
      </c>
    </row>
    <row r="80" spans="1:15">
      <c r="A80" t="s">
        <v>30</v>
      </c>
      <c r="B80" s="49" t="str">
        <f>VLOOKUP(A80,'MANO DE OBRA'!A10:D71,3,FALSE)</f>
        <v>Oficial</v>
      </c>
      <c r="C80" s="47"/>
      <c r="D80" s="47"/>
      <c r="E80" s="47"/>
      <c r="F80" s="47"/>
      <c r="G80" s="47"/>
      <c r="H80" s="47"/>
      <c r="I80" s="292">
        <f t="shared" si="2"/>
        <v>57668.23979157189</v>
      </c>
      <c r="J80" s="293">
        <v>185</v>
      </c>
      <c r="K80" s="294">
        <f>VLOOKUP(A80,'MANO DE OBRA'!A10:D102,4,FALSE)</f>
        <v>106686.24361440798</v>
      </c>
      <c r="L80" s="318"/>
      <c r="M80" s="434">
        <v>320</v>
      </c>
      <c r="N80" s="395">
        <f t="shared" si="3"/>
        <v>333.39451129502493</v>
      </c>
    </row>
    <row r="81" spans="1:14">
      <c r="B81" s="49"/>
      <c r="C81" s="47"/>
      <c r="D81" s="47"/>
      <c r="E81" s="47"/>
      <c r="F81" s="47"/>
      <c r="G81" s="47"/>
      <c r="H81" s="47"/>
      <c r="I81" s="292"/>
      <c r="J81" s="293"/>
      <c r="K81" s="294"/>
      <c r="L81" s="318"/>
      <c r="M81" s="434"/>
      <c r="N81" s="395"/>
    </row>
    <row r="82" spans="1:14" ht="15.75" thickBot="1">
      <c r="B82" s="811"/>
      <c r="C82" s="812" t="e">
        <f>VLOOKUP(B82,'MANO DE OBRA'!B12:E73,3,FALSE)</f>
        <v>#N/A</v>
      </c>
      <c r="D82" s="812" t="e">
        <f>VLOOKUP(C82,'MANO DE OBRA'!C12:F73,3,FALSE)</f>
        <v>#N/A</v>
      </c>
      <c r="E82" s="812" t="e">
        <f>VLOOKUP(D82,'MANO DE OBRA'!D12:G73,3,FALSE)</f>
        <v>#N/A</v>
      </c>
      <c r="F82" s="812" t="e">
        <f>VLOOKUP(E82,'MANO DE OBRA'!E12:H73,3,FALSE)</f>
        <v>#N/A</v>
      </c>
      <c r="G82" s="812" t="e">
        <f>VLOOKUP(F82,'MANO DE OBRA'!F12:I73,3,FALSE)</f>
        <v>#N/A</v>
      </c>
      <c r="H82" s="812" t="e">
        <f>VLOOKUP(G82,'MANO DE OBRA'!G12:J73,3,FALSE)</f>
        <v>#N/A</v>
      </c>
      <c r="I82" s="470"/>
      <c r="J82" s="471"/>
      <c r="K82" s="474"/>
      <c r="L82" s="475"/>
      <c r="M82" s="476"/>
      <c r="N82" s="440"/>
    </row>
    <row r="83" spans="1:14" ht="15.75" thickBot="1">
      <c r="B83" s="830" t="s">
        <v>953</v>
      </c>
      <c r="C83" s="831"/>
      <c r="D83" s="831"/>
      <c r="E83" s="831"/>
      <c r="F83" s="831"/>
      <c r="G83" s="831"/>
      <c r="H83" s="831"/>
      <c r="I83" s="831"/>
      <c r="J83" s="831"/>
      <c r="K83" s="831"/>
      <c r="L83" s="831"/>
      <c r="M83" s="832"/>
      <c r="N83" s="460">
        <f>SUM(N77:N82)</f>
        <v>2016.0799618480041</v>
      </c>
    </row>
    <row r="84" spans="1:14" ht="15.75" thickBot="1">
      <c r="B84" s="33"/>
      <c r="C84" s="34"/>
      <c r="D84" s="34"/>
      <c r="E84" s="34"/>
      <c r="F84" s="34"/>
      <c r="G84" s="34"/>
      <c r="H84" s="34"/>
      <c r="I84" s="34"/>
      <c r="J84" s="34"/>
      <c r="K84" s="34"/>
      <c r="L84" s="34"/>
      <c r="M84" s="34"/>
      <c r="N84" s="35"/>
    </row>
    <row r="85" spans="1:14" ht="15.75" thickBot="1">
      <c r="B85" s="824" t="s">
        <v>967</v>
      </c>
      <c r="C85" s="825"/>
      <c r="D85" s="825"/>
      <c r="E85" s="825"/>
      <c r="F85" s="825"/>
      <c r="G85" s="825"/>
      <c r="H85" s="825"/>
      <c r="I85" s="825"/>
      <c r="J85" s="825"/>
      <c r="K85" s="825"/>
      <c r="L85" s="825"/>
      <c r="M85" s="826"/>
      <c r="N85" s="99">
        <f>N48+N61+N72+N83</f>
        <v>12495.073079438775</v>
      </c>
    </row>
    <row r="86" spans="1:14">
      <c r="B86" s="33"/>
      <c r="C86" s="34"/>
      <c r="D86" s="34"/>
      <c r="E86" s="34"/>
      <c r="F86" s="34"/>
      <c r="G86" s="34"/>
      <c r="H86" s="34"/>
      <c r="I86" s="34"/>
      <c r="J86" s="34"/>
      <c r="K86" s="34"/>
      <c r="L86" s="34"/>
      <c r="M86" s="34"/>
      <c r="N86" s="35"/>
    </row>
    <row r="87" spans="1:14">
      <c r="B87" s="64" t="s">
        <v>968</v>
      </c>
      <c r="C87" s="65"/>
      <c r="D87" s="65"/>
      <c r="E87" s="65"/>
      <c r="F87" s="65"/>
      <c r="G87" s="65"/>
      <c r="H87" s="65"/>
      <c r="I87" s="65"/>
      <c r="J87" s="65"/>
      <c r="K87" s="65"/>
      <c r="L87" s="65"/>
      <c r="M87" s="65"/>
      <c r="N87" s="66"/>
    </row>
    <row r="88" spans="1:14" ht="15.75" thickBot="1">
      <c r="B88" s="68"/>
      <c r="C88" s="61"/>
      <c r="D88" s="61"/>
      <c r="E88" s="61"/>
      <c r="F88" s="61"/>
      <c r="G88" s="61"/>
      <c r="H88" s="61"/>
      <c r="I88" s="61"/>
      <c r="J88" s="61"/>
      <c r="K88" s="61"/>
      <c r="L88" s="61"/>
      <c r="M88" s="61"/>
      <c r="N88" s="63"/>
    </row>
    <row r="89" spans="1:14">
      <c r="B89" s="815" t="s">
        <v>969</v>
      </c>
      <c r="C89" s="816"/>
      <c r="D89" s="816"/>
      <c r="E89" s="816"/>
      <c r="F89" s="816"/>
      <c r="G89" s="816"/>
      <c r="H89" s="816"/>
      <c r="I89" s="314"/>
      <c r="J89" s="334"/>
      <c r="K89" s="302" t="s">
        <v>970</v>
      </c>
      <c r="L89" s="854" t="s">
        <v>971</v>
      </c>
      <c r="M89" s="855"/>
      <c r="N89" s="303"/>
    </row>
    <row r="90" spans="1:14">
      <c r="B90" s="856" t="s">
        <v>972</v>
      </c>
      <c r="C90" s="857"/>
      <c r="D90" s="857"/>
      <c r="E90" s="857"/>
      <c r="F90" s="857"/>
      <c r="G90" s="857"/>
      <c r="H90" s="857"/>
      <c r="I90" s="87"/>
      <c r="J90" s="88"/>
      <c r="K90" s="304">
        <v>0.2</v>
      </c>
      <c r="L90" s="858">
        <f>N85*K90</f>
        <v>2499.0146158877551</v>
      </c>
      <c r="M90" s="859"/>
      <c r="N90" s="51"/>
    </row>
    <row r="91" spans="1:14">
      <c r="B91" s="89" t="s">
        <v>973</v>
      </c>
      <c r="C91" s="90"/>
      <c r="D91" s="90"/>
      <c r="E91" s="90"/>
      <c r="F91" s="90"/>
      <c r="G91" s="90"/>
      <c r="H91" s="90"/>
      <c r="I91" s="87"/>
      <c r="J91" s="88"/>
      <c r="K91" s="304">
        <v>0.05</v>
      </c>
      <c r="L91" s="858">
        <f>N85*K91</f>
        <v>624.75365397193877</v>
      </c>
      <c r="M91" s="859"/>
      <c r="N91" s="51"/>
    </row>
    <row r="92" spans="1:14" ht="15.75" thickBot="1">
      <c r="B92" s="91" t="s">
        <v>974</v>
      </c>
      <c r="C92" s="92"/>
      <c r="D92" s="92"/>
      <c r="E92" s="92"/>
      <c r="F92" s="92"/>
      <c r="G92" s="92"/>
      <c r="H92" s="92"/>
      <c r="I92" s="93"/>
      <c r="J92" s="94"/>
      <c r="K92" s="305">
        <v>0.05</v>
      </c>
      <c r="L92" s="860">
        <f>N85*K92</f>
        <v>624.75365397193877</v>
      </c>
      <c r="M92" s="861"/>
      <c r="N92" s="51"/>
    </row>
    <row r="93" spans="1:14" ht="15.75" thickBot="1">
      <c r="B93" s="824" t="s">
        <v>953</v>
      </c>
      <c r="C93" s="825"/>
      <c r="D93" s="825"/>
      <c r="E93" s="825"/>
      <c r="F93" s="825"/>
      <c r="G93" s="825"/>
      <c r="H93" s="825"/>
      <c r="I93" s="825"/>
      <c r="J93" s="825"/>
      <c r="K93" s="825"/>
      <c r="L93" s="825"/>
      <c r="M93" s="826"/>
      <c r="N93" s="52">
        <f>L90+L91+L92</f>
        <v>3748.5219238316322</v>
      </c>
    </row>
    <row r="94" spans="1:14" ht="15.75" thickBot="1">
      <c r="B94" s="33"/>
      <c r="C94" s="34"/>
      <c r="D94" s="34"/>
      <c r="E94" s="34"/>
      <c r="F94" s="34"/>
      <c r="G94" s="34"/>
      <c r="H94" s="34"/>
      <c r="I94" s="34"/>
      <c r="J94" s="34"/>
      <c r="K94" s="34"/>
      <c r="L94" s="34"/>
      <c r="M94" s="34"/>
      <c r="N94" s="35"/>
    </row>
    <row r="95" spans="1:14" ht="15.75" thickBot="1">
      <c r="A95" t="s">
        <v>2016</v>
      </c>
      <c r="B95" s="824" t="s">
        <v>975</v>
      </c>
      <c r="C95" s="825"/>
      <c r="D95" s="825"/>
      <c r="E95" s="825"/>
      <c r="F95" s="825"/>
      <c r="G95" s="825"/>
      <c r="H95" s="825"/>
      <c r="I95" s="825"/>
      <c r="J95" s="825"/>
      <c r="K95" s="825"/>
      <c r="L95" s="825"/>
      <c r="M95" s="826"/>
      <c r="N95" s="188">
        <f>N85+N93</f>
        <v>16243.595003270406</v>
      </c>
    </row>
    <row r="96" spans="1:14">
      <c r="B96" s="239"/>
      <c r="C96" s="240"/>
      <c r="D96" s="240"/>
      <c r="E96" s="240"/>
      <c r="F96" s="240"/>
      <c r="G96" s="240"/>
      <c r="H96" s="240"/>
      <c r="I96" s="240"/>
      <c r="J96" s="240"/>
      <c r="K96" s="240"/>
      <c r="L96" s="240"/>
      <c r="M96" s="240"/>
      <c r="N96" s="241"/>
    </row>
    <row r="97" spans="2:14">
      <c r="B97" s="242"/>
      <c r="C97" s="243"/>
      <c r="D97" s="243"/>
      <c r="E97" s="243"/>
      <c r="F97" s="243"/>
      <c r="G97" s="243"/>
      <c r="H97" s="243"/>
      <c r="I97" s="243"/>
      <c r="J97" s="243"/>
      <c r="K97" s="243"/>
      <c r="L97" s="243"/>
      <c r="M97" s="243"/>
      <c r="N97" s="244"/>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417" t="s">
        <v>976</v>
      </c>
      <c r="F100" s="417"/>
      <c r="G100" s="417"/>
      <c r="H100" s="417"/>
      <c r="I100" s="417"/>
      <c r="J100" s="417"/>
      <c r="K100" s="243"/>
      <c r="L100" s="243"/>
      <c r="M100" s="243"/>
      <c r="N100" s="244"/>
    </row>
    <row r="101" spans="2:14">
      <c r="B101" s="242"/>
      <c r="C101" s="243"/>
      <c r="D101" s="243"/>
      <c r="E101" s="243" t="s">
        <v>977</v>
      </c>
      <c r="F101" s="243"/>
      <c r="G101" s="243"/>
      <c r="H101" s="243"/>
      <c r="I101" s="243"/>
      <c r="J101" s="243"/>
      <c r="K101" s="243"/>
      <c r="L101" s="243"/>
      <c r="M101" s="243"/>
      <c r="N101" s="244"/>
    </row>
    <row r="102" spans="2:14">
      <c r="B102" s="242"/>
      <c r="C102" s="243"/>
      <c r="D102" s="243"/>
      <c r="E102" s="243" t="s">
        <v>978</v>
      </c>
      <c r="F102" s="243"/>
      <c r="G102" s="243"/>
      <c r="H102" s="243"/>
      <c r="I102" s="243"/>
      <c r="J102" s="243"/>
      <c r="K102" s="243"/>
      <c r="L102" s="243"/>
      <c r="M102" s="243"/>
      <c r="N102" s="244"/>
    </row>
    <row r="103" spans="2:14">
      <c r="B103" s="242"/>
      <c r="C103" s="243"/>
      <c r="D103" s="243"/>
      <c r="E103" s="243" t="s">
        <v>979</v>
      </c>
      <c r="F103" s="243"/>
      <c r="G103" s="243"/>
      <c r="H103" s="243"/>
      <c r="I103" s="243"/>
      <c r="J103" s="243"/>
      <c r="K103" s="243"/>
      <c r="L103" s="243"/>
      <c r="M103" s="243"/>
      <c r="N103" s="244"/>
    </row>
    <row r="104" spans="2:14" ht="15.75" thickBot="1">
      <c r="B104" s="242"/>
      <c r="C104" s="243"/>
      <c r="D104" s="243"/>
      <c r="E104" s="243"/>
      <c r="F104" s="243" t="s">
        <v>980</v>
      </c>
      <c r="G104" s="243"/>
      <c r="H104" s="243"/>
      <c r="I104" s="243"/>
      <c r="J104" s="243"/>
      <c r="K104" s="243"/>
      <c r="L104" s="243"/>
      <c r="M104" s="243"/>
      <c r="N104" s="244"/>
    </row>
    <row r="105" spans="2:14">
      <c r="B105" s="227" t="s">
        <v>2216</v>
      </c>
      <c r="C105" s="228"/>
      <c r="D105" s="228"/>
      <c r="E105" s="228"/>
      <c r="F105" s="228"/>
      <c r="G105" s="228"/>
      <c r="H105" s="228"/>
      <c r="I105" s="228"/>
      <c r="J105" s="228"/>
      <c r="K105" s="228"/>
      <c r="L105" s="228"/>
      <c r="M105" s="228"/>
      <c r="N105" s="229"/>
    </row>
    <row r="106" spans="2:14">
      <c r="B106" s="245"/>
      <c r="C106" s="246"/>
      <c r="D106" s="246"/>
      <c r="E106" s="246"/>
      <c r="F106" s="246"/>
      <c r="G106" s="246"/>
      <c r="H106" s="246"/>
      <c r="I106" s="246"/>
      <c r="J106" s="246"/>
      <c r="K106" s="246"/>
      <c r="L106" s="246"/>
      <c r="M106" s="246"/>
      <c r="N106" s="247"/>
    </row>
    <row r="107" spans="2:14">
      <c r="B107" s="245"/>
      <c r="C107" s="246"/>
      <c r="D107" s="246"/>
      <c r="E107" s="246"/>
      <c r="F107" s="246"/>
      <c r="G107" s="246"/>
      <c r="H107" s="246"/>
      <c r="I107" s="246"/>
      <c r="J107" s="246"/>
      <c r="K107" s="246"/>
      <c r="L107" s="246"/>
      <c r="M107" s="246"/>
      <c r="N107" s="247"/>
    </row>
    <row r="108" spans="2:14">
      <c r="B108" s="245"/>
      <c r="C108" s="246"/>
      <c r="D108" s="246"/>
      <c r="E108" s="246"/>
      <c r="F108" s="246"/>
      <c r="G108" s="246"/>
      <c r="H108" s="246"/>
      <c r="I108" s="246"/>
      <c r="J108" s="246"/>
      <c r="K108" s="246"/>
      <c r="L108" s="246"/>
      <c r="M108" s="246"/>
      <c r="N108" s="247"/>
    </row>
    <row r="109" spans="2:14" ht="15.75" thickBot="1">
      <c r="B109" s="248"/>
      <c r="C109" s="249"/>
      <c r="D109" s="249"/>
      <c r="E109" s="249"/>
      <c r="F109" s="249"/>
      <c r="G109" s="249"/>
      <c r="H109" s="249"/>
      <c r="I109" s="249"/>
      <c r="J109" s="249"/>
      <c r="K109" s="249"/>
      <c r="L109" s="249"/>
      <c r="M109" s="249"/>
      <c r="N109" s="250"/>
    </row>
    <row r="110" spans="2:14">
      <c r="B110" s="251"/>
      <c r="C110" s="252"/>
      <c r="D110" s="252"/>
      <c r="E110" s="252"/>
      <c r="F110" s="252"/>
      <c r="G110" s="252"/>
      <c r="H110" s="252"/>
      <c r="I110" s="252"/>
      <c r="J110" s="252"/>
      <c r="K110" s="252"/>
      <c r="L110" s="252"/>
      <c r="M110" s="252"/>
      <c r="N110" s="253"/>
    </row>
    <row r="111" spans="2:14">
      <c r="B111" s="254" t="s">
        <v>2217</v>
      </c>
      <c r="C111" s="255"/>
      <c r="D111" s="255"/>
      <c r="E111" s="255"/>
      <c r="F111" s="255"/>
      <c r="G111" s="255"/>
      <c r="H111" s="255"/>
      <c r="I111" s="255"/>
      <c r="J111" s="255"/>
      <c r="K111" s="255"/>
      <c r="L111" s="255"/>
      <c r="M111" s="255"/>
      <c r="N111" s="256"/>
    </row>
    <row r="112" spans="2:14" ht="15" customHeight="1">
      <c r="B112" s="966" t="s">
        <v>2218</v>
      </c>
      <c r="C112" s="967"/>
      <c r="D112" s="967"/>
      <c r="E112" s="967"/>
      <c r="F112" s="967"/>
      <c r="G112" s="967"/>
      <c r="H112" s="967"/>
      <c r="I112" s="967"/>
      <c r="J112" s="967"/>
      <c r="K112" s="967"/>
      <c r="L112" s="967"/>
      <c r="M112" s="967"/>
      <c r="N112" s="968"/>
    </row>
    <row r="113" spans="2:14" ht="15" customHeight="1">
      <c r="B113" s="966"/>
      <c r="C113" s="967"/>
      <c r="D113" s="967"/>
      <c r="E113" s="967"/>
      <c r="F113" s="967"/>
      <c r="G113" s="967"/>
      <c r="H113" s="967"/>
      <c r="I113" s="967"/>
      <c r="J113" s="967"/>
      <c r="K113" s="967"/>
      <c r="L113" s="967"/>
      <c r="M113" s="967"/>
      <c r="N113" s="968"/>
    </row>
    <row r="114" spans="2:14" ht="30" customHeight="1">
      <c r="B114" s="969" t="s">
        <v>2219</v>
      </c>
      <c r="C114" s="970"/>
      <c r="D114" s="970"/>
      <c r="E114" s="970"/>
      <c r="F114" s="970"/>
      <c r="G114" s="970"/>
      <c r="H114" s="970"/>
      <c r="I114" s="970"/>
      <c r="J114" s="970"/>
      <c r="K114" s="970"/>
      <c r="L114" s="970"/>
      <c r="M114" s="970"/>
      <c r="N114" s="971"/>
    </row>
    <row r="115" spans="2:14">
      <c r="B115" s="969"/>
      <c r="C115" s="970"/>
      <c r="D115" s="970"/>
      <c r="E115" s="970"/>
      <c r="F115" s="970"/>
      <c r="G115" s="970"/>
      <c r="H115" s="970"/>
      <c r="I115" s="970"/>
      <c r="J115" s="970"/>
      <c r="K115" s="970"/>
      <c r="L115" s="970"/>
      <c r="M115" s="970"/>
      <c r="N115" s="971"/>
    </row>
    <row r="116" spans="2:14">
      <c r="B116" s="339"/>
      <c r="C116" s="340"/>
      <c r="D116" s="340"/>
      <c r="E116" s="340"/>
      <c r="F116" s="340"/>
      <c r="G116" s="340"/>
      <c r="H116" s="340"/>
      <c r="I116" s="340"/>
      <c r="J116" s="340"/>
      <c r="K116" s="340"/>
      <c r="L116" s="340"/>
      <c r="M116" s="340"/>
      <c r="N116" s="341"/>
    </row>
    <row r="117" spans="2:14">
      <c r="B117" s="339"/>
      <c r="C117" s="340"/>
      <c r="D117" s="340"/>
      <c r="E117" s="340"/>
      <c r="F117" s="340"/>
      <c r="G117" s="340"/>
      <c r="H117" s="340"/>
      <c r="I117" s="340"/>
      <c r="J117" s="340"/>
      <c r="K117" s="340"/>
      <c r="L117" s="340"/>
      <c r="M117" s="340"/>
      <c r="N117" s="341"/>
    </row>
    <row r="118" spans="2:14">
      <c r="B118" s="339"/>
      <c r="C118" s="340"/>
      <c r="D118" s="340"/>
      <c r="E118" s="340"/>
      <c r="F118" s="340"/>
      <c r="G118" s="340"/>
      <c r="H118" s="340"/>
      <c r="I118" s="340"/>
      <c r="J118" s="340"/>
      <c r="K118" s="340"/>
      <c r="L118" s="340"/>
      <c r="M118" s="340"/>
      <c r="N118" s="341"/>
    </row>
    <row r="119" spans="2:14">
      <c r="B119" s="254"/>
      <c r="C119" s="255"/>
      <c r="D119" s="255"/>
      <c r="E119" s="255"/>
      <c r="F119" s="255"/>
      <c r="G119" s="255"/>
      <c r="H119" s="255"/>
      <c r="I119" s="255"/>
      <c r="J119" s="255"/>
      <c r="K119" s="255"/>
      <c r="L119" s="255"/>
      <c r="M119" s="255"/>
      <c r="N119" s="256"/>
    </row>
    <row r="120" spans="2:14">
      <c r="B120" s="242"/>
      <c r="C120" s="243"/>
      <c r="D120" s="243"/>
      <c r="E120" s="243" t="s">
        <v>976</v>
      </c>
      <c r="F120" s="417"/>
      <c r="G120" s="417"/>
      <c r="H120" s="243"/>
      <c r="I120" s="243"/>
      <c r="J120" s="243"/>
      <c r="K120" s="243"/>
      <c r="L120" s="243"/>
      <c r="M120" s="243"/>
      <c r="N120" s="244"/>
    </row>
    <row r="121" spans="2:14">
      <c r="B121" s="242"/>
      <c r="C121" s="243"/>
      <c r="D121" s="243"/>
      <c r="E121" s="418" t="s">
        <v>977</v>
      </c>
      <c r="F121" s="243"/>
      <c r="G121" s="243"/>
      <c r="H121" s="418"/>
      <c r="I121" s="418"/>
      <c r="J121" s="418"/>
      <c r="K121" s="243"/>
      <c r="L121" s="243"/>
      <c r="M121" s="243"/>
      <c r="N121" s="244"/>
    </row>
    <row r="122" spans="2:14">
      <c r="B122" s="242"/>
      <c r="C122" s="243"/>
      <c r="D122" s="243"/>
      <c r="E122" s="257" t="s">
        <v>981</v>
      </c>
      <c r="F122" s="243"/>
      <c r="G122" s="243"/>
      <c r="H122" s="257"/>
      <c r="I122" s="257"/>
      <c r="J122" s="257"/>
      <c r="K122" s="243"/>
      <c r="L122" s="243"/>
      <c r="M122" s="243"/>
      <c r="N122" s="244"/>
    </row>
    <row r="123" spans="2:14">
      <c r="B123" s="258"/>
      <c r="C123" s="255"/>
      <c r="D123" s="255"/>
      <c r="E123" s="243" t="s">
        <v>979</v>
      </c>
      <c r="F123" s="243"/>
      <c r="G123" s="243"/>
      <c r="H123" s="243"/>
      <c r="I123" s="243"/>
      <c r="J123" s="243"/>
      <c r="K123" s="255"/>
      <c r="L123" s="255"/>
      <c r="M123" s="255"/>
      <c r="N123" s="256"/>
    </row>
    <row r="124" spans="2:14">
      <c r="B124" s="258"/>
      <c r="C124" s="255"/>
      <c r="D124" s="255"/>
      <c r="E124" s="255"/>
      <c r="F124" s="243"/>
      <c r="G124" s="243"/>
      <c r="H124" s="243"/>
      <c r="I124" s="243"/>
      <c r="J124" s="243"/>
      <c r="K124" s="255"/>
      <c r="L124" s="255"/>
      <c r="M124" s="255"/>
      <c r="N124" s="256"/>
    </row>
    <row r="125" spans="2:14">
      <c r="B125" s="258" t="s">
        <v>2220</v>
      </c>
      <c r="C125" s="257"/>
      <c r="D125" s="257"/>
      <c r="E125" s="243"/>
      <c r="F125" s="243"/>
      <c r="G125" s="243"/>
      <c r="H125" s="243"/>
      <c r="I125" s="243"/>
      <c r="J125" s="972"/>
      <c r="K125" s="972"/>
      <c r="L125" s="972"/>
      <c r="M125" s="972"/>
      <c r="N125" s="973"/>
    </row>
    <row r="126" spans="2:14" ht="15.75" thickBot="1">
      <c r="B126" s="419" t="s">
        <v>2221</v>
      </c>
      <c r="C126" s="420"/>
      <c r="D126" s="420"/>
      <c r="E126" s="259"/>
      <c r="F126" s="259"/>
      <c r="G126" s="259"/>
      <c r="H126" s="259"/>
      <c r="I126" s="259"/>
      <c r="J126" s="974"/>
      <c r="K126" s="974"/>
      <c r="L126" s="974"/>
      <c r="M126" s="974"/>
      <c r="N126" s="975"/>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1125</v>
      </c>
      <c r="C31" s="81" t="s">
        <v>2128</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6389.1435472307321</v>
      </c>
      <c r="L36" s="270"/>
      <c r="M36" s="336">
        <v>40</v>
      </c>
      <c r="N36" s="272">
        <f t="shared" ref="N36:N41" si="0">K36/M36</f>
        <v>159.7285886807683</v>
      </c>
    </row>
    <row r="37" spans="1:14">
      <c r="A37" s="113" t="s">
        <v>334</v>
      </c>
      <c r="B37" s="837" t="str">
        <f>VLOOKUP(A37,EQUIPOS!A7:D154,3,FALSE)</f>
        <v>Taladro industrial</v>
      </c>
      <c r="C37" s="838"/>
      <c r="D37" s="838"/>
      <c r="E37" s="838"/>
      <c r="F37" s="838"/>
      <c r="G37" s="838"/>
      <c r="H37" s="839"/>
      <c r="I37" s="421"/>
      <c r="J37" s="422"/>
      <c r="K37" s="269">
        <f>VLOOKUP(A37,EQUIPOS!A7:D164,4,FALSE)</f>
        <v>7083.4087198278576</v>
      </c>
      <c r="L37" s="335"/>
      <c r="M37" s="336">
        <v>40</v>
      </c>
      <c r="N37" s="272">
        <f t="shared" si="0"/>
        <v>177.08521799569644</v>
      </c>
    </row>
    <row r="38" spans="1:14">
      <c r="A38" s="113" t="s">
        <v>195</v>
      </c>
      <c r="B38" s="837" t="str">
        <f>VLOOKUP(A38,EQUIPOS!A8:D154,3,FALSE)</f>
        <v xml:space="preserve">Equipo de oxicorte, Capacidad de corte: hasta 6´´ (152mm) </v>
      </c>
      <c r="C38" s="838"/>
      <c r="D38" s="838"/>
      <c r="E38" s="838"/>
      <c r="F38" s="838"/>
      <c r="G38" s="838"/>
      <c r="H38" s="839"/>
      <c r="I38" s="421"/>
      <c r="J38" s="422"/>
      <c r="K38" s="269">
        <f>VLOOKUP(A38,EQUIPOS!A8:D165,4,FALSE)</f>
        <v>16828.162987520613</v>
      </c>
      <c r="L38" s="335"/>
      <c r="M38" s="336">
        <v>40</v>
      </c>
      <c r="N38" s="272">
        <f t="shared" si="0"/>
        <v>420.70407468801534</v>
      </c>
    </row>
    <row r="39" spans="1:14">
      <c r="A39" s="113" t="s">
        <v>204</v>
      </c>
      <c r="B39" s="837" t="str">
        <f>VLOOKUP(A39,EQUIPOS!A9:D154,3,FALSE)</f>
        <v xml:space="preserve">Equipo de soldadura 250 AMP
</v>
      </c>
      <c r="C39" s="838"/>
      <c r="D39" s="838"/>
      <c r="E39" s="838"/>
      <c r="F39" s="838"/>
      <c r="G39" s="838"/>
      <c r="H39" s="839"/>
      <c r="I39" s="421"/>
      <c r="J39" s="422"/>
      <c r="K39" s="269">
        <f>VLOOKUP(A39,EQUIPOS!A9:D166,4,FALSE)</f>
        <v>61335.77805341503</v>
      </c>
      <c r="L39" s="335"/>
      <c r="M39" s="336">
        <v>40</v>
      </c>
      <c r="N39" s="272">
        <f t="shared" si="0"/>
        <v>1533.3944513353758</v>
      </c>
    </row>
    <row r="40" spans="1:14">
      <c r="A40" s="113" t="s">
        <v>208</v>
      </c>
      <c r="B40" s="837" t="str">
        <f>VLOOKUP(A40,EQUIPOS!A10:D154,3,FALSE)</f>
        <v>Equipo de soldadura 400</v>
      </c>
      <c r="C40" s="838"/>
      <c r="D40" s="838"/>
      <c r="E40" s="838"/>
      <c r="F40" s="838"/>
      <c r="G40" s="838"/>
      <c r="H40" s="839"/>
      <c r="I40" s="421"/>
      <c r="J40" s="422"/>
      <c r="K40" s="269">
        <f>VLOOKUP(A40,EQUIPOS!A10:D167,4,FALSE)</f>
        <v>81781.037404553383</v>
      </c>
      <c r="L40" s="335"/>
      <c r="M40" s="336">
        <v>40</v>
      </c>
      <c r="N40" s="272">
        <f t="shared" si="0"/>
        <v>2044.5259351138345</v>
      </c>
    </row>
    <row r="41" spans="1:14">
      <c r="A41" s="113" t="s">
        <v>210</v>
      </c>
      <c r="B41" s="837" t="str">
        <f>VLOOKUP(A41,EQUIPOS!A11:D155,3,FALSE)</f>
        <v>Equipo de soldadura 600</v>
      </c>
      <c r="C41" s="838"/>
      <c r="D41" s="838"/>
      <c r="E41" s="838"/>
      <c r="F41" s="838"/>
      <c r="G41" s="838"/>
      <c r="H41" s="839"/>
      <c r="I41" s="421"/>
      <c r="J41" s="422"/>
      <c r="K41" s="269">
        <f>VLOOKUP(A41,EQUIPOS!A11:D168,4,FALSE)</f>
        <v>81781.037404553383</v>
      </c>
      <c r="L41" s="335"/>
      <c r="M41" s="336">
        <v>40</v>
      </c>
      <c r="N41" s="272">
        <f t="shared" si="0"/>
        <v>2044.5259351138345</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6480.768201019926</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40408.740651873704</v>
      </c>
      <c r="N51" s="272">
        <f t="shared" ref="N51:N56" si="1">K51*M51</f>
        <v>202.04370325936853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4593.6760429892902</v>
      </c>
      <c r="N52" s="272">
        <f t="shared" si="1"/>
        <v>22.96838021494645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13463.437973093434</v>
      </c>
      <c r="N53" s="272">
        <f t="shared" si="1"/>
        <v>67.317189865467171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16123.391019222674</v>
      </c>
      <c r="N54" s="272">
        <f t="shared" si="1"/>
        <v>161.23391019222674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11812.619517814368</v>
      </c>
      <c r="N55" s="272">
        <f t="shared" si="1"/>
        <v>118.12619517814369</v>
      </c>
    </row>
    <row r="56" spans="1:14">
      <c r="A56" s="163" t="s">
        <v>742</v>
      </c>
      <c r="B56" s="43" t="str">
        <f>VLOOKUP(A56,MATERIALES!A1:D373,3,FALSE)</f>
        <v>Acero A-36 para estructura metálica</v>
      </c>
      <c r="C56" s="425"/>
      <c r="D56" s="425"/>
      <c r="E56" s="425"/>
      <c r="F56" s="425"/>
      <c r="G56" s="425"/>
      <c r="H56" s="425"/>
      <c r="I56" s="425"/>
      <c r="J56" s="312" t="str">
        <f>VLOOKUP(A56,MATERIALES!A1:D648,2,FALSE)</f>
        <v>kg</v>
      </c>
      <c r="K56" s="397">
        <v>1</v>
      </c>
      <c r="L56" s="421"/>
      <c r="M56" s="402">
        <f>VLOOKUP(A56,MATERIALES!A1:D401,4,FALSE)</f>
        <v>3281.5552044619139</v>
      </c>
      <c r="N56" s="272">
        <f t="shared" si="1"/>
        <v>3281.5552044619139</v>
      </c>
    </row>
    <row r="57" spans="1:14">
      <c r="A57" s="163"/>
      <c r="B57" s="43"/>
      <c r="C57" s="425"/>
      <c r="D57" s="425"/>
      <c r="E57" s="425"/>
      <c r="F57" s="425"/>
      <c r="G57" s="425"/>
      <c r="H57" s="425"/>
      <c r="I57" s="425"/>
      <c r="J57" s="311"/>
      <c r="K57" s="397"/>
      <c r="L57" s="421"/>
      <c r="M57" s="402"/>
      <c r="N57" s="272"/>
    </row>
    <row r="58" spans="1:14" ht="15.75" thickBot="1">
      <c r="B58" s="43"/>
      <c r="C58" s="310"/>
      <c r="D58" s="310"/>
      <c r="E58" s="310"/>
      <c r="F58" s="310"/>
      <c r="G58" s="310"/>
      <c r="H58" s="310"/>
      <c r="I58" s="310"/>
      <c r="J58" s="435"/>
      <c r="K58" s="126"/>
      <c r="L58" s="325"/>
      <c r="M58" s="402"/>
      <c r="N58" s="272"/>
    </row>
    <row r="59" spans="1:14" ht="15.75" thickBot="1">
      <c r="B59" s="824" t="s">
        <v>953</v>
      </c>
      <c r="C59" s="825"/>
      <c r="D59" s="825"/>
      <c r="E59" s="825"/>
      <c r="F59" s="825"/>
      <c r="G59" s="825"/>
      <c r="H59" s="825"/>
      <c r="I59" s="825"/>
      <c r="J59" s="825"/>
      <c r="K59" s="825"/>
      <c r="L59" s="825"/>
      <c r="M59" s="826"/>
      <c r="N59" s="394">
        <f>SUM(N51:N58)</f>
        <v>3853.2445831720665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1"/>
      <c r="N79" s="395"/>
    </row>
    <row r="80" spans="1:15" ht="15.75" thickBot="1">
      <c r="B80" s="811"/>
      <c r="C80" s="812"/>
      <c r="D80" s="812"/>
      <c r="E80" s="812"/>
      <c r="F80" s="812"/>
      <c r="G80" s="812"/>
      <c r="H80" s="812"/>
      <c r="I80" s="470"/>
      <c r="J80" s="471"/>
      <c r="K80" s="472"/>
      <c r="L80" s="475"/>
      <c r="M80" s="476"/>
      <c r="N80" s="440"/>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12350.092746039998</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2470.018549208</v>
      </c>
      <c r="M88" s="859"/>
      <c r="N88" s="51"/>
    </row>
    <row r="89" spans="1:14">
      <c r="B89" s="89" t="s">
        <v>973</v>
      </c>
      <c r="C89" s="90"/>
      <c r="D89" s="90"/>
      <c r="E89" s="90"/>
      <c r="F89" s="90"/>
      <c r="G89" s="90"/>
      <c r="H89" s="90"/>
      <c r="I89" s="87"/>
      <c r="J89" s="88"/>
      <c r="K89" s="304">
        <v>0.05</v>
      </c>
      <c r="L89" s="858">
        <f>N83*K89</f>
        <v>617.50463730199999</v>
      </c>
      <c r="M89" s="859"/>
      <c r="N89" s="51"/>
    </row>
    <row r="90" spans="1:14" ht="15.75" thickBot="1">
      <c r="B90" s="91" t="s">
        <v>974</v>
      </c>
      <c r="C90" s="92"/>
      <c r="D90" s="92"/>
      <c r="E90" s="92"/>
      <c r="F90" s="92"/>
      <c r="G90" s="92"/>
      <c r="H90" s="92"/>
      <c r="I90" s="93"/>
      <c r="J90" s="94"/>
      <c r="K90" s="305">
        <v>0.05</v>
      </c>
      <c r="L90" s="860">
        <f>N83*K90</f>
        <v>617.50463730199999</v>
      </c>
      <c r="M90" s="861"/>
      <c r="N90" s="51"/>
    </row>
    <row r="91" spans="1:14" ht="15.75" thickBot="1">
      <c r="B91" s="824" t="s">
        <v>953</v>
      </c>
      <c r="C91" s="825"/>
      <c r="D91" s="825"/>
      <c r="E91" s="825"/>
      <c r="F91" s="825"/>
      <c r="G91" s="825"/>
      <c r="H91" s="825"/>
      <c r="I91" s="825"/>
      <c r="J91" s="825"/>
      <c r="K91" s="825"/>
      <c r="L91" s="825"/>
      <c r="M91" s="826"/>
      <c r="N91" s="52">
        <f>L88+L89+L90</f>
        <v>3705.027823812</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16055.120569851999</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1126</v>
      </c>
      <c r="C31" s="81" t="s">
        <v>2129</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c r="B48" s="43"/>
      <c r="C48" s="281"/>
      <c r="D48" s="281"/>
      <c r="E48" s="281"/>
      <c r="F48" s="281"/>
      <c r="G48" s="281"/>
      <c r="H48" s="281"/>
      <c r="I48" s="268"/>
      <c r="J48" s="224"/>
      <c r="K48" s="282"/>
      <c r="L48" s="267"/>
      <c r="M48" s="402"/>
      <c r="N48" s="272"/>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A52" s="163"/>
      <c r="B52" s="43"/>
      <c r="C52" s="425"/>
      <c r="D52" s="425"/>
      <c r="E52" s="425"/>
      <c r="F52" s="425"/>
      <c r="G52" s="425"/>
      <c r="H52" s="425"/>
      <c r="I52" s="425"/>
      <c r="J52" s="311"/>
      <c r="K52" s="397"/>
      <c r="L52" s="421"/>
      <c r="M52" s="402"/>
      <c r="N52" s="272"/>
    </row>
    <row r="53" spans="1:14">
      <c r="A53" s="163"/>
      <c r="B53" s="43"/>
      <c r="C53" s="425"/>
      <c r="D53" s="425"/>
      <c r="E53" s="425"/>
      <c r="F53" s="425"/>
      <c r="G53" s="425"/>
      <c r="H53" s="425"/>
      <c r="I53" s="425"/>
      <c r="J53" s="311"/>
      <c r="K53" s="397"/>
      <c r="L53" s="421"/>
      <c r="M53" s="402"/>
      <c r="N53" s="272"/>
    </row>
    <row r="54" spans="1:14">
      <c r="A54" s="163"/>
      <c r="B54" s="43"/>
      <c r="C54" s="425"/>
      <c r="D54" s="425"/>
      <c r="E54" s="425"/>
      <c r="F54" s="425"/>
      <c r="G54" s="425"/>
      <c r="H54" s="425"/>
      <c r="I54" s="425"/>
      <c r="J54" s="311"/>
      <c r="K54" s="397"/>
      <c r="L54" s="421"/>
      <c r="M54" s="402"/>
      <c r="N54" s="272"/>
    </row>
    <row r="55" spans="1:14" ht="15.75" thickBot="1">
      <c r="B55" s="43"/>
      <c r="C55" s="310"/>
      <c r="D55" s="310"/>
      <c r="E55" s="310"/>
      <c r="F55" s="310"/>
      <c r="G55" s="310"/>
      <c r="H55" s="310"/>
      <c r="I55" s="310"/>
      <c r="J55" s="435"/>
      <c r="K55" s="126"/>
      <c r="L55" s="325"/>
      <c r="M55" s="402"/>
      <c r="N55" s="272"/>
    </row>
    <row r="56" spans="1:14" ht="15.75" thickBot="1">
      <c r="B56" s="824" t="s">
        <v>953</v>
      </c>
      <c r="C56" s="825"/>
      <c r="D56" s="825"/>
      <c r="E56" s="825"/>
      <c r="F56" s="825"/>
      <c r="G56" s="825"/>
      <c r="H56" s="825"/>
      <c r="I56" s="825"/>
      <c r="J56" s="825"/>
      <c r="K56" s="825"/>
      <c r="L56" s="825"/>
      <c r="M56" s="826"/>
      <c r="N56" s="394"/>
    </row>
    <row r="57" spans="1:14">
      <c r="B57" s="33"/>
      <c r="C57" s="34"/>
      <c r="D57" s="34"/>
      <c r="E57" s="34"/>
      <c r="F57" s="34"/>
      <c r="G57" s="34"/>
      <c r="H57" s="34"/>
      <c r="I57" s="34"/>
      <c r="J57" s="34"/>
      <c r="K57" s="34"/>
      <c r="L57" s="34"/>
      <c r="M57" s="34"/>
      <c r="N57" s="35"/>
    </row>
    <row r="58" spans="1:14">
      <c r="B58" s="64" t="s">
        <v>956</v>
      </c>
      <c r="C58" s="65"/>
      <c r="D58" s="65"/>
      <c r="E58" s="65"/>
      <c r="F58" s="65"/>
      <c r="G58" s="65"/>
      <c r="H58" s="65"/>
      <c r="I58" s="65"/>
      <c r="J58" s="65"/>
      <c r="K58" s="65"/>
      <c r="L58" s="65"/>
      <c r="M58" s="65"/>
      <c r="N58" s="66"/>
    </row>
    <row r="59" spans="1:14" ht="15.75" thickBot="1">
      <c r="B59" s="68"/>
      <c r="C59" s="61"/>
      <c r="D59" s="61"/>
      <c r="E59" s="61"/>
      <c r="F59" s="61"/>
      <c r="G59" s="61"/>
      <c r="H59" s="61"/>
      <c r="I59" s="61"/>
      <c r="J59" s="61"/>
      <c r="K59" s="61"/>
      <c r="L59" s="61"/>
      <c r="M59" s="61"/>
      <c r="N59" s="63"/>
    </row>
    <row r="60" spans="1:14" ht="25.5">
      <c r="B60" s="313" t="s">
        <v>957</v>
      </c>
      <c r="C60" s="314"/>
      <c r="D60" s="314"/>
      <c r="E60" s="314"/>
      <c r="F60" s="314"/>
      <c r="G60" s="314"/>
      <c r="H60" s="73" t="s">
        <v>945</v>
      </c>
      <c r="I60" s="74" t="s">
        <v>958</v>
      </c>
      <c r="J60" s="75" t="s">
        <v>959</v>
      </c>
      <c r="K60" s="73" t="s">
        <v>960</v>
      </c>
      <c r="L60" s="827" t="s">
        <v>961</v>
      </c>
      <c r="M60" s="800"/>
      <c r="N60" s="76" t="s">
        <v>951</v>
      </c>
    </row>
    <row r="61" spans="1:14">
      <c r="A61" t="s">
        <v>1325</v>
      </c>
      <c r="B61" s="46" t="str">
        <f>VLOOKUP(A61,TRANSPORTE!A3:D117,3,FALSE)</f>
        <v xml:space="preserve">Transporte de estructuras metálicas </v>
      </c>
      <c r="C61" s="317"/>
      <c r="D61" s="317"/>
      <c r="E61" s="317"/>
      <c r="F61" s="317"/>
      <c r="G61" s="317"/>
      <c r="H61" s="311" t="s">
        <v>2044</v>
      </c>
      <c r="I61" s="279">
        <v>1</v>
      </c>
      <c r="J61" s="286">
        <v>1</v>
      </c>
      <c r="K61" s="279">
        <f>I61*J61</f>
        <v>1</v>
      </c>
      <c r="L61" s="828">
        <f>VLOOKUP(A61,TRANSPORTE!A3:D117,4,FALSE)</f>
        <v>819.12972593026996</v>
      </c>
      <c r="M61" s="829"/>
      <c r="N61" s="287">
        <f>K61*L61</f>
        <v>819.12972593026996</v>
      </c>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311"/>
      <c r="I64" s="279"/>
      <c r="J64" s="286"/>
      <c r="K64" s="279"/>
      <c r="L64" s="828"/>
      <c r="M64" s="829"/>
      <c r="N64" s="287"/>
    </row>
    <row r="65" spans="1:15">
      <c r="B65" s="46"/>
      <c r="C65" s="47"/>
      <c r="D65" s="47"/>
      <c r="E65" s="47"/>
      <c r="F65" s="47"/>
      <c r="G65" s="47"/>
      <c r="H65" s="288"/>
      <c r="I65" s="279"/>
      <c r="J65" s="279"/>
      <c r="K65" s="279"/>
      <c r="L65" s="289"/>
      <c r="M65" s="290"/>
      <c r="N65" s="291"/>
    </row>
    <row r="66" spans="1:15" ht="15.75" thickBot="1">
      <c r="B66" s="447"/>
      <c r="C66" s="448"/>
      <c r="D66" s="448"/>
      <c r="E66" s="448"/>
      <c r="F66" s="448"/>
      <c r="G66" s="448"/>
      <c r="H66" s="48"/>
      <c r="I66" s="126"/>
      <c r="J66" s="126"/>
      <c r="K66" s="126"/>
      <c r="L66" s="813"/>
      <c r="M66" s="814"/>
      <c r="N66" s="127"/>
    </row>
    <row r="67" spans="1:15" ht="15.75" thickBot="1">
      <c r="B67" s="830" t="s">
        <v>953</v>
      </c>
      <c r="C67" s="831"/>
      <c r="D67" s="831"/>
      <c r="E67" s="831"/>
      <c r="F67" s="831"/>
      <c r="G67" s="831"/>
      <c r="H67" s="831"/>
      <c r="I67" s="831"/>
      <c r="J67" s="831"/>
      <c r="K67" s="831"/>
      <c r="L67" s="831"/>
      <c r="M67" s="832"/>
      <c r="N67" s="104">
        <f>N61+N62+N63+N64+N65</f>
        <v>819.12972593026996</v>
      </c>
    </row>
    <row r="68" spans="1:15">
      <c r="B68" s="33"/>
      <c r="C68" s="34"/>
      <c r="D68" s="34"/>
      <c r="E68" s="34"/>
      <c r="F68" s="34"/>
      <c r="G68" s="34"/>
      <c r="H68" s="34"/>
      <c r="I68" s="34"/>
      <c r="J68" s="34"/>
      <c r="K68" s="34"/>
      <c r="L68" s="34"/>
      <c r="M68" s="34"/>
      <c r="N68" s="35"/>
    </row>
    <row r="69" spans="1:15">
      <c r="B69" s="64" t="s">
        <v>962</v>
      </c>
      <c r="C69" s="65"/>
      <c r="D69" s="65"/>
      <c r="E69" s="65"/>
      <c r="F69" s="65"/>
      <c r="G69" s="65"/>
      <c r="H69" s="65"/>
      <c r="I69" s="65"/>
      <c r="J69" s="65"/>
      <c r="K69" s="65"/>
      <c r="L69" s="65"/>
      <c r="M69" s="65"/>
      <c r="N69" s="66"/>
    </row>
    <row r="70" spans="1:15" ht="15.75" thickBot="1">
      <c r="B70" s="68"/>
      <c r="C70" s="61"/>
      <c r="D70" s="61"/>
      <c r="E70" s="61"/>
      <c r="F70" s="61"/>
      <c r="G70" s="61"/>
      <c r="H70" s="61"/>
      <c r="I70" s="61"/>
      <c r="J70" s="61"/>
      <c r="K70" s="61"/>
      <c r="L70" s="61"/>
      <c r="M70" s="61"/>
      <c r="N70" s="63"/>
    </row>
    <row r="71" spans="1:15" ht="25.5">
      <c r="B71" s="850" t="s">
        <v>963</v>
      </c>
      <c r="C71" s="851"/>
      <c r="D71" s="851"/>
      <c r="E71" s="851"/>
      <c r="F71" s="851"/>
      <c r="G71" s="851"/>
      <c r="H71" s="851"/>
      <c r="I71" s="73" t="s">
        <v>964</v>
      </c>
      <c r="J71" s="75" t="s">
        <v>1410</v>
      </c>
      <c r="K71" s="74" t="s">
        <v>966</v>
      </c>
      <c r="L71" s="852" t="s">
        <v>950</v>
      </c>
      <c r="M71" s="853"/>
      <c r="N71" s="98" t="s">
        <v>951</v>
      </c>
    </row>
    <row r="72" spans="1:15">
      <c r="A72" s="164"/>
      <c r="B72" s="49"/>
      <c r="C72" s="47"/>
      <c r="D72" s="47"/>
      <c r="E72" s="47"/>
      <c r="F72" s="47"/>
      <c r="G72" s="47"/>
      <c r="H72" s="47"/>
      <c r="I72" s="292"/>
      <c r="J72" s="293"/>
      <c r="K72" s="294"/>
      <c r="L72" s="50"/>
      <c r="M72" s="434"/>
      <c r="N72" s="395"/>
      <c r="O72" s="106"/>
    </row>
    <row r="73" spans="1:15">
      <c r="A73" s="164"/>
      <c r="B73" s="49"/>
      <c r="C73" s="47"/>
      <c r="D73" s="47"/>
      <c r="E73" s="47"/>
      <c r="F73" s="47"/>
      <c r="G73" s="47"/>
      <c r="H73" s="47"/>
      <c r="I73" s="292"/>
      <c r="J73" s="293"/>
      <c r="K73" s="294"/>
      <c r="L73" s="50"/>
      <c r="M73" s="434"/>
      <c r="N73" s="395"/>
    </row>
    <row r="74" spans="1:15">
      <c r="B74" s="49"/>
      <c r="C74" s="47"/>
      <c r="D74" s="47"/>
      <c r="E74" s="47"/>
      <c r="F74" s="47"/>
      <c r="G74" s="47"/>
      <c r="H74" s="47"/>
      <c r="I74" s="292"/>
      <c r="J74" s="293"/>
      <c r="K74" s="294"/>
      <c r="L74" s="50"/>
      <c r="M74" s="432"/>
      <c r="N74" s="395"/>
    </row>
    <row r="75" spans="1:15">
      <c r="B75" s="49"/>
      <c r="C75" s="47"/>
      <c r="D75" s="47"/>
      <c r="E75" s="47"/>
      <c r="F75" s="47"/>
      <c r="G75" s="47"/>
      <c r="H75" s="47"/>
      <c r="I75" s="279"/>
      <c r="J75" s="297"/>
      <c r="K75" s="298"/>
      <c r="L75" s="318"/>
      <c r="M75" s="300"/>
      <c r="N75" s="296"/>
    </row>
    <row r="76" spans="1:15">
      <c r="B76" s="49"/>
      <c r="C76" s="47"/>
      <c r="D76" s="47"/>
      <c r="E76" s="47"/>
      <c r="F76" s="47"/>
      <c r="G76" s="47"/>
      <c r="H76" s="47"/>
      <c r="I76" s="279"/>
      <c r="J76" s="297"/>
      <c r="K76" s="298"/>
      <c r="L76" s="318"/>
      <c r="M76" s="300"/>
      <c r="N76" s="296"/>
    </row>
    <row r="77" spans="1:15" ht="15.75" thickBot="1">
      <c r="B77" s="811"/>
      <c r="C77" s="812"/>
      <c r="D77" s="812"/>
      <c r="E77" s="812"/>
      <c r="F77" s="812"/>
      <c r="G77" s="812"/>
      <c r="H77" s="812"/>
      <c r="I77" s="126"/>
      <c r="J77" s="126"/>
      <c r="K77" s="126"/>
      <c r="L77" s="912"/>
      <c r="M77" s="912"/>
      <c r="N77" s="127"/>
    </row>
    <row r="78" spans="1:15" ht="15.75" thickBot="1">
      <c r="B78" s="830" t="s">
        <v>953</v>
      </c>
      <c r="C78" s="831"/>
      <c r="D78" s="831"/>
      <c r="E78" s="831"/>
      <c r="F78" s="831"/>
      <c r="G78" s="831"/>
      <c r="H78" s="831"/>
      <c r="I78" s="831"/>
      <c r="J78" s="831"/>
      <c r="K78" s="831"/>
      <c r="L78" s="831"/>
      <c r="M78" s="832"/>
      <c r="N78" s="460"/>
    </row>
    <row r="79" spans="1:15" ht="15.75" thickBot="1">
      <c r="B79" s="33"/>
      <c r="C79" s="34"/>
      <c r="D79" s="34"/>
      <c r="E79" s="34"/>
      <c r="F79" s="34"/>
      <c r="G79" s="34"/>
      <c r="H79" s="34"/>
      <c r="I79" s="34"/>
      <c r="J79" s="34"/>
      <c r="K79" s="34"/>
      <c r="L79" s="34"/>
      <c r="M79" s="34"/>
      <c r="N79" s="35"/>
    </row>
    <row r="80" spans="1:15" ht="15.75" thickBot="1">
      <c r="B80" s="824" t="s">
        <v>967</v>
      </c>
      <c r="C80" s="825"/>
      <c r="D80" s="825"/>
      <c r="E80" s="825"/>
      <c r="F80" s="825"/>
      <c r="G80" s="825"/>
      <c r="H80" s="825"/>
      <c r="I80" s="825"/>
      <c r="J80" s="825"/>
      <c r="K80" s="825"/>
      <c r="L80" s="825"/>
      <c r="M80" s="826"/>
      <c r="N80" s="99">
        <f>N43+N56+N67+N78</f>
        <v>819.12972593026996</v>
      </c>
    </row>
    <row r="81" spans="1:14">
      <c r="B81" s="33"/>
      <c r="C81" s="34"/>
      <c r="D81" s="34"/>
      <c r="E81" s="34"/>
      <c r="F81" s="34"/>
      <c r="G81" s="34"/>
      <c r="H81" s="34"/>
      <c r="I81" s="34"/>
      <c r="J81" s="34"/>
      <c r="K81" s="34"/>
      <c r="L81" s="34"/>
      <c r="M81" s="34"/>
      <c r="N81" s="35"/>
    </row>
    <row r="82" spans="1:14">
      <c r="B82" s="64" t="s">
        <v>968</v>
      </c>
      <c r="C82" s="65"/>
      <c r="D82" s="65"/>
      <c r="E82" s="65"/>
      <c r="F82" s="65"/>
      <c r="G82" s="65"/>
      <c r="H82" s="65"/>
      <c r="I82" s="65"/>
      <c r="J82" s="65"/>
      <c r="K82" s="65"/>
      <c r="L82" s="65"/>
      <c r="M82" s="65"/>
      <c r="N82" s="66"/>
    </row>
    <row r="83" spans="1:14" ht="15.75" thickBot="1">
      <c r="B83" s="68"/>
      <c r="C83" s="61"/>
      <c r="D83" s="61"/>
      <c r="E83" s="61"/>
      <c r="F83" s="61"/>
      <c r="G83" s="61"/>
      <c r="H83" s="61"/>
      <c r="I83" s="61"/>
      <c r="J83" s="61"/>
      <c r="K83" s="61"/>
      <c r="L83" s="61"/>
      <c r="M83" s="61"/>
      <c r="N83" s="63"/>
    </row>
    <row r="84" spans="1:14">
      <c r="B84" s="815" t="s">
        <v>969</v>
      </c>
      <c r="C84" s="816"/>
      <c r="D84" s="816"/>
      <c r="E84" s="816"/>
      <c r="F84" s="816"/>
      <c r="G84" s="816"/>
      <c r="H84" s="816"/>
      <c r="I84" s="314"/>
      <c r="J84" s="334"/>
      <c r="K84" s="302" t="s">
        <v>970</v>
      </c>
      <c r="L84" s="854" t="s">
        <v>971</v>
      </c>
      <c r="M84" s="855"/>
      <c r="N84" s="303"/>
    </row>
    <row r="85" spans="1:14">
      <c r="B85" s="856" t="s">
        <v>972</v>
      </c>
      <c r="C85" s="857"/>
      <c r="D85" s="857"/>
      <c r="E85" s="857"/>
      <c r="F85" s="857"/>
      <c r="G85" s="857"/>
      <c r="H85" s="857"/>
      <c r="I85" s="87"/>
      <c r="J85" s="88"/>
      <c r="K85" s="304">
        <v>0.2</v>
      </c>
      <c r="L85" s="858">
        <f>N80*K85</f>
        <v>163.82594518605401</v>
      </c>
      <c r="M85" s="859"/>
      <c r="N85" s="51"/>
    </row>
    <row r="86" spans="1:14">
      <c r="B86" s="89" t="s">
        <v>973</v>
      </c>
      <c r="C86" s="90"/>
      <c r="D86" s="90"/>
      <c r="E86" s="90"/>
      <c r="F86" s="90"/>
      <c r="G86" s="90"/>
      <c r="H86" s="90"/>
      <c r="I86" s="87"/>
      <c r="J86" s="88"/>
      <c r="K86" s="304">
        <v>0.05</v>
      </c>
      <c r="L86" s="858">
        <f>N80*K86</f>
        <v>40.956486296513503</v>
      </c>
      <c r="M86" s="859"/>
      <c r="N86" s="51"/>
    </row>
    <row r="87" spans="1:14" ht="15.75" thickBot="1">
      <c r="B87" s="91" t="s">
        <v>974</v>
      </c>
      <c r="C87" s="92"/>
      <c r="D87" s="92"/>
      <c r="E87" s="92"/>
      <c r="F87" s="92"/>
      <c r="G87" s="92"/>
      <c r="H87" s="92"/>
      <c r="I87" s="93"/>
      <c r="J87" s="94"/>
      <c r="K87" s="305">
        <v>0.05</v>
      </c>
      <c r="L87" s="860">
        <f>N80*K87</f>
        <v>40.956486296513503</v>
      </c>
      <c r="M87" s="861"/>
      <c r="N87" s="51"/>
    </row>
    <row r="88" spans="1:14" ht="15.75" thickBot="1">
      <c r="B88" s="824" t="s">
        <v>953</v>
      </c>
      <c r="C88" s="825"/>
      <c r="D88" s="825"/>
      <c r="E88" s="825"/>
      <c r="F88" s="825"/>
      <c r="G88" s="825"/>
      <c r="H88" s="825"/>
      <c r="I88" s="825"/>
      <c r="J88" s="825"/>
      <c r="K88" s="825"/>
      <c r="L88" s="825"/>
      <c r="M88" s="826"/>
      <c r="N88" s="52">
        <f>L85+L86+L87</f>
        <v>245.73891777908102</v>
      </c>
    </row>
    <row r="89" spans="1:14" ht="15.75" thickBot="1">
      <c r="B89" s="33"/>
      <c r="C89" s="34"/>
      <c r="D89" s="34"/>
      <c r="E89" s="34"/>
      <c r="F89" s="34"/>
      <c r="G89" s="34"/>
      <c r="H89" s="34"/>
      <c r="I89" s="34"/>
      <c r="J89" s="34"/>
      <c r="K89" s="34"/>
      <c r="L89" s="34"/>
      <c r="M89" s="34"/>
      <c r="N89" s="35"/>
    </row>
    <row r="90" spans="1:14" ht="15.75" thickBot="1">
      <c r="A90" t="s">
        <v>2016</v>
      </c>
      <c r="B90" s="824" t="s">
        <v>975</v>
      </c>
      <c r="C90" s="825"/>
      <c r="D90" s="825"/>
      <c r="E90" s="825"/>
      <c r="F90" s="825"/>
      <c r="G90" s="825"/>
      <c r="H90" s="825"/>
      <c r="I90" s="825"/>
      <c r="J90" s="825"/>
      <c r="K90" s="825"/>
      <c r="L90" s="825"/>
      <c r="M90" s="826"/>
      <c r="N90" s="52">
        <f>N80+N88</f>
        <v>1064.8686437093511</v>
      </c>
    </row>
    <row r="91" spans="1:14">
      <c r="B91" s="239"/>
      <c r="C91" s="240"/>
      <c r="D91" s="240"/>
      <c r="E91" s="240"/>
      <c r="F91" s="240"/>
      <c r="G91" s="240"/>
      <c r="H91" s="240"/>
      <c r="I91" s="240"/>
      <c r="J91" s="240"/>
      <c r="K91" s="240"/>
      <c r="L91" s="240"/>
      <c r="M91" s="240"/>
      <c r="N91" s="241"/>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243"/>
      <c r="F94" s="243"/>
      <c r="G94" s="243"/>
      <c r="H94" s="243"/>
      <c r="I94" s="243"/>
      <c r="J94" s="243"/>
      <c r="K94" s="243"/>
      <c r="L94" s="243"/>
      <c r="M94" s="243"/>
      <c r="N94" s="244"/>
    </row>
    <row r="95" spans="1:14">
      <c r="B95" s="242"/>
      <c r="C95" s="243"/>
      <c r="D95" s="243"/>
      <c r="E95" s="417" t="s">
        <v>976</v>
      </c>
      <c r="F95" s="417"/>
      <c r="G95" s="417"/>
      <c r="H95" s="417"/>
      <c r="I95" s="417"/>
      <c r="J95" s="417"/>
      <c r="K95" s="243"/>
      <c r="L95" s="243"/>
      <c r="M95" s="243"/>
      <c r="N95" s="244"/>
    </row>
    <row r="96" spans="1:14">
      <c r="B96" s="242"/>
      <c r="C96" s="243"/>
      <c r="D96" s="243"/>
      <c r="E96" s="243" t="s">
        <v>977</v>
      </c>
      <c r="F96" s="243"/>
      <c r="G96" s="243"/>
      <c r="H96" s="243"/>
      <c r="I96" s="243"/>
      <c r="J96" s="243"/>
      <c r="K96" s="243"/>
      <c r="L96" s="243"/>
      <c r="M96" s="243"/>
      <c r="N96" s="244"/>
    </row>
    <row r="97" spans="2:14">
      <c r="B97" s="242"/>
      <c r="C97" s="243"/>
      <c r="D97" s="243"/>
      <c r="E97" s="243" t="s">
        <v>978</v>
      </c>
      <c r="F97" s="243"/>
      <c r="G97" s="243"/>
      <c r="H97" s="243"/>
      <c r="I97" s="243"/>
      <c r="J97" s="243"/>
      <c r="K97" s="243"/>
      <c r="L97" s="243"/>
      <c r="M97" s="243"/>
      <c r="N97" s="244"/>
    </row>
    <row r="98" spans="2:14">
      <c r="B98" s="242"/>
      <c r="C98" s="243"/>
      <c r="D98" s="243"/>
      <c r="E98" s="243" t="s">
        <v>979</v>
      </c>
      <c r="F98" s="243"/>
      <c r="G98" s="243"/>
      <c r="H98" s="243"/>
      <c r="I98" s="243"/>
      <c r="J98" s="243"/>
      <c r="K98" s="243"/>
      <c r="L98" s="243"/>
      <c r="M98" s="243"/>
      <c r="N98" s="244"/>
    </row>
    <row r="99" spans="2:14" ht="15.75" thickBot="1">
      <c r="B99" s="242"/>
      <c r="C99" s="243"/>
      <c r="D99" s="243"/>
      <c r="E99" s="243"/>
      <c r="F99" s="243" t="s">
        <v>980</v>
      </c>
      <c r="G99" s="243"/>
      <c r="H99" s="243"/>
      <c r="I99" s="243"/>
      <c r="J99" s="243"/>
      <c r="K99" s="243"/>
      <c r="L99" s="243"/>
      <c r="M99" s="243"/>
      <c r="N99" s="244"/>
    </row>
    <row r="100" spans="2:14">
      <c r="B100" s="227" t="s">
        <v>2216</v>
      </c>
      <c r="C100" s="228"/>
      <c r="D100" s="228"/>
      <c r="E100" s="228"/>
      <c r="F100" s="228"/>
      <c r="G100" s="228"/>
      <c r="H100" s="228"/>
      <c r="I100" s="228"/>
      <c r="J100" s="228"/>
      <c r="K100" s="228"/>
      <c r="L100" s="228"/>
      <c r="M100" s="228"/>
      <c r="N100" s="229"/>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c r="B103" s="245"/>
      <c r="C103" s="246"/>
      <c r="D103" s="246"/>
      <c r="E103" s="246"/>
      <c r="F103" s="246"/>
      <c r="G103" s="246"/>
      <c r="H103" s="246"/>
      <c r="I103" s="246"/>
      <c r="J103" s="246"/>
      <c r="K103" s="246"/>
      <c r="L103" s="246"/>
      <c r="M103" s="246"/>
      <c r="N103" s="247"/>
    </row>
    <row r="104" spans="2:14" ht="15.75" thickBot="1">
      <c r="B104" s="248"/>
      <c r="C104" s="249"/>
      <c r="D104" s="249"/>
      <c r="E104" s="249"/>
      <c r="F104" s="249"/>
      <c r="G104" s="249"/>
      <c r="H104" s="249"/>
      <c r="I104" s="249"/>
      <c r="J104" s="249"/>
      <c r="K104" s="249"/>
      <c r="L104" s="249"/>
      <c r="M104" s="249"/>
      <c r="N104" s="250"/>
    </row>
    <row r="105" spans="2:14">
      <c r="B105" s="251"/>
      <c r="C105" s="252"/>
      <c r="D105" s="252"/>
      <c r="E105" s="252"/>
      <c r="F105" s="252"/>
      <c r="G105" s="252"/>
      <c r="H105" s="252"/>
      <c r="I105" s="252"/>
      <c r="J105" s="252"/>
      <c r="K105" s="252"/>
      <c r="L105" s="252"/>
      <c r="M105" s="252"/>
      <c r="N105" s="253"/>
    </row>
    <row r="106" spans="2:14">
      <c r="B106" s="254" t="s">
        <v>2217</v>
      </c>
      <c r="C106" s="255"/>
      <c r="D106" s="255"/>
      <c r="E106" s="255"/>
      <c r="F106" s="255"/>
      <c r="G106" s="255"/>
      <c r="H106" s="255"/>
      <c r="I106" s="255"/>
      <c r="J106" s="255"/>
      <c r="K106" s="255"/>
      <c r="L106" s="255"/>
      <c r="M106" s="255"/>
      <c r="N106" s="256"/>
    </row>
    <row r="107" spans="2:14" ht="15" customHeight="1">
      <c r="B107" s="966" t="s">
        <v>2218</v>
      </c>
      <c r="C107" s="967"/>
      <c r="D107" s="967"/>
      <c r="E107" s="967"/>
      <c r="F107" s="967"/>
      <c r="G107" s="967"/>
      <c r="H107" s="967"/>
      <c r="I107" s="967"/>
      <c r="J107" s="967"/>
      <c r="K107" s="967"/>
      <c r="L107" s="967"/>
      <c r="M107" s="967"/>
      <c r="N107" s="968"/>
    </row>
    <row r="108" spans="2:14" ht="15" customHeight="1">
      <c r="B108" s="966"/>
      <c r="C108" s="967"/>
      <c r="D108" s="967"/>
      <c r="E108" s="967"/>
      <c r="F108" s="967"/>
      <c r="G108" s="967"/>
      <c r="H108" s="967"/>
      <c r="I108" s="967"/>
      <c r="J108" s="967"/>
      <c r="K108" s="967"/>
      <c r="L108" s="967"/>
      <c r="M108" s="967"/>
      <c r="N108" s="968"/>
    </row>
    <row r="109" spans="2:14" ht="30" customHeight="1">
      <c r="B109" s="969" t="s">
        <v>2219</v>
      </c>
      <c r="C109" s="970"/>
      <c r="D109" s="970"/>
      <c r="E109" s="970"/>
      <c r="F109" s="970"/>
      <c r="G109" s="970"/>
      <c r="H109" s="970"/>
      <c r="I109" s="970"/>
      <c r="J109" s="970"/>
      <c r="K109" s="970"/>
      <c r="L109" s="970"/>
      <c r="M109" s="970"/>
      <c r="N109" s="971"/>
    </row>
    <row r="110" spans="2:14">
      <c r="B110" s="969"/>
      <c r="C110" s="970"/>
      <c r="D110" s="970"/>
      <c r="E110" s="970"/>
      <c r="F110" s="970"/>
      <c r="G110" s="970"/>
      <c r="H110" s="970"/>
      <c r="I110" s="970"/>
      <c r="J110" s="970"/>
      <c r="K110" s="970"/>
      <c r="L110" s="970"/>
      <c r="M110" s="970"/>
      <c r="N110" s="97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339"/>
      <c r="C113" s="340"/>
      <c r="D113" s="340"/>
      <c r="E113" s="340"/>
      <c r="F113" s="340"/>
      <c r="G113" s="340"/>
      <c r="H113" s="340"/>
      <c r="I113" s="340"/>
      <c r="J113" s="340"/>
      <c r="K113" s="340"/>
      <c r="L113" s="340"/>
      <c r="M113" s="340"/>
      <c r="N113" s="341"/>
    </row>
    <row r="114" spans="2:14">
      <c r="B114" s="254"/>
      <c r="C114" s="255"/>
      <c r="D114" s="255"/>
      <c r="E114" s="255"/>
      <c r="F114" s="255"/>
      <c r="G114" s="255"/>
      <c r="H114" s="255"/>
      <c r="I114" s="255"/>
      <c r="J114" s="255"/>
      <c r="K114" s="255"/>
      <c r="L114" s="255"/>
      <c r="M114" s="255"/>
      <c r="N114" s="256"/>
    </row>
    <row r="115" spans="2:14">
      <c r="B115" s="242"/>
      <c r="C115" s="243"/>
      <c r="D115" s="243"/>
      <c r="E115" s="243" t="s">
        <v>976</v>
      </c>
      <c r="F115" s="417"/>
      <c r="G115" s="417"/>
      <c r="H115" s="243"/>
      <c r="I115" s="243"/>
      <c r="J115" s="243"/>
      <c r="K115" s="243"/>
      <c r="L115" s="243"/>
      <c r="M115" s="243"/>
      <c r="N115" s="244"/>
    </row>
    <row r="116" spans="2:14">
      <c r="B116" s="242"/>
      <c r="C116" s="243"/>
      <c r="D116" s="243"/>
      <c r="E116" s="418" t="s">
        <v>977</v>
      </c>
      <c r="F116" s="243"/>
      <c r="G116" s="243"/>
      <c r="H116" s="418"/>
      <c r="I116" s="418"/>
      <c r="J116" s="418"/>
      <c r="K116" s="243"/>
      <c r="L116" s="243"/>
      <c r="M116" s="243"/>
      <c r="N116" s="244"/>
    </row>
    <row r="117" spans="2:14">
      <c r="B117" s="242"/>
      <c r="C117" s="243"/>
      <c r="D117" s="243"/>
      <c r="E117" s="257" t="s">
        <v>981</v>
      </c>
      <c r="F117" s="243"/>
      <c r="G117" s="243"/>
      <c r="H117" s="257"/>
      <c r="I117" s="257"/>
      <c r="J117" s="257"/>
      <c r="K117" s="243"/>
      <c r="L117" s="243"/>
      <c r="M117" s="243"/>
      <c r="N117" s="244"/>
    </row>
    <row r="118" spans="2:14">
      <c r="B118" s="258"/>
      <c r="C118" s="255"/>
      <c r="D118" s="255"/>
      <c r="E118" s="243" t="s">
        <v>979</v>
      </c>
      <c r="F118" s="243"/>
      <c r="G118" s="243"/>
      <c r="H118" s="243"/>
      <c r="I118" s="243"/>
      <c r="J118" s="243"/>
      <c r="K118" s="255"/>
      <c r="L118" s="255"/>
      <c r="M118" s="255"/>
      <c r="N118" s="256"/>
    </row>
    <row r="119" spans="2:14">
      <c r="B119" s="258"/>
      <c r="C119" s="255"/>
      <c r="D119" s="255"/>
      <c r="E119" s="255"/>
      <c r="F119" s="243"/>
      <c r="G119" s="243"/>
      <c r="H119" s="243"/>
      <c r="I119" s="243"/>
      <c r="J119" s="243"/>
      <c r="K119" s="255"/>
      <c r="L119" s="255"/>
      <c r="M119" s="255"/>
      <c r="N119" s="256"/>
    </row>
    <row r="120" spans="2:14">
      <c r="B120" s="258" t="s">
        <v>2220</v>
      </c>
      <c r="C120" s="257"/>
      <c r="D120" s="257"/>
      <c r="E120" s="243"/>
      <c r="F120" s="243"/>
      <c r="G120" s="243"/>
      <c r="H120" s="243"/>
      <c r="I120" s="243"/>
      <c r="J120" s="972"/>
      <c r="K120" s="972"/>
      <c r="L120" s="972"/>
      <c r="M120" s="972"/>
      <c r="N120" s="973"/>
    </row>
    <row r="121" spans="2:14" ht="15.75" thickBot="1">
      <c r="B121" s="419" t="s">
        <v>2221</v>
      </c>
      <c r="C121" s="420"/>
      <c r="D121" s="420"/>
      <c r="E121" s="259"/>
      <c r="F121" s="259"/>
      <c r="G121" s="259"/>
      <c r="H121" s="259"/>
      <c r="I121" s="259"/>
      <c r="J121" s="974"/>
      <c r="K121" s="974"/>
      <c r="L121" s="974"/>
      <c r="M121" s="974"/>
      <c r="N121" s="975"/>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1127</v>
      </c>
      <c r="C31" s="81" t="s">
        <v>2130</v>
      </c>
      <c r="D31" s="82"/>
      <c r="E31" s="82"/>
      <c r="F31" s="82"/>
      <c r="G31" s="82"/>
      <c r="H31" s="82"/>
      <c r="I31" s="82"/>
      <c r="J31" s="82"/>
      <c r="K31" s="453"/>
      <c r="L31" s="306" t="s">
        <v>377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190</v>
      </c>
      <c r="B36" s="837" t="str">
        <f>VLOOKUP(A36,EQUIPOS!A6:D154,3,FALSE)</f>
        <v>Diferencial de 3 ton</v>
      </c>
      <c r="C36" s="838"/>
      <c r="D36" s="838"/>
      <c r="E36" s="838"/>
      <c r="F36" s="838"/>
      <c r="G36" s="838"/>
      <c r="H36" s="839"/>
      <c r="I36" s="267"/>
      <c r="J36" s="268"/>
      <c r="K36" s="269">
        <f>VLOOKUP(A36,EQUIPOS!A6:D163,4,FALSE)</f>
        <v>6389.1435472307321</v>
      </c>
      <c r="L36" s="270"/>
      <c r="M36" s="336">
        <v>40</v>
      </c>
      <c r="N36" s="272">
        <f t="shared" ref="N36:N41" si="0">K36/M36</f>
        <v>159.7285886807683</v>
      </c>
    </row>
    <row r="37" spans="1:14">
      <c r="A37" s="113" t="s">
        <v>195</v>
      </c>
      <c r="B37" s="837" t="str">
        <f>VLOOKUP(A37,EQUIPOS!A7:D154,3,FALSE)</f>
        <v xml:space="preserve">Equipo de oxicorte, Capacidad de corte: hasta 6´´ (152mm) </v>
      </c>
      <c r="C37" s="838"/>
      <c r="D37" s="838"/>
      <c r="E37" s="838"/>
      <c r="F37" s="838"/>
      <c r="G37" s="838"/>
      <c r="H37" s="839"/>
      <c r="I37" s="421"/>
      <c r="J37" s="422"/>
      <c r="K37" s="269">
        <f>VLOOKUP(A37,EQUIPOS!A7:D164,4,FALSE)</f>
        <v>16828.162987520613</v>
      </c>
      <c r="L37" s="335"/>
      <c r="M37" s="336">
        <v>400</v>
      </c>
      <c r="N37" s="272">
        <f t="shared" si="0"/>
        <v>42.070407468801534</v>
      </c>
    </row>
    <row r="38" spans="1:14">
      <c r="A38" s="113" t="s">
        <v>204</v>
      </c>
      <c r="B38" s="837" t="str">
        <f>VLOOKUP(A38,EQUIPOS!A8:D154,3,FALSE)</f>
        <v xml:space="preserve">Equipo de soldadura 250 AMP
</v>
      </c>
      <c r="C38" s="838"/>
      <c r="D38" s="838"/>
      <c r="E38" s="838"/>
      <c r="F38" s="838"/>
      <c r="G38" s="838"/>
      <c r="H38" s="839"/>
      <c r="I38" s="421"/>
      <c r="J38" s="422"/>
      <c r="K38" s="269">
        <f>VLOOKUP(A38,EQUIPOS!A8:D165,4,FALSE)</f>
        <v>61335.77805341503</v>
      </c>
      <c r="L38" s="335"/>
      <c r="M38" s="336">
        <v>400</v>
      </c>
      <c r="N38" s="272">
        <f t="shared" si="0"/>
        <v>153.33944513353757</v>
      </c>
    </row>
    <row r="39" spans="1:14">
      <c r="A39" s="113" t="s">
        <v>208</v>
      </c>
      <c r="B39" s="837" t="str">
        <f>VLOOKUP(A39,EQUIPOS!A9:D154,3,FALSE)</f>
        <v>Equipo de soldadura 400</v>
      </c>
      <c r="C39" s="838"/>
      <c r="D39" s="838"/>
      <c r="E39" s="838"/>
      <c r="F39" s="838"/>
      <c r="G39" s="838"/>
      <c r="H39" s="839"/>
      <c r="I39" s="421"/>
      <c r="J39" s="422"/>
      <c r="K39" s="269">
        <f>VLOOKUP(A39,EQUIPOS!A9:D166,4,FALSE)</f>
        <v>81781.037404553383</v>
      </c>
      <c r="L39" s="335"/>
      <c r="M39" s="336">
        <v>400</v>
      </c>
      <c r="N39" s="272">
        <f t="shared" si="0"/>
        <v>204.45259351138347</v>
      </c>
    </row>
    <row r="40" spans="1:14">
      <c r="A40" s="113" t="s">
        <v>210</v>
      </c>
      <c r="B40" s="837" t="str">
        <f>VLOOKUP(A40,EQUIPOS!A10:D154,3,FALSE)</f>
        <v>Equipo de soldadura 600</v>
      </c>
      <c r="C40" s="838"/>
      <c r="D40" s="838"/>
      <c r="E40" s="838"/>
      <c r="F40" s="838"/>
      <c r="G40" s="838"/>
      <c r="H40" s="839"/>
      <c r="I40" s="421"/>
      <c r="J40" s="422"/>
      <c r="K40" s="269">
        <f>VLOOKUP(A40,EQUIPOS!A10:D167,4,FALSE)</f>
        <v>81781.037404553383</v>
      </c>
      <c r="L40" s="335"/>
      <c r="M40" s="336">
        <v>400</v>
      </c>
      <c r="N40" s="272">
        <f t="shared" si="0"/>
        <v>204.45259351138347</v>
      </c>
    </row>
    <row r="41" spans="1:14">
      <c r="A41" s="113" t="s">
        <v>243</v>
      </c>
      <c r="B41" s="837" t="str">
        <f>VLOOKUP(A41,EQUIPOS!A11:D155,3,FALSE)</f>
        <v>Grúa 10 ton</v>
      </c>
      <c r="C41" s="838"/>
      <c r="D41" s="838"/>
      <c r="E41" s="838"/>
      <c r="F41" s="838"/>
      <c r="G41" s="838"/>
      <c r="H41" s="839"/>
      <c r="I41" s="421"/>
      <c r="J41" s="422"/>
      <c r="K41" s="269">
        <f>VLOOKUP(A41,EQUIPOS!A11:D168,4,FALSE)</f>
        <v>125550.97256320919</v>
      </c>
      <c r="L41" s="335"/>
      <c r="M41" s="336">
        <v>400</v>
      </c>
      <c r="N41" s="272">
        <f t="shared" si="0"/>
        <v>313.87743140802297</v>
      </c>
    </row>
    <row r="42" spans="1:14">
      <c r="B42" s="837"/>
      <c r="C42" s="838"/>
      <c r="D42" s="838"/>
      <c r="E42" s="838"/>
      <c r="F42" s="838"/>
      <c r="G42" s="838"/>
      <c r="H42" s="839"/>
      <c r="I42" s="36"/>
      <c r="J42" s="37"/>
      <c r="K42" s="269"/>
      <c r="L42" s="276"/>
      <c r="M42" s="336"/>
      <c r="N42" s="272"/>
    </row>
    <row r="43" spans="1:14">
      <c r="B43" s="320"/>
      <c r="C43" s="321"/>
      <c r="D43" s="321"/>
      <c r="E43" s="321"/>
      <c r="F43" s="323"/>
      <c r="G43" s="323"/>
      <c r="H43" s="125"/>
      <c r="I43" s="36"/>
      <c r="J43" s="37"/>
      <c r="K43" s="269"/>
      <c r="L43" s="276"/>
      <c r="M43" s="277"/>
      <c r="N43" s="273"/>
    </row>
    <row r="44" spans="1:14">
      <c r="B44" s="844" t="s">
        <v>952</v>
      </c>
      <c r="C44" s="845"/>
      <c r="D44" s="845"/>
      <c r="E44" s="38"/>
      <c r="F44" s="39"/>
      <c r="G44" s="39"/>
      <c r="H44" s="40"/>
      <c r="I44" s="36"/>
      <c r="J44" s="37"/>
      <c r="K44" s="279"/>
      <c r="L44" s="276"/>
      <c r="M44" s="401">
        <v>0.05</v>
      </c>
      <c r="N44" s="344">
        <f>N81*M44</f>
        <v>100.80399809240021</v>
      </c>
    </row>
    <row r="45" spans="1:14" ht="15.75" thickBot="1">
      <c r="B45" s="837"/>
      <c r="C45" s="838"/>
      <c r="D45" s="838"/>
      <c r="E45" s="838"/>
      <c r="F45" s="838"/>
      <c r="G45" s="838"/>
      <c r="H45" s="839"/>
      <c r="I45" s="846"/>
      <c r="J45" s="847"/>
      <c r="K45" s="41"/>
      <c r="L45" s="848"/>
      <c r="M45" s="849"/>
      <c r="N45" s="105"/>
    </row>
    <row r="46" spans="1:14" ht="15.75" thickBot="1">
      <c r="B46" s="824" t="s">
        <v>953</v>
      </c>
      <c r="C46" s="825"/>
      <c r="D46" s="825"/>
      <c r="E46" s="825"/>
      <c r="F46" s="825"/>
      <c r="G46" s="825"/>
      <c r="H46" s="825"/>
      <c r="I46" s="825"/>
      <c r="J46" s="825"/>
      <c r="K46" s="825"/>
      <c r="L46" s="825"/>
      <c r="M46" s="826"/>
      <c r="N46" s="394">
        <f>SUM(N36:N44)</f>
        <v>1178.7250578062974</v>
      </c>
    </row>
    <row r="47" spans="1:14">
      <c r="B47" s="280"/>
      <c r="C47" s="34"/>
      <c r="D47" s="34"/>
      <c r="E47" s="34"/>
      <c r="F47" s="34"/>
      <c r="G47" s="34"/>
      <c r="H47" s="34"/>
      <c r="I47" s="34"/>
      <c r="J47" s="34"/>
      <c r="K47" s="34"/>
      <c r="L47" s="34"/>
      <c r="M47" s="34"/>
      <c r="N47" s="35"/>
    </row>
    <row r="48" spans="1:14">
      <c r="B48" s="64" t="s">
        <v>954</v>
      </c>
      <c r="C48" s="65"/>
      <c r="D48" s="65"/>
      <c r="E48" s="65"/>
      <c r="F48" s="65"/>
      <c r="G48" s="65"/>
      <c r="H48" s="65"/>
      <c r="I48" s="65"/>
      <c r="J48" s="65"/>
      <c r="K48" s="65"/>
      <c r="L48" s="65"/>
      <c r="M48" s="65"/>
      <c r="N48" s="66"/>
    </row>
    <row r="49" spans="1:14" ht="15.75" thickBot="1">
      <c r="B49" s="67"/>
      <c r="C49" s="62"/>
      <c r="D49" s="62"/>
      <c r="E49" s="62"/>
      <c r="F49" s="62"/>
      <c r="G49" s="62"/>
      <c r="H49" s="62"/>
      <c r="I49" s="62"/>
      <c r="J49" s="61"/>
      <c r="K49" s="61"/>
      <c r="L49" s="61"/>
      <c r="M49" s="61"/>
      <c r="N49" s="63"/>
    </row>
    <row r="50" spans="1:14">
      <c r="B50" s="815" t="s">
        <v>944</v>
      </c>
      <c r="C50" s="816"/>
      <c r="D50" s="816"/>
      <c r="E50" s="816"/>
      <c r="F50" s="816"/>
      <c r="G50" s="816"/>
      <c r="H50" s="816"/>
      <c r="I50" s="817"/>
      <c r="J50" s="315" t="s">
        <v>945</v>
      </c>
      <c r="K50" s="85" t="s">
        <v>946</v>
      </c>
      <c r="L50" s="818" t="s">
        <v>955</v>
      </c>
      <c r="M50" s="817"/>
      <c r="N50" s="86" t="s">
        <v>951</v>
      </c>
    </row>
    <row r="51" spans="1:14">
      <c r="A51" s="163" t="s">
        <v>460</v>
      </c>
      <c r="B51" s="43" t="str">
        <f>VLOOKUP(A51,MATERIALES!A5:D373,3,FALSE)</f>
        <v>Fundente</v>
      </c>
      <c r="C51" s="281"/>
      <c r="D51" s="281"/>
      <c r="E51" s="281"/>
      <c r="F51" s="281"/>
      <c r="G51" s="281"/>
      <c r="H51" s="281"/>
      <c r="I51" s="281"/>
      <c r="J51" s="311" t="str">
        <f>VLOOKUP(A51,MATERIALES!A6:D643,2,FALSE)</f>
        <v>kg</v>
      </c>
      <c r="K51" s="282">
        <v>5.0000000000000001E-3</v>
      </c>
      <c r="L51" s="267"/>
      <c r="M51" s="402">
        <f>VLOOKUP(A51,MATERIALES!A5:D396,4,FALSE)</f>
        <v>40408.740651873704</v>
      </c>
      <c r="N51" s="272">
        <f>K51*M51</f>
        <v>202.04370325936853</v>
      </c>
    </row>
    <row r="52" spans="1:14">
      <c r="A52" s="163" t="s">
        <v>462</v>
      </c>
      <c r="B52" s="43" t="str">
        <f>VLOOKUP(A52,MATERIALES!A6:D373,3,FALSE)</f>
        <v>Gas propano</v>
      </c>
      <c r="C52" s="425"/>
      <c r="D52" s="425"/>
      <c r="E52" s="425"/>
      <c r="F52" s="425"/>
      <c r="G52" s="425"/>
      <c r="H52" s="425"/>
      <c r="I52" s="425"/>
      <c r="J52" s="312" t="str">
        <f>VLOOKUP(A52,MATERIALES!A6:D644,2,FALSE)</f>
        <v>kg</v>
      </c>
      <c r="K52" s="397">
        <v>5.0000000000000001E-3</v>
      </c>
      <c r="L52" s="421"/>
      <c r="M52" s="402">
        <f>VLOOKUP(A52,MATERIALES!A6:D397,4,FALSE)</f>
        <v>4593.6760429892902</v>
      </c>
      <c r="N52" s="272">
        <f t="shared" ref="N52:N58" si="1">K52*M52</f>
        <v>22.96838021494645</v>
      </c>
    </row>
    <row r="53" spans="1:14">
      <c r="A53" s="163" t="s">
        <v>591</v>
      </c>
      <c r="B53" s="43" t="str">
        <f>VLOOKUP(A53,MATERIALES!A6:D373,3,FALSE)</f>
        <v>Oxigeno industrial</v>
      </c>
      <c r="C53" s="425"/>
      <c r="D53" s="425"/>
      <c r="E53" s="425"/>
      <c r="F53" s="425"/>
      <c r="G53" s="425"/>
      <c r="H53" s="425"/>
      <c r="I53" s="425"/>
      <c r="J53" s="312" t="str">
        <f>VLOOKUP(A53,MATERIALES!A7:D645,2,FALSE)</f>
        <v>kg</v>
      </c>
      <c r="K53" s="397">
        <v>5.0000000000000001E-3</v>
      </c>
      <c r="L53" s="421"/>
      <c r="M53" s="402">
        <f>VLOOKUP(A53,MATERIALES!A6:D398,4,FALSE)</f>
        <v>13463.437973093434</v>
      </c>
      <c r="N53" s="272">
        <f t="shared" si="1"/>
        <v>67.317189865467171</v>
      </c>
    </row>
    <row r="54" spans="1:14">
      <c r="A54" s="163" t="s">
        <v>662</v>
      </c>
      <c r="B54" s="43" t="str">
        <f>VLOOKUP(A54,MATERIALES!A6:D373,3,FALSE)</f>
        <v>Soldadura 7018</v>
      </c>
      <c r="C54" s="425"/>
      <c r="D54" s="425"/>
      <c r="E54" s="425"/>
      <c r="F54" s="425"/>
      <c r="G54" s="425"/>
      <c r="H54" s="425"/>
      <c r="I54" s="425"/>
      <c r="J54" s="312" t="str">
        <f>VLOOKUP(A54,MATERIALES!A8:D646,2,FALSE)</f>
        <v>kg</v>
      </c>
      <c r="K54" s="397">
        <v>0.01</v>
      </c>
      <c r="L54" s="421"/>
      <c r="M54" s="402">
        <f>VLOOKUP(A54,MATERIALES!A6:D399,4,FALSE)</f>
        <v>16123.391019222674</v>
      </c>
      <c r="N54" s="272">
        <f t="shared" si="1"/>
        <v>161.23391019222674</v>
      </c>
    </row>
    <row r="55" spans="1:14">
      <c r="A55" s="163" t="s">
        <v>665</v>
      </c>
      <c r="B55" s="43" t="str">
        <f>VLOOKUP(A55,MATERIALES!A7:D373,3,FALSE)</f>
        <v>Soldadura L-70</v>
      </c>
      <c r="C55" s="425"/>
      <c r="D55" s="425"/>
      <c r="E55" s="425"/>
      <c r="F55" s="425"/>
      <c r="G55" s="425"/>
      <c r="H55" s="425"/>
      <c r="I55" s="425"/>
      <c r="J55" s="312" t="str">
        <f>VLOOKUP(A55,MATERIALES!A9:D647,2,FALSE)</f>
        <v>kg</v>
      </c>
      <c r="K55" s="397">
        <v>0.01</v>
      </c>
      <c r="L55" s="421"/>
      <c r="M55" s="402">
        <f>VLOOKUP(A55,MATERIALES!A7:D400,4,FALSE)</f>
        <v>11812.619517814368</v>
      </c>
      <c r="N55" s="272">
        <f t="shared" si="1"/>
        <v>118.12619517814369</v>
      </c>
    </row>
    <row r="56" spans="1:14">
      <c r="A56" s="163" t="s">
        <v>608</v>
      </c>
      <c r="B56" s="43" t="str">
        <f>VLOOKUP(A56,MATERIALES!A8:D373,3,FALSE)</f>
        <v>Pintura anticorrosiva</v>
      </c>
      <c r="C56" s="425"/>
      <c r="D56" s="425"/>
      <c r="E56" s="425"/>
      <c r="F56" s="425"/>
      <c r="G56" s="425"/>
      <c r="H56" s="425"/>
      <c r="I56" s="425"/>
      <c r="J56" s="312" t="str">
        <f>VLOOKUP(A56,MATERIALES!A10:D648,2,FALSE)</f>
        <v>gal</v>
      </c>
      <c r="K56" s="436">
        <v>5.0000000000000001E-4</v>
      </c>
      <c r="L56" s="421"/>
      <c r="M56" s="402">
        <f>VLOOKUP(A56,MATERIALES!A8:D401,4,FALSE)</f>
        <v>40353.616510610576</v>
      </c>
      <c r="N56" s="272">
        <f t="shared" si="1"/>
        <v>20.176808255305289</v>
      </c>
    </row>
    <row r="57" spans="1:14">
      <c r="A57" s="163" t="s">
        <v>607</v>
      </c>
      <c r="B57" s="43" t="str">
        <f>VLOOKUP(A57,MATERIALES!A9:D373,3,FALSE)</f>
        <v xml:space="preserve">Pintura acrílica, esmalte o similar </v>
      </c>
      <c r="C57" s="425"/>
      <c r="D57" s="425"/>
      <c r="E57" s="425"/>
      <c r="F57" s="425"/>
      <c r="G57" s="425"/>
      <c r="H57" s="425"/>
      <c r="I57" s="425"/>
      <c r="J57" s="312" t="str">
        <f>VLOOKUP(A57,MATERIALES!A11:D649,2,FALSE)</f>
        <v>gal</v>
      </c>
      <c r="K57" s="397">
        <v>1E-3</v>
      </c>
      <c r="L57" s="421"/>
      <c r="M57" s="402">
        <f>VLOOKUP(A57,MATERIALES!A9:D402,4,FALSE)</f>
        <v>77619.489277665212</v>
      </c>
      <c r="N57" s="272">
        <f t="shared" si="1"/>
        <v>77.61948927766521</v>
      </c>
    </row>
    <row r="58" spans="1:14" ht="15.75" thickBot="1">
      <c r="A58" t="s">
        <v>840</v>
      </c>
      <c r="B58" s="43" t="str">
        <f>VLOOKUP(A58,MATERIALES!A10:D373,3,FALSE)</f>
        <v>Disolvente para pintura (TINNER)</v>
      </c>
      <c r="C58" s="310"/>
      <c r="D58" s="310"/>
      <c r="E58" s="310"/>
      <c r="F58" s="310"/>
      <c r="G58" s="310"/>
      <c r="H58" s="310"/>
      <c r="I58" s="310"/>
      <c r="J58" s="433" t="str">
        <f>VLOOKUP(A58,MATERIALES!A11:D650,2,FALSE)</f>
        <v>gal</v>
      </c>
      <c r="K58" s="126">
        <v>1E-3</v>
      </c>
      <c r="L58" s="325"/>
      <c r="M58" s="402">
        <f>VLOOKUP(A58,MATERIALES!A10:D403,4,FALSE)</f>
        <v>18245.717043803379</v>
      </c>
      <c r="N58" s="272">
        <f t="shared" si="1"/>
        <v>18.245717043803378</v>
      </c>
    </row>
    <row r="59" spans="1:14" ht="15.75" thickBot="1">
      <c r="B59" s="824" t="s">
        <v>953</v>
      </c>
      <c r="C59" s="825"/>
      <c r="D59" s="825"/>
      <c r="E59" s="825"/>
      <c r="F59" s="825"/>
      <c r="G59" s="825"/>
      <c r="H59" s="825"/>
      <c r="I59" s="825"/>
      <c r="J59" s="825"/>
      <c r="K59" s="825"/>
      <c r="L59" s="825"/>
      <c r="M59" s="826"/>
      <c r="N59" s="394">
        <f>SUM(N51:N58)</f>
        <v>687.7313932869265</v>
      </c>
    </row>
    <row r="60" spans="1:14">
      <c r="B60" s="33"/>
      <c r="C60" s="34"/>
      <c r="D60" s="34"/>
      <c r="E60" s="34"/>
      <c r="F60" s="34"/>
      <c r="G60" s="34"/>
      <c r="H60" s="34"/>
      <c r="I60" s="34"/>
      <c r="J60" s="34"/>
      <c r="K60" s="34"/>
      <c r="L60" s="34"/>
      <c r="M60" s="34"/>
      <c r="N60" s="35"/>
    </row>
    <row r="61" spans="1:14">
      <c r="B61" s="64" t="s">
        <v>956</v>
      </c>
      <c r="C61" s="65"/>
      <c r="D61" s="65"/>
      <c r="E61" s="65"/>
      <c r="F61" s="65"/>
      <c r="G61" s="65"/>
      <c r="H61" s="65"/>
      <c r="I61" s="65"/>
      <c r="J61" s="65"/>
      <c r="K61" s="65"/>
      <c r="L61" s="65"/>
      <c r="M61" s="65"/>
      <c r="N61" s="66"/>
    </row>
    <row r="62" spans="1:14" ht="15.75" thickBot="1">
      <c r="B62" s="68"/>
      <c r="C62" s="61"/>
      <c r="D62" s="61"/>
      <c r="E62" s="61"/>
      <c r="F62" s="61"/>
      <c r="G62" s="61"/>
      <c r="H62" s="61"/>
      <c r="I62" s="61"/>
      <c r="J62" s="61"/>
      <c r="K62" s="61"/>
      <c r="L62" s="61"/>
      <c r="M62" s="61"/>
      <c r="N62" s="63"/>
    </row>
    <row r="63" spans="1:14" ht="25.5">
      <c r="B63" s="313" t="s">
        <v>957</v>
      </c>
      <c r="C63" s="314"/>
      <c r="D63" s="314"/>
      <c r="E63" s="314"/>
      <c r="F63" s="314"/>
      <c r="G63" s="314"/>
      <c r="H63" s="73" t="s">
        <v>945</v>
      </c>
      <c r="I63" s="74" t="s">
        <v>958</v>
      </c>
      <c r="J63" s="75" t="s">
        <v>959</v>
      </c>
      <c r="K63" s="73" t="s">
        <v>960</v>
      </c>
      <c r="L63" s="827" t="s">
        <v>961</v>
      </c>
      <c r="M63" s="800"/>
      <c r="N63" s="76" t="s">
        <v>951</v>
      </c>
    </row>
    <row r="64" spans="1:14">
      <c r="B64" s="46"/>
      <c r="C64" s="317"/>
      <c r="D64" s="317"/>
      <c r="E64" s="317"/>
      <c r="F64" s="317"/>
      <c r="G64" s="317"/>
      <c r="H64" s="311"/>
      <c r="I64" s="279"/>
      <c r="J64" s="286"/>
      <c r="K64" s="279"/>
      <c r="L64" s="828"/>
      <c r="M64" s="829"/>
      <c r="N64" s="287"/>
    </row>
    <row r="65" spans="1:15">
      <c r="B65" s="46"/>
      <c r="C65" s="47"/>
      <c r="D65" s="47"/>
      <c r="E65" s="47"/>
      <c r="F65" s="47"/>
      <c r="G65" s="47"/>
      <c r="H65" s="311"/>
      <c r="I65" s="279"/>
      <c r="J65" s="286"/>
      <c r="K65" s="279"/>
      <c r="L65" s="828"/>
      <c r="M65" s="829"/>
      <c r="N65" s="287"/>
    </row>
    <row r="66" spans="1:15">
      <c r="B66" s="46"/>
      <c r="C66" s="47"/>
      <c r="D66" s="47"/>
      <c r="E66" s="47"/>
      <c r="F66" s="47"/>
      <c r="G66" s="47"/>
      <c r="H66" s="311"/>
      <c r="I66" s="279"/>
      <c r="J66" s="286"/>
      <c r="K66" s="279"/>
      <c r="L66" s="828"/>
      <c r="M66" s="829"/>
      <c r="N66" s="287"/>
    </row>
    <row r="67" spans="1:15">
      <c r="B67" s="46"/>
      <c r="C67" s="47"/>
      <c r="D67" s="47"/>
      <c r="E67" s="47"/>
      <c r="F67" s="47"/>
      <c r="G67" s="47"/>
      <c r="H67" s="311"/>
      <c r="I67" s="279"/>
      <c r="J67" s="286"/>
      <c r="K67" s="279"/>
      <c r="L67" s="828"/>
      <c r="M67" s="829"/>
      <c r="N67" s="287"/>
    </row>
    <row r="68" spans="1:15">
      <c r="B68" s="46"/>
      <c r="C68" s="47"/>
      <c r="D68" s="47"/>
      <c r="E68" s="47"/>
      <c r="F68" s="47"/>
      <c r="G68" s="47"/>
      <c r="H68" s="288"/>
      <c r="I68" s="279"/>
      <c r="J68" s="279"/>
      <c r="K68" s="279"/>
      <c r="L68" s="289"/>
      <c r="M68" s="290"/>
      <c r="N68" s="291"/>
    </row>
    <row r="69" spans="1:15" ht="15.75" thickBot="1">
      <c r="B69" s="447"/>
      <c r="C69" s="448"/>
      <c r="D69" s="448"/>
      <c r="E69" s="448"/>
      <c r="F69" s="448"/>
      <c r="G69" s="448"/>
      <c r="H69" s="48"/>
      <c r="I69" s="126"/>
      <c r="J69" s="126"/>
      <c r="K69" s="126"/>
      <c r="L69" s="813"/>
      <c r="M69" s="814"/>
      <c r="N69" s="127"/>
    </row>
    <row r="70" spans="1:15" ht="15.75" thickBot="1">
      <c r="B70" s="830" t="s">
        <v>953</v>
      </c>
      <c r="C70" s="831"/>
      <c r="D70" s="831"/>
      <c r="E70" s="831"/>
      <c r="F70" s="831"/>
      <c r="G70" s="831"/>
      <c r="H70" s="831"/>
      <c r="I70" s="831"/>
      <c r="J70" s="831"/>
      <c r="K70" s="831"/>
      <c r="L70" s="831"/>
      <c r="M70" s="832"/>
      <c r="N70" s="104"/>
    </row>
    <row r="71" spans="1:15">
      <c r="B71" s="33"/>
      <c r="C71" s="34"/>
      <c r="D71" s="34"/>
      <c r="E71" s="34"/>
      <c r="F71" s="34"/>
      <c r="G71" s="34"/>
      <c r="H71" s="34"/>
      <c r="I71" s="34"/>
      <c r="J71" s="34"/>
      <c r="K71" s="34"/>
      <c r="L71" s="34"/>
      <c r="M71" s="34"/>
      <c r="N71" s="35"/>
    </row>
    <row r="72" spans="1:15">
      <c r="B72" s="64" t="s">
        <v>962</v>
      </c>
      <c r="C72" s="65"/>
      <c r="D72" s="65"/>
      <c r="E72" s="65"/>
      <c r="F72" s="65"/>
      <c r="G72" s="65"/>
      <c r="H72" s="65"/>
      <c r="I72" s="65"/>
      <c r="J72" s="65"/>
      <c r="K72" s="65"/>
      <c r="L72" s="65"/>
      <c r="M72" s="65"/>
      <c r="N72" s="66"/>
    </row>
    <row r="73" spans="1:15" ht="15.75" thickBot="1">
      <c r="B73" s="68"/>
      <c r="C73" s="61"/>
      <c r="D73" s="61"/>
      <c r="E73" s="61"/>
      <c r="F73" s="61"/>
      <c r="G73" s="61"/>
      <c r="H73" s="61"/>
      <c r="I73" s="61"/>
      <c r="J73" s="61"/>
      <c r="K73" s="61"/>
      <c r="L73" s="61"/>
      <c r="M73" s="61"/>
      <c r="N73" s="63"/>
    </row>
    <row r="74" spans="1:15" ht="25.5">
      <c r="B74" s="850" t="s">
        <v>963</v>
      </c>
      <c r="C74" s="851"/>
      <c r="D74" s="851"/>
      <c r="E74" s="851"/>
      <c r="F74" s="851"/>
      <c r="G74" s="851"/>
      <c r="H74" s="851"/>
      <c r="I74" s="73" t="s">
        <v>964</v>
      </c>
      <c r="J74" s="75" t="s">
        <v>1410</v>
      </c>
      <c r="K74" s="74" t="s">
        <v>966</v>
      </c>
      <c r="L74" s="852" t="s">
        <v>950</v>
      </c>
      <c r="M74" s="853"/>
      <c r="N74" s="98" t="s">
        <v>951</v>
      </c>
    </row>
    <row r="75" spans="1:15">
      <c r="A75" s="164" t="s">
        <v>2</v>
      </c>
      <c r="B75" s="49" t="str">
        <f>VLOOKUP(A75,'MANO DE OBRA'!A8:D68,3,FALSE)</f>
        <v>Soldador (2)</v>
      </c>
      <c r="C75" s="47"/>
      <c r="D75" s="47"/>
      <c r="E75" s="47"/>
      <c r="F75" s="47"/>
      <c r="G75" s="47"/>
      <c r="H75" s="47"/>
      <c r="I75" s="292">
        <f>K75/J75*100</f>
        <v>115336.47958314378</v>
      </c>
      <c r="J75" s="293">
        <v>185</v>
      </c>
      <c r="K75" s="294">
        <f>VLOOKUP(A75,'MANO DE OBRA'!A8:D99,4,FALSE)</f>
        <v>213372.48722881597</v>
      </c>
      <c r="L75" s="50"/>
      <c r="M75" s="434">
        <v>320</v>
      </c>
      <c r="N75" s="395">
        <f>K75/M75</f>
        <v>666.78902259004985</v>
      </c>
      <c r="O75" s="106"/>
    </row>
    <row r="76" spans="1:15">
      <c r="A76" s="164" t="s">
        <v>4</v>
      </c>
      <c r="B76" s="49" t="str">
        <f>VLOOKUP(A76,'MANO DE OBRA'!A8:D69,3,FALSE)</f>
        <v>Inspector de fabricación y montaje</v>
      </c>
      <c r="C76" s="47"/>
      <c r="D76" s="47"/>
      <c r="E76" s="47"/>
      <c r="F76" s="47"/>
      <c r="G76" s="47"/>
      <c r="H76" s="47"/>
      <c r="I76" s="292">
        <f>K76/J76*100</f>
        <v>87942.625377371514</v>
      </c>
      <c r="J76" s="293">
        <v>185</v>
      </c>
      <c r="K76" s="294">
        <f>VLOOKUP(A76,'MANO DE OBRA'!A8:D100,4,FALSE)</f>
        <v>162693.85694813728</v>
      </c>
      <c r="L76" s="50"/>
      <c r="M76" s="434">
        <v>320</v>
      </c>
      <c r="N76" s="395">
        <f>K76/M76</f>
        <v>508.41830296292903</v>
      </c>
    </row>
    <row r="77" spans="1:15">
      <c r="A77" t="s">
        <v>9</v>
      </c>
      <c r="B77" s="49" t="str">
        <f>VLOOKUP(A77,'MANO DE OBRA'!A9:D70,3,FALSE)</f>
        <v>Obrero (3)</v>
      </c>
      <c r="C77" s="47"/>
      <c r="D77" s="47"/>
      <c r="E77" s="47"/>
      <c r="F77" s="47"/>
      <c r="G77" s="47"/>
      <c r="H77" s="47"/>
      <c r="I77" s="292">
        <f>K77/J77*100</f>
        <v>87780</v>
      </c>
      <c r="J77" s="293">
        <v>185</v>
      </c>
      <c r="K77" s="294">
        <f>VLOOKUP(A77,'MANO DE OBRA'!A9:D101,4,FALSE)</f>
        <v>162393</v>
      </c>
      <c r="L77" s="50"/>
      <c r="M77" s="434">
        <v>320</v>
      </c>
      <c r="N77" s="395">
        <f>K77/M77</f>
        <v>507.47812499999998</v>
      </c>
    </row>
    <row r="78" spans="1:15">
      <c r="A78" t="s">
        <v>30</v>
      </c>
      <c r="B78" s="49" t="str">
        <f>VLOOKUP(A78,'MANO DE OBRA'!A10:D71,3,FALSE)</f>
        <v>Oficial</v>
      </c>
      <c r="C78" s="47"/>
      <c r="D78" s="47"/>
      <c r="E78" s="47"/>
      <c r="F78" s="47"/>
      <c r="G78" s="47"/>
      <c r="H78" s="47"/>
      <c r="I78" s="292">
        <f>K78/J78*100</f>
        <v>57668.23979157189</v>
      </c>
      <c r="J78" s="293">
        <v>185</v>
      </c>
      <c r="K78" s="294">
        <f>VLOOKUP(A78,'MANO DE OBRA'!A10:D102,4,FALSE)</f>
        <v>106686.24361440798</v>
      </c>
      <c r="L78" s="318"/>
      <c r="M78" s="434">
        <v>320</v>
      </c>
      <c r="N78" s="395">
        <f>K78/M78</f>
        <v>333.39451129502493</v>
      </c>
    </row>
    <row r="79" spans="1:15">
      <c r="B79" s="49"/>
      <c r="C79" s="47"/>
      <c r="D79" s="47"/>
      <c r="E79" s="47"/>
      <c r="F79" s="47"/>
      <c r="G79" s="47"/>
      <c r="H79" s="47"/>
      <c r="I79" s="292"/>
      <c r="J79" s="293"/>
      <c r="K79" s="294"/>
      <c r="L79" s="318"/>
      <c r="M79" s="434"/>
      <c r="N79" s="395"/>
    </row>
    <row r="80" spans="1:15" ht="15.75" thickBot="1">
      <c r="B80" s="811"/>
      <c r="C80" s="812"/>
      <c r="D80" s="812"/>
      <c r="E80" s="812"/>
      <c r="F80" s="812"/>
      <c r="G80" s="812"/>
      <c r="H80" s="812"/>
      <c r="I80" s="470"/>
      <c r="J80" s="471"/>
      <c r="K80" s="474"/>
      <c r="L80" s="475"/>
      <c r="M80" s="476"/>
      <c r="N80" s="395"/>
    </row>
    <row r="81" spans="1:14" ht="15.75" thickBot="1">
      <c r="B81" s="830" t="s">
        <v>953</v>
      </c>
      <c r="C81" s="831"/>
      <c r="D81" s="831"/>
      <c r="E81" s="831"/>
      <c r="F81" s="831"/>
      <c r="G81" s="831"/>
      <c r="H81" s="831"/>
      <c r="I81" s="831"/>
      <c r="J81" s="831"/>
      <c r="K81" s="831"/>
      <c r="L81" s="831"/>
      <c r="M81" s="832"/>
      <c r="N81" s="301">
        <f>SUM(N75:N80)</f>
        <v>2016.0799618480041</v>
      </c>
    </row>
    <row r="82" spans="1:14" ht="15.75" thickBot="1">
      <c r="B82" s="33"/>
      <c r="C82" s="34"/>
      <c r="D82" s="34"/>
      <c r="E82" s="34"/>
      <c r="F82" s="34"/>
      <c r="G82" s="34"/>
      <c r="H82" s="34"/>
      <c r="I82" s="34"/>
      <c r="J82" s="34"/>
      <c r="K82" s="34"/>
      <c r="L82" s="34"/>
      <c r="M82" s="34"/>
      <c r="N82" s="35"/>
    </row>
    <row r="83" spans="1:14" ht="15.75" thickBot="1">
      <c r="B83" s="824" t="s">
        <v>967</v>
      </c>
      <c r="C83" s="825"/>
      <c r="D83" s="825"/>
      <c r="E83" s="825"/>
      <c r="F83" s="825"/>
      <c r="G83" s="825"/>
      <c r="H83" s="825"/>
      <c r="I83" s="825"/>
      <c r="J83" s="825"/>
      <c r="K83" s="825"/>
      <c r="L83" s="825"/>
      <c r="M83" s="826"/>
      <c r="N83" s="99">
        <f>N46+N59+N70+N81</f>
        <v>3882.5364129412283</v>
      </c>
    </row>
    <row r="84" spans="1:14">
      <c r="B84" s="33"/>
      <c r="C84" s="34"/>
      <c r="D84" s="34"/>
      <c r="E84" s="34"/>
      <c r="F84" s="34"/>
      <c r="G84" s="34"/>
      <c r="H84" s="34"/>
      <c r="I84" s="34"/>
      <c r="J84" s="34"/>
      <c r="K84" s="34"/>
      <c r="L84" s="34"/>
      <c r="M84" s="34"/>
      <c r="N84" s="35"/>
    </row>
    <row r="85" spans="1:14">
      <c r="B85" s="64" t="s">
        <v>968</v>
      </c>
      <c r="C85" s="65"/>
      <c r="D85" s="65"/>
      <c r="E85" s="65"/>
      <c r="F85" s="65"/>
      <c r="G85" s="65"/>
      <c r="H85" s="65"/>
      <c r="I85" s="65"/>
      <c r="J85" s="65"/>
      <c r="K85" s="65"/>
      <c r="L85" s="65"/>
      <c r="M85" s="65"/>
      <c r="N85" s="66"/>
    </row>
    <row r="86" spans="1:14" ht="15.75" thickBot="1">
      <c r="B86" s="68"/>
      <c r="C86" s="61"/>
      <c r="D86" s="61"/>
      <c r="E86" s="61"/>
      <c r="F86" s="61"/>
      <c r="G86" s="61"/>
      <c r="H86" s="61"/>
      <c r="I86" s="61"/>
      <c r="J86" s="61"/>
      <c r="K86" s="61"/>
      <c r="L86" s="61"/>
      <c r="M86" s="61"/>
      <c r="N86" s="63"/>
    </row>
    <row r="87" spans="1:14">
      <c r="B87" s="815" t="s">
        <v>969</v>
      </c>
      <c r="C87" s="816"/>
      <c r="D87" s="816"/>
      <c r="E87" s="816"/>
      <c r="F87" s="816"/>
      <c r="G87" s="816"/>
      <c r="H87" s="816"/>
      <c r="I87" s="314"/>
      <c r="J87" s="334"/>
      <c r="K87" s="302" t="s">
        <v>970</v>
      </c>
      <c r="L87" s="854" t="s">
        <v>971</v>
      </c>
      <c r="M87" s="855"/>
      <c r="N87" s="303"/>
    </row>
    <row r="88" spans="1:14">
      <c r="B88" s="856" t="s">
        <v>972</v>
      </c>
      <c r="C88" s="857"/>
      <c r="D88" s="857"/>
      <c r="E88" s="857"/>
      <c r="F88" s="857"/>
      <c r="G88" s="857"/>
      <c r="H88" s="857"/>
      <c r="I88" s="87"/>
      <c r="J88" s="88"/>
      <c r="K88" s="304">
        <v>0.2</v>
      </c>
      <c r="L88" s="858">
        <f>N83*K88</f>
        <v>776.50728258824574</v>
      </c>
      <c r="M88" s="859"/>
      <c r="N88" s="51"/>
    </row>
    <row r="89" spans="1:14">
      <c r="B89" s="89" t="s">
        <v>973</v>
      </c>
      <c r="C89" s="90"/>
      <c r="D89" s="90"/>
      <c r="E89" s="90"/>
      <c r="F89" s="90"/>
      <c r="G89" s="90"/>
      <c r="H89" s="90"/>
      <c r="I89" s="87"/>
      <c r="J89" s="88"/>
      <c r="K89" s="304">
        <v>0.05</v>
      </c>
      <c r="L89" s="858">
        <f>N83*K89</f>
        <v>194.12682064706144</v>
      </c>
      <c r="M89" s="859"/>
      <c r="N89" s="51"/>
    </row>
    <row r="90" spans="1:14" ht="15.75" thickBot="1">
      <c r="B90" s="91" t="s">
        <v>974</v>
      </c>
      <c r="C90" s="92"/>
      <c r="D90" s="92"/>
      <c r="E90" s="92"/>
      <c r="F90" s="92"/>
      <c r="G90" s="92"/>
      <c r="H90" s="92"/>
      <c r="I90" s="93"/>
      <c r="J90" s="94"/>
      <c r="K90" s="305">
        <v>0.05</v>
      </c>
      <c r="L90" s="860">
        <f>N83*K90</f>
        <v>194.12682064706144</v>
      </c>
      <c r="M90" s="861"/>
      <c r="N90" s="51"/>
    </row>
    <row r="91" spans="1:14" ht="15.75" thickBot="1">
      <c r="B91" s="824" t="s">
        <v>953</v>
      </c>
      <c r="C91" s="825"/>
      <c r="D91" s="825"/>
      <c r="E91" s="825"/>
      <c r="F91" s="825"/>
      <c r="G91" s="825"/>
      <c r="H91" s="825"/>
      <c r="I91" s="825"/>
      <c r="J91" s="825"/>
      <c r="K91" s="825"/>
      <c r="L91" s="825"/>
      <c r="M91" s="826"/>
      <c r="N91" s="52">
        <f>L88+L89+L90</f>
        <v>1164.7609238823686</v>
      </c>
    </row>
    <row r="92" spans="1:14" ht="15.75" thickBot="1">
      <c r="B92" s="33"/>
      <c r="C92" s="34"/>
      <c r="D92" s="34"/>
      <c r="E92" s="34"/>
      <c r="F92" s="34"/>
      <c r="G92" s="34"/>
      <c r="H92" s="34"/>
      <c r="I92" s="34"/>
      <c r="J92" s="34"/>
      <c r="K92" s="34"/>
      <c r="L92" s="34"/>
      <c r="M92" s="34"/>
      <c r="N92" s="35"/>
    </row>
    <row r="93" spans="1:14" ht="15.75" thickBot="1">
      <c r="A93" t="s">
        <v>2016</v>
      </c>
      <c r="B93" s="824" t="s">
        <v>975</v>
      </c>
      <c r="C93" s="825"/>
      <c r="D93" s="825"/>
      <c r="E93" s="825"/>
      <c r="F93" s="825"/>
      <c r="G93" s="825"/>
      <c r="H93" s="825"/>
      <c r="I93" s="825"/>
      <c r="J93" s="825"/>
      <c r="K93" s="825"/>
      <c r="L93" s="825"/>
      <c r="M93" s="826"/>
      <c r="N93" s="188">
        <f>N83+N91</f>
        <v>5047.2973368235971</v>
      </c>
    </row>
    <row r="94" spans="1:14">
      <c r="B94" s="239"/>
      <c r="C94" s="240"/>
      <c r="D94" s="240"/>
      <c r="E94" s="240"/>
      <c r="F94" s="240"/>
      <c r="G94" s="240"/>
      <c r="H94" s="240"/>
      <c r="I94" s="240"/>
      <c r="J94" s="240"/>
      <c r="K94" s="240"/>
      <c r="L94" s="240"/>
      <c r="M94" s="240"/>
      <c r="N94" s="241"/>
    </row>
    <row r="95" spans="1:14">
      <c r="B95" s="242"/>
      <c r="C95" s="243"/>
      <c r="D95" s="243"/>
      <c r="E95" s="243"/>
      <c r="F95" s="243"/>
      <c r="G95" s="243"/>
      <c r="H95" s="243"/>
      <c r="I95" s="243"/>
      <c r="J95" s="243"/>
      <c r="K95" s="243"/>
      <c r="L95" s="243"/>
      <c r="M95" s="243"/>
      <c r="N95" s="244"/>
    </row>
    <row r="96" spans="1:14">
      <c r="B96" s="242"/>
      <c r="C96" s="243"/>
      <c r="D96" s="243"/>
      <c r="E96" s="243"/>
      <c r="F96" s="243"/>
      <c r="G96" s="243"/>
      <c r="H96" s="243"/>
      <c r="I96" s="243"/>
      <c r="J96" s="243"/>
      <c r="K96" s="243"/>
      <c r="L96" s="243"/>
      <c r="M96" s="243"/>
      <c r="N96" s="244"/>
    </row>
    <row r="97" spans="2:14">
      <c r="B97" s="242"/>
      <c r="C97" s="243"/>
      <c r="D97" s="243"/>
      <c r="E97" s="243"/>
      <c r="F97" s="243"/>
      <c r="G97" s="243"/>
      <c r="H97" s="243"/>
      <c r="I97" s="243"/>
      <c r="J97" s="243"/>
      <c r="K97" s="243"/>
      <c r="L97" s="243"/>
      <c r="M97" s="243"/>
      <c r="N97" s="244"/>
    </row>
    <row r="98" spans="2:14">
      <c r="B98" s="242"/>
      <c r="C98" s="243"/>
      <c r="D98" s="243"/>
      <c r="E98" s="417" t="s">
        <v>976</v>
      </c>
      <c r="F98" s="417"/>
      <c r="G98" s="417"/>
      <c r="H98" s="417"/>
      <c r="I98" s="417"/>
      <c r="J98" s="417"/>
      <c r="K98" s="243"/>
      <c r="L98" s="243"/>
      <c r="M98" s="243"/>
      <c r="N98" s="244"/>
    </row>
    <row r="99" spans="2:14">
      <c r="B99" s="242"/>
      <c r="C99" s="243"/>
      <c r="D99" s="243"/>
      <c r="E99" s="243" t="s">
        <v>977</v>
      </c>
      <c r="F99" s="243"/>
      <c r="G99" s="243"/>
      <c r="H99" s="243"/>
      <c r="I99" s="243"/>
      <c r="J99" s="243"/>
      <c r="K99" s="243"/>
      <c r="L99" s="243"/>
      <c r="M99" s="243"/>
      <c r="N99" s="244"/>
    </row>
    <row r="100" spans="2:14">
      <c r="B100" s="242"/>
      <c r="C100" s="243"/>
      <c r="D100" s="243"/>
      <c r="E100" s="243" t="s">
        <v>978</v>
      </c>
      <c r="F100" s="243"/>
      <c r="G100" s="243"/>
      <c r="H100" s="243"/>
      <c r="I100" s="243"/>
      <c r="J100" s="243"/>
      <c r="K100" s="243"/>
      <c r="L100" s="243"/>
      <c r="M100" s="243"/>
      <c r="N100" s="244"/>
    </row>
    <row r="101" spans="2:14">
      <c r="B101" s="242"/>
      <c r="C101" s="243"/>
      <c r="D101" s="243"/>
      <c r="E101" s="243" t="s">
        <v>979</v>
      </c>
      <c r="F101" s="243"/>
      <c r="G101" s="243"/>
      <c r="H101" s="243"/>
      <c r="I101" s="243"/>
      <c r="J101" s="243"/>
      <c r="K101" s="243"/>
      <c r="L101" s="243"/>
      <c r="M101" s="243"/>
      <c r="N101" s="244"/>
    </row>
    <row r="102" spans="2:14" ht="15.75" thickBot="1">
      <c r="B102" s="242"/>
      <c r="C102" s="243"/>
      <c r="D102" s="243"/>
      <c r="E102" s="243"/>
      <c r="F102" s="243" t="s">
        <v>980</v>
      </c>
      <c r="G102" s="243"/>
      <c r="H102" s="243"/>
      <c r="I102" s="243"/>
      <c r="J102" s="243"/>
      <c r="K102" s="243"/>
      <c r="L102" s="243"/>
      <c r="M102" s="243"/>
      <c r="N102" s="244"/>
    </row>
    <row r="103" spans="2:14">
      <c r="B103" s="227" t="s">
        <v>2216</v>
      </c>
      <c r="C103" s="228"/>
      <c r="D103" s="228"/>
      <c r="E103" s="228"/>
      <c r="F103" s="228"/>
      <c r="G103" s="228"/>
      <c r="H103" s="228"/>
      <c r="I103" s="228"/>
      <c r="J103" s="228"/>
      <c r="K103" s="228"/>
      <c r="L103" s="228"/>
      <c r="M103" s="228"/>
      <c r="N103" s="229"/>
    </row>
    <row r="104" spans="2:14">
      <c r="B104" s="245"/>
      <c r="C104" s="246"/>
      <c r="D104" s="246"/>
      <c r="E104" s="246"/>
      <c r="F104" s="246"/>
      <c r="G104" s="246"/>
      <c r="H104" s="246"/>
      <c r="I104" s="246"/>
      <c r="J104" s="246"/>
      <c r="K104" s="246"/>
      <c r="L104" s="246"/>
      <c r="M104" s="246"/>
      <c r="N104" s="247"/>
    </row>
    <row r="105" spans="2:14">
      <c r="B105" s="245"/>
      <c r="C105" s="246"/>
      <c r="D105" s="246"/>
      <c r="E105" s="246"/>
      <c r="F105" s="246"/>
      <c r="G105" s="246"/>
      <c r="H105" s="246"/>
      <c r="I105" s="246"/>
      <c r="J105" s="246"/>
      <c r="K105" s="246"/>
      <c r="L105" s="246"/>
      <c r="M105" s="246"/>
      <c r="N105" s="247"/>
    </row>
    <row r="106" spans="2:14">
      <c r="B106" s="245"/>
      <c r="C106" s="246"/>
      <c r="D106" s="246"/>
      <c r="E106" s="246"/>
      <c r="F106" s="246"/>
      <c r="G106" s="246"/>
      <c r="H106" s="246"/>
      <c r="I106" s="246"/>
      <c r="J106" s="246"/>
      <c r="K106" s="246"/>
      <c r="L106" s="246"/>
      <c r="M106" s="246"/>
      <c r="N106" s="247"/>
    </row>
    <row r="107" spans="2:14" ht="15.75" thickBot="1">
      <c r="B107" s="248"/>
      <c r="C107" s="249"/>
      <c r="D107" s="249"/>
      <c r="E107" s="249"/>
      <c r="F107" s="249"/>
      <c r="G107" s="249"/>
      <c r="H107" s="249"/>
      <c r="I107" s="249"/>
      <c r="J107" s="249"/>
      <c r="K107" s="249"/>
      <c r="L107" s="249"/>
      <c r="M107" s="249"/>
      <c r="N107" s="250"/>
    </row>
    <row r="108" spans="2:14">
      <c r="B108" s="251"/>
      <c r="C108" s="252"/>
      <c r="D108" s="252"/>
      <c r="E108" s="252"/>
      <c r="F108" s="252"/>
      <c r="G108" s="252"/>
      <c r="H108" s="252"/>
      <c r="I108" s="252"/>
      <c r="J108" s="252"/>
      <c r="K108" s="252"/>
      <c r="L108" s="252"/>
      <c r="M108" s="252"/>
      <c r="N108" s="253"/>
    </row>
    <row r="109" spans="2:14">
      <c r="B109" s="254" t="s">
        <v>2217</v>
      </c>
      <c r="C109" s="255"/>
      <c r="D109" s="255"/>
      <c r="E109" s="255"/>
      <c r="F109" s="255"/>
      <c r="G109" s="255"/>
      <c r="H109" s="255"/>
      <c r="I109" s="255"/>
      <c r="J109" s="255"/>
      <c r="K109" s="255"/>
      <c r="L109" s="255"/>
      <c r="M109" s="255"/>
      <c r="N109" s="256"/>
    </row>
    <row r="110" spans="2:14" ht="15" customHeight="1">
      <c r="B110" s="966" t="s">
        <v>2218</v>
      </c>
      <c r="C110" s="967"/>
      <c r="D110" s="967"/>
      <c r="E110" s="967"/>
      <c r="F110" s="967"/>
      <c r="G110" s="967"/>
      <c r="H110" s="967"/>
      <c r="I110" s="967"/>
      <c r="J110" s="967"/>
      <c r="K110" s="967"/>
      <c r="L110" s="967"/>
      <c r="M110" s="967"/>
      <c r="N110" s="968"/>
    </row>
    <row r="111" spans="2:14" ht="15" customHeight="1">
      <c r="B111" s="966"/>
      <c r="C111" s="967"/>
      <c r="D111" s="967"/>
      <c r="E111" s="967"/>
      <c r="F111" s="967"/>
      <c r="G111" s="967"/>
      <c r="H111" s="967"/>
      <c r="I111" s="967"/>
      <c r="J111" s="967"/>
      <c r="K111" s="967"/>
      <c r="L111" s="967"/>
      <c r="M111" s="967"/>
      <c r="N111" s="968"/>
    </row>
    <row r="112" spans="2:14" ht="30" customHeight="1">
      <c r="B112" s="969" t="s">
        <v>2219</v>
      </c>
      <c r="C112" s="970"/>
      <c r="D112" s="970"/>
      <c r="E112" s="970"/>
      <c r="F112" s="970"/>
      <c r="G112" s="970"/>
      <c r="H112" s="970"/>
      <c r="I112" s="970"/>
      <c r="J112" s="970"/>
      <c r="K112" s="970"/>
      <c r="L112" s="970"/>
      <c r="M112" s="970"/>
      <c r="N112" s="971"/>
    </row>
    <row r="113" spans="2:14">
      <c r="B113" s="969"/>
      <c r="C113" s="970"/>
      <c r="D113" s="970"/>
      <c r="E113" s="970"/>
      <c r="F113" s="970"/>
      <c r="G113" s="970"/>
      <c r="H113" s="970"/>
      <c r="I113" s="970"/>
      <c r="J113" s="970"/>
      <c r="K113" s="970"/>
      <c r="L113" s="970"/>
      <c r="M113" s="970"/>
      <c r="N113" s="971"/>
    </row>
    <row r="114" spans="2:14">
      <c r="B114" s="339"/>
      <c r="C114" s="340"/>
      <c r="D114" s="340"/>
      <c r="E114" s="340"/>
      <c r="F114" s="340"/>
      <c r="G114" s="340"/>
      <c r="H114" s="340"/>
      <c r="I114" s="340"/>
      <c r="J114" s="340"/>
      <c r="K114" s="340"/>
      <c r="L114" s="340"/>
      <c r="M114" s="340"/>
      <c r="N114" s="341"/>
    </row>
    <row r="115" spans="2:14">
      <c r="B115" s="339"/>
      <c r="C115" s="340"/>
      <c r="D115" s="340"/>
      <c r="E115" s="340"/>
      <c r="F115" s="340"/>
      <c r="G115" s="340"/>
      <c r="H115" s="340"/>
      <c r="I115" s="340"/>
      <c r="J115" s="340"/>
      <c r="K115" s="340"/>
      <c r="L115" s="340"/>
      <c r="M115" s="340"/>
      <c r="N115" s="341"/>
    </row>
    <row r="116" spans="2:14">
      <c r="B116" s="339"/>
      <c r="C116" s="340"/>
      <c r="D116" s="340"/>
      <c r="E116" s="340"/>
      <c r="F116" s="340"/>
      <c r="G116" s="340"/>
      <c r="H116" s="340"/>
      <c r="I116" s="340"/>
      <c r="J116" s="340"/>
      <c r="K116" s="340"/>
      <c r="L116" s="340"/>
      <c r="M116" s="340"/>
      <c r="N116" s="341"/>
    </row>
    <row r="117" spans="2:14">
      <c r="B117" s="254"/>
      <c r="C117" s="255"/>
      <c r="D117" s="255"/>
      <c r="E117" s="255"/>
      <c r="F117" s="255"/>
      <c r="G117" s="255"/>
      <c r="H117" s="255"/>
      <c r="I117" s="255"/>
      <c r="J117" s="255"/>
      <c r="K117" s="255"/>
      <c r="L117" s="255"/>
      <c r="M117" s="255"/>
      <c r="N117" s="256"/>
    </row>
    <row r="118" spans="2:14">
      <c r="B118" s="242"/>
      <c r="C118" s="243"/>
      <c r="D118" s="243"/>
      <c r="E118" s="243" t="s">
        <v>976</v>
      </c>
      <c r="F118" s="417"/>
      <c r="G118" s="417"/>
      <c r="H118" s="243"/>
      <c r="I118" s="243"/>
      <c r="J118" s="243"/>
      <c r="K118" s="243"/>
      <c r="L118" s="243"/>
      <c r="M118" s="243"/>
      <c r="N118" s="244"/>
    </row>
    <row r="119" spans="2:14">
      <c r="B119" s="242"/>
      <c r="C119" s="243"/>
      <c r="D119" s="243"/>
      <c r="E119" s="418" t="s">
        <v>977</v>
      </c>
      <c r="F119" s="243"/>
      <c r="G119" s="243"/>
      <c r="H119" s="418"/>
      <c r="I119" s="418"/>
      <c r="J119" s="418"/>
      <c r="K119" s="243"/>
      <c r="L119" s="243"/>
      <c r="M119" s="243"/>
      <c r="N119" s="244"/>
    </row>
    <row r="120" spans="2:14">
      <c r="B120" s="242"/>
      <c r="C120" s="243"/>
      <c r="D120" s="243"/>
      <c r="E120" s="257" t="s">
        <v>981</v>
      </c>
      <c r="F120" s="243"/>
      <c r="G120" s="243"/>
      <c r="H120" s="257"/>
      <c r="I120" s="257"/>
      <c r="J120" s="257"/>
      <c r="K120" s="243"/>
      <c r="L120" s="243"/>
      <c r="M120" s="243"/>
      <c r="N120" s="244"/>
    </row>
    <row r="121" spans="2:14">
      <c r="B121" s="258"/>
      <c r="C121" s="255"/>
      <c r="D121" s="255"/>
      <c r="E121" s="243" t="s">
        <v>979</v>
      </c>
      <c r="F121" s="243"/>
      <c r="G121" s="243"/>
      <c r="H121" s="243"/>
      <c r="I121" s="243"/>
      <c r="J121" s="243"/>
      <c r="K121" s="255"/>
      <c r="L121" s="255"/>
      <c r="M121" s="255"/>
      <c r="N121" s="256"/>
    </row>
    <row r="122" spans="2:14">
      <c r="B122" s="258"/>
      <c r="C122" s="255"/>
      <c r="D122" s="255"/>
      <c r="E122" s="255"/>
      <c r="F122" s="243"/>
      <c r="G122" s="243"/>
      <c r="H122" s="243"/>
      <c r="I122" s="243"/>
      <c r="J122" s="243"/>
      <c r="K122" s="255"/>
      <c r="L122" s="255"/>
      <c r="M122" s="255"/>
      <c r="N122" s="256"/>
    </row>
    <row r="123" spans="2:14">
      <c r="B123" s="258" t="s">
        <v>2220</v>
      </c>
      <c r="C123" s="257"/>
      <c r="D123" s="257"/>
      <c r="E123" s="243"/>
      <c r="F123" s="243"/>
      <c r="G123" s="243"/>
      <c r="H123" s="243"/>
      <c r="I123" s="243"/>
      <c r="J123" s="972"/>
      <c r="K123" s="972"/>
      <c r="L123" s="972"/>
      <c r="M123" s="972"/>
      <c r="N123" s="973"/>
    </row>
    <row r="124" spans="2:14" ht="15.75" thickBot="1">
      <c r="B124" s="419" t="s">
        <v>2221</v>
      </c>
      <c r="C124" s="420"/>
      <c r="D124" s="420"/>
      <c r="E124" s="259"/>
      <c r="F124" s="259"/>
      <c r="G124" s="259"/>
      <c r="H124" s="259"/>
      <c r="I124" s="259"/>
      <c r="J124" s="974"/>
      <c r="K124" s="974"/>
      <c r="L124" s="974"/>
      <c r="M124" s="974"/>
      <c r="N124" s="975"/>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2.75" customHeight="1" thickBot="1">
      <c r="A31" t="s">
        <v>1845</v>
      </c>
      <c r="B31" s="80" t="s">
        <v>1128</v>
      </c>
      <c r="C31" s="964" t="s">
        <v>2132</v>
      </c>
      <c r="D31" s="965"/>
      <c r="E31" s="965"/>
      <c r="F31" s="965"/>
      <c r="G31" s="965"/>
      <c r="H31" s="965"/>
      <c r="I31" s="965"/>
      <c r="J31" s="965"/>
      <c r="K31" s="468"/>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7968.4484420579856</v>
      </c>
      <c r="L36" s="270"/>
      <c r="M36" s="336">
        <v>4</v>
      </c>
      <c r="N36" s="272">
        <f>K36/M36</f>
        <v>1992.1121105144964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3002.1441218095215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0.01</v>
      </c>
      <c r="L48" s="267"/>
      <c r="M48" s="402">
        <f>VLOOKUP(A48,MATERIALES!A5:D396,4,FALSE)</f>
        <v>480613.62697911618</v>
      </c>
      <c r="N48" s="272">
        <f>K48*M48</f>
        <v>4806.1362697911618</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127574.11665473423</v>
      </c>
      <c r="N49" s="272">
        <f>K49*M49</f>
        <v>127574.11665473423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0.36499999999999999</v>
      </c>
      <c r="L50" s="421"/>
      <c r="M50" s="402">
        <f>VLOOKUP(A50,MATERIALES!A6:D398,4,FALSE)</f>
        <v>318674.08132110699</v>
      </c>
      <c r="N50" s="272">
        <f>K50*M50</f>
        <v>116316.03968220405</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248696.29260672943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819.12972593026996</v>
      </c>
      <c r="M58" s="829"/>
      <c r="N58" s="287">
        <f>K58*L58</f>
        <v>229.35632326047562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229.35632326047562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262028.11316474967</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52405.622632949933</v>
      </c>
      <c r="M82" s="859"/>
      <c r="N82" s="51"/>
    </row>
    <row r="83" spans="1:14">
      <c r="B83" s="89" t="s">
        <v>973</v>
      </c>
      <c r="C83" s="90"/>
      <c r="D83" s="90"/>
      <c r="E83" s="90"/>
      <c r="F83" s="90"/>
      <c r="G83" s="90"/>
      <c r="H83" s="90"/>
      <c r="I83" s="87"/>
      <c r="J83" s="88"/>
      <c r="K83" s="304">
        <v>0.05</v>
      </c>
      <c r="L83" s="858">
        <f>N77*K83</f>
        <v>13101.405658237483</v>
      </c>
      <c r="M83" s="859"/>
      <c r="N83" s="51"/>
    </row>
    <row r="84" spans="1:14" ht="15.75" thickBot="1">
      <c r="B84" s="91" t="s">
        <v>974</v>
      </c>
      <c r="C84" s="92"/>
      <c r="D84" s="92"/>
      <c r="E84" s="92"/>
      <c r="F84" s="92"/>
      <c r="G84" s="92"/>
      <c r="H84" s="92"/>
      <c r="I84" s="93"/>
      <c r="J84" s="94"/>
      <c r="K84" s="305">
        <v>0.05</v>
      </c>
      <c r="L84" s="860">
        <f>N77*K84</f>
        <v>13101.405658237483</v>
      </c>
      <c r="M84" s="861"/>
      <c r="N84" s="51"/>
    </row>
    <row r="85" spans="1:14" ht="15.75" thickBot="1">
      <c r="B85" s="824" t="s">
        <v>953</v>
      </c>
      <c r="C85" s="825"/>
      <c r="D85" s="825"/>
      <c r="E85" s="825"/>
      <c r="F85" s="825"/>
      <c r="G85" s="825"/>
      <c r="H85" s="825"/>
      <c r="I85" s="825"/>
      <c r="J85" s="825"/>
      <c r="K85" s="825"/>
      <c r="L85" s="825"/>
      <c r="M85" s="826"/>
      <c r="N85" s="52">
        <f>L82+L83+L84</f>
        <v>78608.4339494249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340636.54711417458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45" customHeight="1" thickBot="1">
      <c r="A31" t="s">
        <v>1845</v>
      </c>
      <c r="B31" s="80" t="s">
        <v>1129</v>
      </c>
      <c r="C31" s="985" t="s">
        <v>2133</v>
      </c>
      <c r="D31" s="986"/>
      <c r="E31" s="986"/>
      <c r="F31" s="986"/>
      <c r="G31" s="986"/>
      <c r="H31" s="986"/>
      <c r="I31" s="986"/>
      <c r="J31" s="986"/>
      <c r="K31" s="477"/>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188</v>
      </c>
      <c r="B36" s="837" t="str">
        <f>VLOOKUP(A36,EQUIPOS!A6:D154,3,FALSE)</f>
        <v>Diferencial</v>
      </c>
      <c r="C36" s="838"/>
      <c r="D36" s="838"/>
      <c r="E36" s="838"/>
      <c r="F36" s="838"/>
      <c r="G36" s="838"/>
      <c r="H36" s="839"/>
      <c r="I36" s="267"/>
      <c r="J36" s="268"/>
      <c r="K36" s="269">
        <f>VLOOKUP(A36,EQUIPOS!A6:D163,4,FALSE)</f>
        <v>7968.4484420579856</v>
      </c>
      <c r="L36" s="270"/>
      <c r="M36" s="441">
        <v>4</v>
      </c>
      <c r="N36" s="272">
        <f>K36/M36</f>
        <v>1992.1121105144964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1010.0320112950249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3002.1441218095215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480613.62697911618</v>
      </c>
      <c r="N48" s="272">
        <f>K48*M48</f>
        <v>9612.2725395823236</v>
      </c>
    </row>
    <row r="49" spans="1:14">
      <c r="A49" s="163" t="s">
        <v>718</v>
      </c>
      <c r="B49" s="43" t="str">
        <f>VLOOKUP(A49,MATERIALES!A6:D373,3,FALSE)</f>
        <v>Tubo concreto simple 450 mm</v>
      </c>
      <c r="C49" s="425"/>
      <c r="D49" s="425"/>
      <c r="E49" s="425"/>
      <c r="F49" s="425"/>
      <c r="G49" s="425"/>
      <c r="H49" s="425"/>
      <c r="I49" s="425"/>
      <c r="J49" s="312" t="str">
        <f>VLOOKUP(A49,MATERIALES!A5:D641,2,FALSE)</f>
        <v>m</v>
      </c>
      <c r="K49" s="397">
        <v>1</v>
      </c>
      <c r="L49" s="421"/>
      <c r="M49" s="402">
        <f>VLOOKUP(A49,MATERIALES!A6:D397,4,FALSE)</f>
        <v>127574.11665473423</v>
      </c>
      <c r="N49" s="272">
        <f>K49*M49</f>
        <v>127574.11665473423</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0.46</v>
      </c>
      <c r="L50" s="421"/>
      <c r="M50" s="402">
        <f>VLOOKUP(A50,MATERIALES!A6:D398,4,FALSE)</f>
        <v>318674.08132110699</v>
      </c>
      <c r="N50" s="272">
        <f>K50*M50</f>
        <v>146590.07740770924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283776.46660202579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819.12972593026996</v>
      </c>
      <c r="M58" s="829"/>
      <c r="N58" s="287">
        <f>K58*L58</f>
        <v>229.35632326047562</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310"/>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f>
        <v>229.35632326047562</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32</v>
      </c>
      <c r="N69" s="395">
        <f>K69/M69</f>
        <v>6766.375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32</v>
      </c>
      <c r="N70" s="395">
        <f>K70/M70</f>
        <v>3333.9451129502495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10100.320112950249</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297108.28716004599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59421.657432009204</v>
      </c>
      <c r="M82" s="859"/>
      <c r="N82" s="51"/>
    </row>
    <row r="83" spans="1:14">
      <c r="B83" s="89" t="s">
        <v>973</v>
      </c>
      <c r="C83" s="90"/>
      <c r="D83" s="90"/>
      <c r="E83" s="90"/>
      <c r="F83" s="90"/>
      <c r="G83" s="90"/>
      <c r="H83" s="90"/>
      <c r="I83" s="87"/>
      <c r="J83" s="88"/>
      <c r="K83" s="304">
        <v>0.05</v>
      </c>
      <c r="L83" s="858">
        <f>N77*K83</f>
        <v>14855.414358002301</v>
      </c>
      <c r="M83" s="859"/>
      <c r="N83" s="51"/>
    </row>
    <row r="84" spans="1:14" ht="15.75" thickBot="1">
      <c r="B84" s="91" t="s">
        <v>974</v>
      </c>
      <c r="C84" s="92"/>
      <c r="D84" s="92"/>
      <c r="E84" s="92"/>
      <c r="F84" s="92"/>
      <c r="G84" s="92"/>
      <c r="H84" s="92"/>
      <c r="I84" s="93"/>
      <c r="J84" s="94"/>
      <c r="K84" s="305">
        <v>0.05</v>
      </c>
      <c r="L84" s="860">
        <f>N77*K84</f>
        <v>14855.414358002301</v>
      </c>
      <c r="M84" s="861"/>
      <c r="N84" s="51"/>
    </row>
    <row r="85" spans="1:14" ht="15.75" thickBot="1">
      <c r="B85" s="824" t="s">
        <v>953</v>
      </c>
      <c r="C85" s="825"/>
      <c r="D85" s="825"/>
      <c r="E85" s="825"/>
      <c r="F85" s="825"/>
      <c r="G85" s="825"/>
      <c r="H85" s="825"/>
      <c r="I85" s="825"/>
      <c r="J85" s="825"/>
      <c r="K85" s="825"/>
      <c r="L85" s="825"/>
      <c r="M85" s="826"/>
      <c r="N85" s="52">
        <f>L82+L83+L84</f>
        <v>89132.486148013821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386240.77330805978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1677</v>
      </c>
      <c r="C31" s="81" t="s">
        <v>2134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310</v>
      </c>
      <c r="B36" s="837" t="str">
        <f>VLOOKUP(A36,EQUIPOS!A6:D154,3,FALSE)</f>
        <v>Retroexcavadora A25C</v>
      </c>
      <c r="C36" s="838"/>
      <c r="D36" s="838"/>
      <c r="E36" s="838"/>
      <c r="F36" s="838"/>
      <c r="G36" s="838"/>
      <c r="H36" s="839"/>
      <c r="I36" s="267"/>
      <c r="J36" s="268"/>
      <c r="K36" s="269">
        <f>VLOOKUP(A36,EQUIPOS!A6:D163,4,FALSE)</f>
        <v>174713.83635115964</v>
      </c>
      <c r="L36" s="270"/>
      <c r="M36" s="336">
        <v>3</v>
      </c>
      <c r="N36" s="272">
        <f>K36/M36</f>
        <v>58237.945450386549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1346.7093483933668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59584.654798779913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0.02</v>
      </c>
      <c r="L48" s="267"/>
      <c r="M48" s="402">
        <f>VLOOKUP(A48,MATERIALES!A5:D396,4,FALSE)</f>
        <v>480613.62697911618</v>
      </c>
      <c r="N48" s="272">
        <f>K48*M48</f>
        <v>9612.2725395823236</v>
      </c>
    </row>
    <row r="49" spans="1:14">
      <c r="A49" s="163" t="s">
        <v>548</v>
      </c>
      <c r="B49" s="43" t="str">
        <f>VLOOKUP(A49,MATERIALES!A6:D373,3,FALSE)</f>
        <v>Material para solado y atraque</v>
      </c>
      <c r="C49" s="425"/>
      <c r="D49" s="425"/>
      <c r="E49" s="425"/>
      <c r="F49" s="425"/>
      <c r="G49" s="425"/>
      <c r="H49" s="425"/>
      <c r="I49" s="425"/>
      <c r="J49" s="312" t="str">
        <f>VLOOKUP(A49,MATERIALES!A5:D641,2,FALSE)</f>
        <v>m3</v>
      </c>
      <c r="K49" s="397">
        <v>0.46</v>
      </c>
      <c r="L49" s="421"/>
      <c r="M49" s="402">
        <f>VLOOKUP(A49,MATERIALES!A6:D397,4,FALSE)</f>
        <v>50681.586963194291</v>
      </c>
      <c r="N49" s="272">
        <f>K49*M49</f>
        <v>23313.530003069376</v>
      </c>
    </row>
    <row r="50" spans="1:14">
      <c r="A50" s="163" t="s">
        <v>714</v>
      </c>
      <c r="B50" s="43" t="str">
        <f>VLOOKUP(A50,MATERIALES!A6:D373,3,FALSE)</f>
        <v>Tubo concreto reforzado 900mm (tipo 1)</v>
      </c>
      <c r="C50" s="425"/>
      <c r="D50" s="425"/>
      <c r="E50" s="425"/>
      <c r="F50" s="425"/>
      <c r="G50" s="425"/>
      <c r="H50" s="425"/>
      <c r="I50" s="425"/>
      <c r="J50" s="312" t="str">
        <f>VLOOKUP(A50,MATERIALES!A6:D642,2,FALSE)</f>
        <v>m</v>
      </c>
      <c r="K50" s="397">
        <v>1</v>
      </c>
      <c r="L50" s="421"/>
      <c r="M50" s="402">
        <f>VLOOKUP(A50,MATERIALES!A6:D398,4,FALSE)</f>
        <v>281820.61613431224</v>
      </c>
      <c r="N50" s="272">
        <f>K50*M50</f>
        <v>281820.61613431224</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314746.41867696395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1319</v>
      </c>
      <c r="B58" s="46" t="str">
        <f>VLOOKUP(A58,TRANSPORTE!A1:D117,3,FALSE)</f>
        <v>Transporte de Tubería de Concreto Reforzado</v>
      </c>
      <c r="C58" s="317"/>
      <c r="D58" s="317"/>
      <c r="E58" s="317"/>
      <c r="F58" s="317"/>
      <c r="G58" s="317"/>
      <c r="H58" s="311" t="s">
        <v>344</v>
      </c>
      <c r="I58" s="279">
        <v>0.28000000000000003</v>
      </c>
      <c r="J58" s="286">
        <v>1</v>
      </c>
      <c r="K58" s="279">
        <f>I58*J58</f>
        <v>0.28000000000000003</v>
      </c>
      <c r="L58" s="828">
        <f>VLOOKUP(A58,TRANSPORTE!A1:D117,4,FALSE)</f>
        <v>819.12972593026996</v>
      </c>
      <c r="M58" s="829"/>
      <c r="N58" s="287">
        <f>K58*L58</f>
        <v>229.35632326047562</v>
      </c>
    </row>
    <row r="59" spans="1:14">
      <c r="A59" t="s">
        <v>1323</v>
      </c>
      <c r="B59" s="46" t="str">
        <f>VLOOKUP(A59,TRANSPORTE!A1:D117,3,FALSE)</f>
        <v>Transporte de Material de Solado y Atraque Tubería de Concreto Reforzado</v>
      </c>
      <c r="C59" s="47"/>
      <c r="D59" s="47"/>
      <c r="E59" s="47"/>
      <c r="F59" s="47"/>
      <c r="G59" s="47"/>
      <c r="H59" s="311" t="s">
        <v>339</v>
      </c>
      <c r="I59" s="279">
        <v>0.46</v>
      </c>
      <c r="J59" s="286">
        <v>1</v>
      </c>
      <c r="K59" s="279">
        <f>I59*J59</f>
        <v>0.46</v>
      </c>
      <c r="L59" s="828">
        <f>VLOOKUP(A59,TRANSPORTE!A1:D117,4,FALSE)</f>
        <v>1023.9121574128376</v>
      </c>
      <c r="M59" s="829"/>
      <c r="N59" s="287">
        <f>K59*L59</f>
        <v>470.99959240990529</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700.35591567038091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24</v>
      </c>
      <c r="N69" s="395">
        <f>K69/M69</f>
        <v>9021.8333333333339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24</v>
      </c>
      <c r="N70" s="395">
        <f>K70/M70</f>
        <v>4445.260150600333</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13467.093483933666</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388498.52287534793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77699.704575069583</v>
      </c>
      <c r="M82" s="859"/>
      <c r="N82" s="51"/>
    </row>
    <row r="83" spans="1:14">
      <c r="B83" s="89" t="s">
        <v>973</v>
      </c>
      <c r="C83" s="90"/>
      <c r="D83" s="90"/>
      <c r="E83" s="90"/>
      <c r="F83" s="90"/>
      <c r="G83" s="90"/>
      <c r="H83" s="90"/>
      <c r="I83" s="87"/>
      <c r="J83" s="88"/>
      <c r="K83" s="304">
        <v>0.05</v>
      </c>
      <c r="L83" s="858">
        <f>N77*K83</f>
        <v>19424.926143767396</v>
      </c>
      <c r="M83" s="859"/>
      <c r="N83" s="51"/>
    </row>
    <row r="84" spans="1:14" ht="15.75" thickBot="1">
      <c r="B84" s="91" t="s">
        <v>974</v>
      </c>
      <c r="C84" s="92"/>
      <c r="D84" s="92"/>
      <c r="E84" s="92"/>
      <c r="F84" s="92"/>
      <c r="G84" s="92"/>
      <c r="H84" s="92"/>
      <c r="I84" s="93"/>
      <c r="J84" s="94"/>
      <c r="K84" s="305">
        <v>0.05</v>
      </c>
      <c r="L84" s="860">
        <f>N77*K84</f>
        <v>19424.926143767396</v>
      </c>
      <c r="M84" s="861"/>
      <c r="N84" s="51"/>
    </row>
    <row r="85" spans="1:14" ht="15.75" thickBot="1">
      <c r="B85" s="824" t="s">
        <v>953</v>
      </c>
      <c r="C85" s="825"/>
      <c r="D85" s="825"/>
      <c r="E85" s="825"/>
      <c r="F85" s="825"/>
      <c r="G85" s="825"/>
      <c r="H85" s="825"/>
      <c r="I85" s="825"/>
      <c r="J85" s="825"/>
      <c r="K85" s="825"/>
      <c r="L85" s="825"/>
      <c r="M85" s="826"/>
      <c r="N85" s="52">
        <f>L82+L83+L84</f>
        <v>116549.55686260438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505048.07973795233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1130</v>
      </c>
      <c r="C31" s="81" t="s">
        <v>2136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336">
        <v>0.5</v>
      </c>
      <c r="N36" s="272">
        <f>K36/M36</f>
        <v>19463.886902283706</v>
      </c>
    </row>
    <row r="37" spans="1:14">
      <c r="A37" s="113" t="s">
        <v>320</v>
      </c>
      <c r="B37" s="837" t="str">
        <f>VLOOKUP(A37,EQUIPOS!A7:D154,3,FALSE)</f>
        <v>Retroexcavadora sobre llantas, motor 62HP, Profundidad de excavación de 5.41 metros.</v>
      </c>
      <c r="C37" s="838"/>
      <c r="D37" s="838"/>
      <c r="E37" s="838"/>
      <c r="F37" s="838"/>
      <c r="G37" s="838"/>
      <c r="H37" s="839"/>
      <c r="I37" s="421"/>
      <c r="J37" s="422"/>
      <c r="K37" s="269">
        <f>VLOOKUP(A37,EQUIPOS!A7:D164,4,FALSE)</f>
        <v>102226.29675569171</v>
      </c>
      <c r="L37" s="335"/>
      <c r="M37" s="336">
        <v>1.5</v>
      </c>
      <c r="N37" s="272">
        <f>K37/M37</f>
        <v>68150.864503794481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90308.170102864911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50681.586963194291</v>
      </c>
      <c r="N48" s="272">
        <f>K48*M48</f>
        <v>29395.320438652689</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191830.34138083071</v>
      </c>
      <c r="N49" s="272">
        <f>K49*M49</f>
        <v>191830.34138083071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221225.66181948339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819.12972593026996</v>
      </c>
      <c r="M58" s="829"/>
      <c r="N58" s="287">
        <f>K58*L58</f>
        <v>819.12972593026996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1023.9121574128376</v>
      </c>
      <c r="M59" s="829"/>
      <c r="N59" s="287">
        <f>K59*L59</f>
        <v>593.8690512994458</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f>
        <v>1412.9987772297159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339881.0176674453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67976.203533489068</v>
      </c>
      <c r="M82" s="859"/>
      <c r="N82" s="51"/>
    </row>
    <row r="83" spans="1:14">
      <c r="B83" s="89" t="s">
        <v>973</v>
      </c>
      <c r="C83" s="90"/>
      <c r="D83" s="90"/>
      <c r="E83" s="90"/>
      <c r="F83" s="90"/>
      <c r="G83" s="90"/>
      <c r="H83" s="90"/>
      <c r="I83" s="87"/>
      <c r="J83" s="88"/>
      <c r="K83" s="304">
        <v>0.05</v>
      </c>
      <c r="L83" s="858">
        <f>N77*K83</f>
        <v>16994.050883372267</v>
      </c>
      <c r="M83" s="859"/>
      <c r="N83" s="51"/>
    </row>
    <row r="84" spans="1:14" ht="15.75" thickBot="1">
      <c r="B84" s="91" t="s">
        <v>974</v>
      </c>
      <c r="C84" s="92"/>
      <c r="D84" s="92"/>
      <c r="E84" s="92"/>
      <c r="F84" s="92"/>
      <c r="G84" s="92"/>
      <c r="H84" s="92"/>
      <c r="I84" s="93"/>
      <c r="J84" s="94"/>
      <c r="K84" s="305">
        <v>0.05</v>
      </c>
      <c r="L84" s="860">
        <f>N77*K84</f>
        <v>16994.050883372267</v>
      </c>
      <c r="M84" s="861"/>
      <c r="N84" s="51"/>
    </row>
    <row r="85" spans="1:14" ht="15.75" thickBot="1">
      <c r="B85" s="824" t="s">
        <v>953</v>
      </c>
      <c r="C85" s="825"/>
      <c r="D85" s="825"/>
      <c r="E85" s="825"/>
      <c r="F85" s="825"/>
      <c r="G85" s="825"/>
      <c r="H85" s="825"/>
      <c r="I85" s="825"/>
      <c r="J85" s="825"/>
      <c r="K85" s="825"/>
      <c r="L85" s="825"/>
      <c r="M85" s="826"/>
      <c r="N85" s="52">
        <f>L82+L83+L84</f>
        <v>101964.30530023361</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441845.32296767889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1131</v>
      </c>
      <c r="C31" s="81" t="s">
        <v>2135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336">
        <v>0.5</v>
      </c>
      <c r="N36" s="272">
        <f>K36/M36</f>
        <v>19463.886902283706</v>
      </c>
    </row>
    <row r="37" spans="1:14">
      <c r="A37" s="113" t="s">
        <v>303</v>
      </c>
      <c r="B37" s="837" t="str">
        <f>VLOOKUP(A37,EQUIPOS!A7:D154,3,FALSE)</f>
        <v>Retrocargador, pala de 1,1 m3 de capacidad, profundidad de excavación de 4.400 mm y una altura de 5.680 mm</v>
      </c>
      <c r="C37" s="838"/>
      <c r="D37" s="838"/>
      <c r="E37" s="838"/>
      <c r="F37" s="838"/>
      <c r="G37" s="838"/>
      <c r="H37" s="839"/>
      <c r="I37" s="421"/>
      <c r="J37" s="422"/>
      <c r="K37" s="269">
        <f>VLOOKUP(A37,EQUIPOS!A7:D164,4,FALSE)</f>
        <v>153339.44513353758</v>
      </c>
      <c r="L37" s="335"/>
      <c r="M37" s="336">
        <v>1.5</v>
      </c>
      <c r="N37" s="272">
        <f>K37/M37</f>
        <v>102226.29675569171</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2693.4186967867336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124383.60235476214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548</v>
      </c>
      <c r="B48" s="43" t="str">
        <f>VLOOKUP(A48,MATERIALES!A5:D373,3,FALSE)</f>
        <v>Material para solado y atraque</v>
      </c>
      <c r="C48" s="281"/>
      <c r="D48" s="281"/>
      <c r="E48" s="281"/>
      <c r="F48" s="281"/>
      <c r="G48" s="281"/>
      <c r="H48" s="281"/>
      <c r="I48" s="281"/>
      <c r="J48" s="311" t="str">
        <f>VLOOKUP(A48,MATERIALES!A4:D640,2,FALSE)</f>
        <v>m3</v>
      </c>
      <c r="K48" s="282">
        <v>0.57999999999999996</v>
      </c>
      <c r="L48" s="267"/>
      <c r="M48" s="402">
        <f>VLOOKUP(A48,MATERIALES!A5:D396,4,FALSE)</f>
        <v>50681.586963194291</v>
      </c>
      <c r="N48" s="272">
        <f>K48*M48</f>
        <v>29395.320438652689</v>
      </c>
    </row>
    <row r="49" spans="1:14">
      <c r="A49" s="163" t="s">
        <v>726</v>
      </c>
      <c r="B49" s="43" t="str">
        <f>VLOOKUP(A49,MATERIALES!A6:D373,3,FALSE)</f>
        <v>Tubo corrugado de acero galvanizado MP-68</v>
      </c>
      <c r="C49" s="425"/>
      <c r="D49" s="425"/>
      <c r="E49" s="425"/>
      <c r="F49" s="425"/>
      <c r="G49" s="425"/>
      <c r="H49" s="425"/>
      <c r="I49" s="425"/>
      <c r="J49" s="312" t="str">
        <f>VLOOKUP(A49,MATERIALES!A5:D641,2,FALSE)</f>
        <v>m</v>
      </c>
      <c r="K49" s="397">
        <v>1</v>
      </c>
      <c r="L49" s="421"/>
      <c r="M49" s="402">
        <f>VLOOKUP(A49,MATERIALES!A6:D397,4,FALSE)</f>
        <v>191830.34138083071</v>
      </c>
      <c r="N49" s="272">
        <f>K49*M49</f>
        <v>191830.34138083071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221225.66181948339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1318</v>
      </c>
      <c r="B58" s="46" t="str">
        <f>VLOOKUP(A58,TRANSPORTE!A1:D117,3,FALSE)</f>
        <v>Transporte de tubería</v>
      </c>
      <c r="C58" s="317"/>
      <c r="D58" s="317"/>
      <c r="E58" s="317"/>
      <c r="F58" s="317"/>
      <c r="G58" s="317"/>
      <c r="H58" s="311" t="s">
        <v>1306</v>
      </c>
      <c r="I58" s="279">
        <v>1</v>
      </c>
      <c r="J58" s="286">
        <v>1</v>
      </c>
      <c r="K58" s="279">
        <f>I58*J58</f>
        <v>1</v>
      </c>
      <c r="L58" s="828">
        <f>VLOOKUP(A58,TRANSPORTE!A1:D117,4,FALSE)</f>
        <v>819.12972593026996</v>
      </c>
      <c r="M58" s="829"/>
      <c r="N58" s="287">
        <f>K58*L58</f>
        <v>819.12972593026996</v>
      </c>
    </row>
    <row r="59" spans="1:14">
      <c r="A59" t="s">
        <v>1323</v>
      </c>
      <c r="B59" s="46" t="str">
        <f>VLOOKUP(A59,TRANSPORTE!A1:D117,3,FALSE)</f>
        <v>Transporte de Material de Solado y Atraque Tubería de Concreto Reforzado</v>
      </c>
      <c r="C59" s="47"/>
      <c r="D59" s="47"/>
      <c r="E59" s="47"/>
      <c r="F59" s="47"/>
      <c r="G59" s="47"/>
      <c r="H59" s="311" t="s">
        <v>339</v>
      </c>
      <c r="I59" s="279">
        <v>0.57999999999999996</v>
      </c>
      <c r="J59" s="286">
        <v>1</v>
      </c>
      <c r="K59" s="279">
        <f>I59*J59</f>
        <v>0.57999999999999996</v>
      </c>
      <c r="L59" s="828">
        <f>VLOOKUP(A59,TRANSPORTE!A1:D117,4,FALSE)</f>
        <v>1023.9121574128376</v>
      </c>
      <c r="M59" s="829"/>
      <c r="N59" s="287">
        <f>K59*L59</f>
        <v>593.8690512994458</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1412.9987772297159</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12</v>
      </c>
      <c r="N69" s="395">
        <f>K69/M69</f>
        <v>18043.666666666668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v>
      </c>
      <c r="N70" s="395">
        <f>K70/M70</f>
        <v>8890.5203012006659</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26934.186967867332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373956.44991934253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74791.289983868512</v>
      </c>
      <c r="M82" s="859"/>
      <c r="N82" s="51"/>
    </row>
    <row r="83" spans="1:14">
      <c r="B83" s="89" t="s">
        <v>973</v>
      </c>
      <c r="C83" s="90"/>
      <c r="D83" s="90"/>
      <c r="E83" s="90"/>
      <c r="F83" s="90"/>
      <c r="G83" s="90"/>
      <c r="H83" s="90"/>
      <c r="I83" s="87"/>
      <c r="J83" s="88"/>
      <c r="K83" s="304">
        <v>0.05</v>
      </c>
      <c r="L83" s="858">
        <f>N77*K83</f>
        <v>18697.822495967128</v>
      </c>
      <c r="M83" s="859"/>
      <c r="N83" s="51"/>
    </row>
    <row r="84" spans="1:14" ht="15.75" thickBot="1">
      <c r="B84" s="91" t="s">
        <v>974</v>
      </c>
      <c r="C84" s="92"/>
      <c r="D84" s="92"/>
      <c r="E84" s="92"/>
      <c r="F84" s="92"/>
      <c r="G84" s="92"/>
      <c r="H84" s="92"/>
      <c r="I84" s="93"/>
      <c r="J84" s="94"/>
      <c r="K84" s="305">
        <v>0.05</v>
      </c>
      <c r="L84" s="860">
        <f>N77*K84</f>
        <v>18697.822495967128</v>
      </c>
      <c r="M84" s="861"/>
      <c r="N84" s="51"/>
    </row>
    <row r="85" spans="1:14" ht="15.75" thickBot="1">
      <c r="B85" s="824" t="s">
        <v>953</v>
      </c>
      <c r="C85" s="825"/>
      <c r="D85" s="825"/>
      <c r="E85" s="825"/>
      <c r="F85" s="825"/>
      <c r="G85" s="825"/>
      <c r="H85" s="825"/>
      <c r="I85" s="825"/>
      <c r="J85" s="825"/>
      <c r="K85" s="825"/>
      <c r="L85" s="825"/>
      <c r="M85" s="826"/>
      <c r="N85" s="52">
        <f>L82+L83+L84</f>
        <v>112186.93497580275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486143.38489514531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1678</v>
      </c>
      <c r="C31" s="81" t="s">
        <v>1679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713</v>
      </c>
      <c r="B48" s="43" t="str">
        <f>VLOOKUP(A48,MATERIALES!A5:D373,3,FALSE)</f>
        <v>Tubería de Plástico</v>
      </c>
      <c r="C48" s="281"/>
      <c r="D48" s="281"/>
      <c r="E48" s="281"/>
      <c r="F48" s="281"/>
      <c r="G48" s="281"/>
      <c r="H48" s="281"/>
      <c r="I48" s="268"/>
      <c r="J48" s="224" t="str">
        <f>VLOOKUP(A48,MATERIALES!A4:D640,2,FALSE)</f>
        <v>m</v>
      </c>
      <c r="K48" s="282">
        <v>1</v>
      </c>
      <c r="L48" s="267"/>
      <c r="M48" s="402">
        <f>VLOOKUP(A48,MATERIALES!A5:D396,4,FALSE)</f>
        <v>21515.92011640807</v>
      </c>
      <c r="N48" s="272">
        <f>K48*M48</f>
        <v>21515.92011640807</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21515.92011640807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24341.252174359353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4868.2504348718712</v>
      </c>
      <c r="M82" s="859"/>
      <c r="N82" s="51"/>
    </row>
    <row r="83" spans="1:14">
      <c r="B83" s="89" t="s">
        <v>973</v>
      </c>
      <c r="C83" s="90"/>
      <c r="D83" s="90"/>
      <c r="E83" s="90"/>
      <c r="F83" s="90"/>
      <c r="G83" s="90"/>
      <c r="H83" s="90"/>
      <c r="I83" s="87"/>
      <c r="J83" s="88"/>
      <c r="K83" s="304">
        <v>0.05</v>
      </c>
      <c r="L83" s="858">
        <f>N77*K83</f>
        <v>1217.0626087179678</v>
      </c>
      <c r="M83" s="859"/>
      <c r="N83" s="51"/>
    </row>
    <row r="84" spans="1:14" ht="15.75" thickBot="1">
      <c r="B84" s="91" t="s">
        <v>974</v>
      </c>
      <c r="C84" s="92"/>
      <c r="D84" s="92"/>
      <c r="E84" s="92"/>
      <c r="F84" s="92"/>
      <c r="G84" s="92"/>
      <c r="H84" s="92"/>
      <c r="I84" s="93"/>
      <c r="J84" s="94"/>
      <c r="K84" s="305">
        <v>0.05</v>
      </c>
      <c r="L84" s="860">
        <f>N77*K84</f>
        <v>1217.0626087179678</v>
      </c>
      <c r="M84" s="861"/>
      <c r="N84" s="51"/>
    </row>
    <row r="85" spans="1:14" ht="15.75" thickBot="1">
      <c r="B85" s="824" t="s">
        <v>953</v>
      </c>
      <c r="C85" s="825"/>
      <c r="D85" s="825"/>
      <c r="E85" s="825"/>
      <c r="F85" s="825"/>
      <c r="G85" s="825"/>
      <c r="H85" s="825"/>
      <c r="I85" s="825"/>
      <c r="J85" s="825"/>
      <c r="K85" s="825"/>
      <c r="L85" s="825"/>
      <c r="M85" s="826"/>
      <c r="N85" s="52">
        <f>L82+L83+L84</f>
        <v>7302.3756523078073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31643.627826667162</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30" customHeight="1" thickBot="1">
      <c r="A31" t="s">
        <v>1845</v>
      </c>
      <c r="B31" s="80" t="s">
        <v>1132</v>
      </c>
      <c r="C31" s="987" t="s">
        <v>2137</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436920.8549673594</v>
      </c>
      <c r="N50" s="272">
        <f>K50*M50</f>
        <v>52430.502596083126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4272.266133840787</v>
      </c>
      <c r="N51" s="272">
        <f>K51*M51</f>
        <v>8544.532267681574</v>
      </c>
    </row>
    <row r="52" spans="1:14" ht="15.75" thickBot="1">
      <c r="A52" t="s">
        <v>921</v>
      </c>
      <c r="B52" s="43" t="str">
        <f>VLOOKUP(A52,MATERIALES!A7:D373,3,FALSE)</f>
        <v>Malla para gaviones (2M3)</v>
      </c>
      <c r="C52" s="310"/>
      <c r="D52" s="310"/>
      <c r="E52" s="310"/>
      <c r="F52" s="310"/>
      <c r="G52" s="310"/>
      <c r="H52" s="310"/>
      <c r="I52" s="310"/>
      <c r="J52" s="433" t="str">
        <f>VLOOKUP(A52,MATERIALES!A6:D644,2,FALSE)</f>
        <v>u</v>
      </c>
      <c r="K52" s="126">
        <v>0.5</v>
      </c>
      <c r="L52" s="325"/>
      <c r="M52" s="402">
        <f>VLOOKUP(A52,MATERIALES!A7:D400,4,FALSE)</f>
        <v>117847.79976642081</v>
      </c>
      <c r="N52" s="272">
        <f>K52*M52</f>
        <v>58923.899883210404</v>
      </c>
    </row>
    <row r="53" spans="1:14" ht="15.75" thickBot="1">
      <c r="B53" s="824" t="s">
        <v>953</v>
      </c>
      <c r="C53" s="825"/>
      <c r="D53" s="825"/>
      <c r="E53" s="825"/>
      <c r="F53" s="825"/>
      <c r="G53" s="825"/>
      <c r="H53" s="825"/>
      <c r="I53" s="825"/>
      <c r="J53" s="825"/>
      <c r="K53" s="825"/>
      <c r="L53" s="825"/>
      <c r="M53" s="826"/>
      <c r="N53" s="394">
        <f>SUM(N48:N52)</f>
        <v>172197.44396068522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1135.5601158940194</v>
      </c>
      <c r="M58" s="829"/>
      <c r="N58" s="287">
        <f>K58*L58</f>
        <v>1249.1161274834215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310"/>
      <c r="E63" s="310"/>
      <c r="F63" s="310"/>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1249.1161274834215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215867.90456255971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43173.580912511941</v>
      </c>
      <c r="M82" s="859"/>
      <c r="N82" s="51"/>
    </row>
    <row r="83" spans="1:14">
      <c r="B83" s="89" t="s">
        <v>973</v>
      </c>
      <c r="C83" s="90"/>
      <c r="D83" s="90"/>
      <c r="E83" s="90"/>
      <c r="F83" s="90"/>
      <c r="G83" s="90"/>
      <c r="H83" s="90"/>
      <c r="I83" s="87"/>
      <c r="J83" s="88"/>
      <c r="K83" s="304">
        <v>0.05</v>
      </c>
      <c r="L83" s="858">
        <f>N77*K83</f>
        <v>10793.395228127985</v>
      </c>
      <c r="M83" s="859"/>
      <c r="N83" s="51"/>
    </row>
    <row r="84" spans="1:14" ht="15.75" thickBot="1">
      <c r="B84" s="91" t="s">
        <v>974</v>
      </c>
      <c r="C84" s="92"/>
      <c r="D84" s="92"/>
      <c r="E84" s="92"/>
      <c r="F84" s="92"/>
      <c r="G84" s="92"/>
      <c r="H84" s="92"/>
      <c r="I84" s="93"/>
      <c r="J84" s="94"/>
      <c r="K84" s="305">
        <v>0.05</v>
      </c>
      <c r="L84" s="860">
        <f>N77*K84</f>
        <v>10793.395228127985</v>
      </c>
      <c r="M84" s="861"/>
      <c r="N84" s="51"/>
    </row>
    <row r="85" spans="1:14" ht="15.75" thickBot="1">
      <c r="B85" s="824" t="s">
        <v>953</v>
      </c>
      <c r="C85" s="825"/>
      <c r="D85" s="825"/>
      <c r="E85" s="825"/>
      <c r="F85" s="825"/>
      <c r="G85" s="825"/>
      <c r="H85" s="825"/>
      <c r="I85" s="825"/>
      <c r="J85" s="825"/>
      <c r="K85" s="825"/>
      <c r="L85" s="825"/>
      <c r="M85" s="826"/>
      <c r="N85" s="52">
        <f>L82+L83+L84</f>
        <v>64760.371368767912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280628.2759313276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1133</v>
      </c>
      <c r="C31" s="987" t="s">
        <v>2138</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436920.8549673594</v>
      </c>
      <c r="N50" s="272">
        <f>K50*M50</f>
        <v>52430.502596083126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4272.266133840787</v>
      </c>
      <c r="N51" s="272">
        <f>K51*M51</f>
        <v>8544.532267681574</v>
      </c>
    </row>
    <row r="52" spans="1:14" ht="15.75" thickBot="1">
      <c r="A52" t="s">
        <v>925</v>
      </c>
      <c r="B52" s="43" t="str">
        <f>VLOOKUP(A52,MATERIALES!A7:D373,3,FALSE)</f>
        <v>Malla Ciclónica Para Gaviones Galvanizada Aleación Zn-5A1-Mm Cal 12 (2M3)</v>
      </c>
      <c r="C52" s="310"/>
      <c r="D52" s="310"/>
      <c r="E52" s="310"/>
      <c r="F52" s="310"/>
      <c r="G52" s="310"/>
      <c r="H52" s="310"/>
      <c r="I52" s="310"/>
      <c r="J52" s="433" t="str">
        <f>VLOOKUP(A52,MATERIALES!A6:D644,2,FALSE)</f>
        <v>u</v>
      </c>
      <c r="K52" s="126">
        <v>0.5</v>
      </c>
      <c r="L52" s="325"/>
      <c r="M52" s="402">
        <f>VLOOKUP(A52,MATERIALES!A7:D400,4,FALSE)</f>
        <v>192100.85513706063</v>
      </c>
      <c r="N52" s="272">
        <f>K52*M52</f>
        <v>96050.427568530315</v>
      </c>
    </row>
    <row r="53" spans="1:14" ht="15.75" thickBot="1">
      <c r="B53" s="824" t="s">
        <v>953</v>
      </c>
      <c r="C53" s="825"/>
      <c r="D53" s="825"/>
      <c r="E53" s="825"/>
      <c r="F53" s="825"/>
      <c r="G53" s="825"/>
      <c r="H53" s="825"/>
      <c r="I53" s="825"/>
      <c r="J53" s="825"/>
      <c r="K53" s="825"/>
      <c r="L53" s="825"/>
      <c r="M53" s="826"/>
      <c r="N53" s="394">
        <f>SUM(N48:N52)</f>
        <v>209323.97164600511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1135.5601158940194</v>
      </c>
      <c r="M58" s="829"/>
      <c r="N58" s="287">
        <f>K58*L58</f>
        <v>1249.1161274834215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1249.1161274834215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252994.43224787959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50598.886449575919</v>
      </c>
      <c r="M82" s="859"/>
      <c r="N82" s="51"/>
    </row>
    <row r="83" spans="1:14">
      <c r="B83" s="89" t="s">
        <v>973</v>
      </c>
      <c r="C83" s="90"/>
      <c r="D83" s="90"/>
      <c r="E83" s="90"/>
      <c r="F83" s="90"/>
      <c r="G83" s="90"/>
      <c r="H83" s="90"/>
      <c r="I83" s="87"/>
      <c r="J83" s="88"/>
      <c r="K83" s="304">
        <v>0.05</v>
      </c>
      <c r="L83" s="858">
        <f>N77*K83</f>
        <v>12649.72161239398</v>
      </c>
      <c r="M83" s="859"/>
      <c r="N83" s="51"/>
    </row>
    <row r="84" spans="1:14" ht="15.75" thickBot="1">
      <c r="B84" s="91" t="s">
        <v>974</v>
      </c>
      <c r="C84" s="92"/>
      <c r="D84" s="92"/>
      <c r="E84" s="92"/>
      <c r="F84" s="92"/>
      <c r="G84" s="92"/>
      <c r="H84" s="92"/>
      <c r="I84" s="93"/>
      <c r="J84" s="94"/>
      <c r="K84" s="305">
        <v>0.05</v>
      </c>
      <c r="L84" s="860">
        <f>N77*K84</f>
        <v>12649.72161239398</v>
      </c>
      <c r="M84" s="861"/>
      <c r="N84" s="51"/>
    </row>
    <row r="85" spans="1:14" ht="15.75" thickBot="1">
      <c r="B85" s="824" t="s">
        <v>953</v>
      </c>
      <c r="C85" s="825"/>
      <c r="D85" s="825"/>
      <c r="E85" s="825"/>
      <c r="F85" s="825"/>
      <c r="G85" s="825"/>
      <c r="H85" s="825"/>
      <c r="I85" s="825"/>
      <c r="J85" s="825"/>
      <c r="K85" s="825"/>
      <c r="L85" s="825"/>
      <c r="M85" s="826"/>
      <c r="N85" s="52">
        <f>L82+L83+L84</f>
        <v>75898.329674363878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328892.76192224346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7" customHeight="1" thickBot="1">
      <c r="A31" t="s">
        <v>1845</v>
      </c>
      <c r="B31" s="80" t="s">
        <v>1680</v>
      </c>
      <c r="C31" s="987" t="s">
        <v>2139</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436920.8549673594</v>
      </c>
      <c r="N50" s="272">
        <f>K50*M50</f>
        <v>52430.502596083126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4272.266133840787</v>
      </c>
      <c r="N51" s="272">
        <f>K51*M51</f>
        <v>8544.532267681574</v>
      </c>
    </row>
    <row r="52" spans="1:14" ht="15.75" thickBot="1">
      <c r="A52" t="s">
        <v>927</v>
      </c>
      <c r="B52" s="43" t="str">
        <f>VLOOKUP(A52,MATERIALES!A7:D373,3,FALSE)</f>
        <v>Malla Ciclónica Para Gaviones Galvanizada Y Plastificada Con Pvc Cal 12 (2M3)</v>
      </c>
      <c r="C52" s="310"/>
      <c r="D52" s="310"/>
      <c r="E52" s="310"/>
      <c r="F52" s="310"/>
      <c r="G52" s="310"/>
      <c r="H52" s="310"/>
      <c r="I52" s="310"/>
      <c r="J52" s="433" t="str">
        <f>VLOOKUP(A52,MATERIALES!A6:D644,2,FALSE)</f>
        <v>u</v>
      </c>
      <c r="K52" s="126">
        <v>0.5</v>
      </c>
      <c r="L52" s="325"/>
      <c r="M52" s="402">
        <f>VLOOKUP(A52,MATERIALES!A7:D400,4,FALSE)</f>
        <v>192100.85513706063</v>
      </c>
      <c r="N52" s="272">
        <f>K52*M52</f>
        <v>96050.427568530315</v>
      </c>
    </row>
    <row r="53" spans="1:14" ht="15.75" thickBot="1">
      <c r="B53" s="824" t="s">
        <v>953</v>
      </c>
      <c r="C53" s="825"/>
      <c r="D53" s="825"/>
      <c r="E53" s="825"/>
      <c r="F53" s="825"/>
      <c r="G53" s="825"/>
      <c r="H53" s="825"/>
      <c r="I53" s="825"/>
      <c r="J53" s="825"/>
      <c r="K53" s="825"/>
      <c r="L53" s="825"/>
      <c r="M53" s="826"/>
      <c r="N53" s="394">
        <f>SUM(N48:N52)</f>
        <v>209323.97164600511</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1135.5601158940194</v>
      </c>
      <c r="M58" s="829"/>
      <c r="N58" s="287">
        <f>K58*L58</f>
        <v>1249.1161274834215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1249.1161274834215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252994.43224787959</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50598.886449575919</v>
      </c>
      <c r="M82" s="859"/>
      <c r="N82" s="51"/>
    </row>
    <row r="83" spans="1:14">
      <c r="B83" s="89" t="s">
        <v>973</v>
      </c>
      <c r="C83" s="90"/>
      <c r="D83" s="90"/>
      <c r="E83" s="90"/>
      <c r="F83" s="90"/>
      <c r="G83" s="90"/>
      <c r="H83" s="90"/>
      <c r="I83" s="87"/>
      <c r="J83" s="88"/>
      <c r="K83" s="304">
        <v>0.05</v>
      </c>
      <c r="L83" s="858">
        <f>N77*K83</f>
        <v>12649.72161239398</v>
      </c>
      <c r="M83" s="859"/>
      <c r="N83" s="51"/>
    </row>
    <row r="84" spans="1:14" ht="15.75" thickBot="1">
      <c r="B84" s="91" t="s">
        <v>974</v>
      </c>
      <c r="C84" s="92"/>
      <c r="D84" s="92"/>
      <c r="E84" s="92"/>
      <c r="F84" s="92"/>
      <c r="G84" s="92"/>
      <c r="H84" s="92"/>
      <c r="I84" s="93"/>
      <c r="J84" s="94"/>
      <c r="K84" s="305">
        <v>0.05</v>
      </c>
      <c r="L84" s="860">
        <f>N77*K84</f>
        <v>12649.72161239398</v>
      </c>
      <c r="M84" s="861"/>
      <c r="N84" s="51"/>
    </row>
    <row r="85" spans="1:14" ht="15.75" thickBot="1">
      <c r="B85" s="824" t="s">
        <v>953</v>
      </c>
      <c r="C85" s="825"/>
      <c r="D85" s="825"/>
      <c r="E85" s="825"/>
      <c r="F85" s="825"/>
      <c r="G85" s="825"/>
      <c r="H85" s="825"/>
      <c r="I85" s="825"/>
      <c r="J85" s="825"/>
      <c r="K85" s="825"/>
      <c r="L85" s="825"/>
      <c r="M85" s="826"/>
      <c r="N85" s="52">
        <f>L82+L83+L84</f>
        <v>75898.329674363878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328892.76192224346</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989" t="s">
        <v>944</v>
      </c>
      <c r="D30" s="990"/>
      <c r="E30" s="990"/>
      <c r="F30" s="990"/>
      <c r="G30" s="990"/>
      <c r="H30" s="990"/>
      <c r="I30" s="990"/>
      <c r="J30" s="454"/>
      <c r="K30" s="307"/>
      <c r="L30" s="835" t="s">
        <v>945</v>
      </c>
      <c r="M30" s="836"/>
      <c r="N30" s="71" t="s">
        <v>946</v>
      </c>
    </row>
    <row r="31" spans="1:14" ht="28.5" customHeight="1" thickBot="1">
      <c r="A31" t="s">
        <v>1845</v>
      </c>
      <c r="B31" s="80" t="s">
        <v>1681</v>
      </c>
      <c r="C31" s="987" t="s">
        <v>2140</v>
      </c>
      <c r="D31" s="988"/>
      <c r="E31" s="988"/>
      <c r="F31" s="988"/>
      <c r="G31" s="988"/>
      <c r="H31" s="988"/>
      <c r="I31" s="988"/>
      <c r="J31" s="988"/>
      <c r="K31" s="477"/>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2020.0640225900497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2020.0640225900497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587</v>
      </c>
      <c r="B50" s="43" t="str">
        <f>VLOOKUP(A50,MATERIALES!A6:D373,3,FALSE)</f>
        <v>Mortero 1:3 De recubrimiento</v>
      </c>
      <c r="C50" s="425"/>
      <c r="D50" s="425"/>
      <c r="E50" s="425"/>
      <c r="F50" s="425"/>
      <c r="G50" s="425"/>
      <c r="H50" s="425"/>
      <c r="I50" s="425"/>
      <c r="J50" s="312" t="str">
        <f>VLOOKUP(A50,MATERIALES!A6:D642,2,FALSE)</f>
        <v>m3</v>
      </c>
      <c r="K50" s="397">
        <v>0.12</v>
      </c>
      <c r="L50" s="421"/>
      <c r="M50" s="402">
        <f>VLOOKUP(A50,MATERIALES!A6:D398,4,FALSE)</f>
        <v>436920.8549673594</v>
      </c>
      <c r="N50" s="272">
        <f>K50*M50</f>
        <v>52430.502596083126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2</v>
      </c>
      <c r="L51" s="421"/>
      <c r="M51" s="402">
        <f>VLOOKUP(A51,MATERIALES!A6:D399,4,FALSE)</f>
        <v>4272.266133840787</v>
      </c>
      <c r="N51" s="272">
        <f>K51*M51</f>
        <v>8544.532267681574</v>
      </c>
    </row>
    <row r="52" spans="1:14" ht="15.75" thickBot="1">
      <c r="A52" t="s">
        <v>929</v>
      </c>
      <c r="B52" s="43" t="str">
        <f>VLOOKUP(A52,MATERIALES!A7:D373,3,FALSE)</f>
        <v>Malla Ciclónica Para Gaviones Galvanizada Aleación Zn-5A1-Mm Y Plastificada Pvc Cal 12 (2M3)</v>
      </c>
      <c r="C52" s="310"/>
      <c r="D52" s="310"/>
      <c r="E52" s="310"/>
      <c r="F52" s="310"/>
      <c r="G52" s="310"/>
      <c r="H52" s="310"/>
      <c r="I52" s="310"/>
      <c r="J52" s="433" t="str">
        <f>VLOOKUP(A52,MATERIALES!A6:D644,2,FALSE)</f>
        <v>u</v>
      </c>
      <c r="K52" s="126">
        <v>0.5</v>
      </c>
      <c r="L52" s="325"/>
      <c r="M52" s="402">
        <f>VLOOKUP(A52,MATERIALES!A7:D400,4,FALSE)</f>
        <v>188700.5380824797</v>
      </c>
      <c r="N52" s="272">
        <f>K52*M52</f>
        <v>94350.269041239852</v>
      </c>
    </row>
    <row r="53" spans="1:14" ht="15.75" thickBot="1">
      <c r="B53" s="824" t="s">
        <v>953</v>
      </c>
      <c r="C53" s="825"/>
      <c r="D53" s="825"/>
      <c r="E53" s="825"/>
      <c r="F53" s="825"/>
      <c r="G53" s="825"/>
      <c r="H53" s="825"/>
      <c r="I53" s="825"/>
      <c r="J53" s="825"/>
      <c r="K53" s="825"/>
      <c r="L53" s="825"/>
      <c r="M53" s="826"/>
      <c r="N53" s="394">
        <f>SUM(N48:N52)</f>
        <v>207623.81311871466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1311</v>
      </c>
      <c r="B58" s="46" t="str">
        <f>VLOOKUP(A58,TRANSPORTE!A1:D117,3,FALSE)</f>
        <v>Transporte de piedra para gaviones</v>
      </c>
      <c r="C58" s="317"/>
      <c r="D58" s="317"/>
      <c r="E58" s="317"/>
      <c r="F58" s="317"/>
      <c r="G58" s="317"/>
      <c r="H58" s="311" t="s">
        <v>339</v>
      </c>
      <c r="I58" s="279">
        <v>1.1000000000000001</v>
      </c>
      <c r="J58" s="286">
        <v>1</v>
      </c>
      <c r="K58" s="279">
        <f>I58*J58</f>
        <v>1.1000000000000001</v>
      </c>
      <c r="L58" s="828">
        <f>VLOOKUP(A58,TRANSPORTE!A1:D117,4,FALSE)</f>
        <v>1135.5601158940194</v>
      </c>
      <c r="M58" s="829"/>
      <c r="N58" s="287">
        <f>K58*L58</f>
        <v>1249.1161274834215</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1249.1161274834215</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8</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8</v>
      </c>
      <c r="N70" s="395">
        <f>K70/M70</f>
        <v>13335.780451800998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40401.280451800994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251294.27372058915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50258.854744117831</v>
      </c>
      <c r="M82" s="859"/>
      <c r="N82" s="51"/>
    </row>
    <row r="83" spans="1:14">
      <c r="B83" s="89" t="s">
        <v>973</v>
      </c>
      <c r="C83" s="90"/>
      <c r="D83" s="90"/>
      <c r="E83" s="90"/>
      <c r="F83" s="90"/>
      <c r="G83" s="90"/>
      <c r="H83" s="90"/>
      <c r="I83" s="87"/>
      <c r="J83" s="88"/>
      <c r="K83" s="304">
        <v>0.05</v>
      </c>
      <c r="L83" s="858">
        <f>N77*K83</f>
        <v>12564.713686029458</v>
      </c>
      <c r="M83" s="859"/>
      <c r="N83" s="51"/>
    </row>
    <row r="84" spans="1:14" ht="15.75" thickBot="1">
      <c r="B84" s="91" t="s">
        <v>974</v>
      </c>
      <c r="C84" s="92"/>
      <c r="D84" s="92"/>
      <c r="E84" s="92"/>
      <c r="F84" s="92"/>
      <c r="G84" s="92"/>
      <c r="H84" s="92"/>
      <c r="I84" s="93"/>
      <c r="J84" s="94"/>
      <c r="K84" s="305">
        <v>0.05</v>
      </c>
      <c r="L84" s="860">
        <f>N77*K84</f>
        <v>12564.713686029458</v>
      </c>
      <c r="M84" s="861"/>
      <c r="N84" s="51"/>
    </row>
    <row r="85" spans="1:14" ht="15.75" thickBot="1">
      <c r="B85" s="824" t="s">
        <v>953</v>
      </c>
      <c r="C85" s="825"/>
      <c r="D85" s="825"/>
      <c r="E85" s="825"/>
      <c r="F85" s="825"/>
      <c r="G85" s="825"/>
      <c r="H85" s="825"/>
      <c r="I85" s="825"/>
      <c r="J85" s="825"/>
      <c r="K85" s="825"/>
      <c r="L85" s="825"/>
      <c r="M85" s="826"/>
      <c r="N85" s="52">
        <f>L82+L83+L84</f>
        <v>75388.28211617675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326682.55583676591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1682</v>
      </c>
      <c r="C31" s="81" t="s">
        <v>2141</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257</v>
      </c>
      <c r="B36" s="837" t="str">
        <f>VLOOKUP(A36,EQUIPOS!A6:D154,3,FALSE)</f>
        <v>Mezcladora de concreto 1 bulto</v>
      </c>
      <c r="C36" s="838"/>
      <c r="D36" s="838"/>
      <c r="E36" s="838"/>
      <c r="F36" s="838"/>
      <c r="G36" s="838"/>
      <c r="H36" s="839"/>
      <c r="I36" s="267"/>
      <c r="J36" s="268"/>
      <c r="K36" s="269">
        <f>VLOOKUP(A36,EQUIPOS!A6:D163,4,FALSE)</f>
        <v>12778.287094461464</v>
      </c>
      <c r="L36" s="270"/>
      <c r="M36" s="336">
        <v>1</v>
      </c>
      <c r="N36" s="272">
        <f>K36*M36</f>
        <v>12778.287094461464</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3373.3390225900498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16151.626117051514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757</v>
      </c>
      <c r="B48" s="43" t="str">
        <f>VLOOKUP(A48,MATERIALES!A5:D373,3,FALSE)</f>
        <v>Agregado para concreto hidráulico</v>
      </c>
      <c r="C48" s="281"/>
      <c r="D48" s="281"/>
      <c r="E48" s="281"/>
      <c r="F48" s="281"/>
      <c r="G48" s="281"/>
      <c r="H48" s="281"/>
      <c r="I48" s="281"/>
      <c r="J48" s="311" t="str">
        <f>VLOOKUP(A48,MATERIALES!A4:D640,2,FALSE)</f>
        <v>m3</v>
      </c>
      <c r="K48" s="282">
        <v>0.504</v>
      </c>
      <c r="L48" s="267"/>
      <c r="M48" s="402">
        <f>VLOOKUP(A48,MATERIALES!A5:D396,4,FALSE)</f>
        <v>87778.450522264917</v>
      </c>
      <c r="N48" s="272">
        <f t="shared" ref="N48:N53" si="0">K48*M48</f>
        <v>44240.339063221516</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2" t="str">
        <f>VLOOKUP(A49,MATERIALES!A5:D641,2,FALSE)</f>
        <v>m2</v>
      </c>
      <c r="K49" s="397">
        <v>2</v>
      </c>
      <c r="L49" s="421"/>
      <c r="M49" s="402">
        <f>VLOOKUP(A49,MATERIALES!A6:D397,4,FALSE)</f>
        <v>4272.266133840787</v>
      </c>
      <c r="N49" s="272">
        <f t="shared" si="0"/>
        <v>8544.532267681574</v>
      </c>
    </row>
    <row r="50" spans="1:14">
      <c r="A50" s="163" t="s">
        <v>774</v>
      </c>
      <c r="B50" s="43" t="str">
        <f>VLOOKUP(A50,MATERIALES!A6:D373,3,FALSE)</f>
        <v>Agua</v>
      </c>
      <c r="C50" s="425"/>
      <c r="D50" s="425"/>
      <c r="E50" s="425"/>
      <c r="F50" s="425"/>
      <c r="G50" s="425"/>
      <c r="H50" s="425"/>
      <c r="I50" s="425"/>
      <c r="J50" s="312" t="str">
        <f>VLOOKUP(A50,MATERIALES!A6:D642,2,FALSE)</f>
        <v>lt</v>
      </c>
      <c r="K50" s="397">
        <v>111</v>
      </c>
      <c r="L50" s="421"/>
      <c r="M50" s="402">
        <f>VLOOKUP(A50,MATERIALES!A6:D398,4,FALSE)</f>
        <v>75.874781266930228</v>
      </c>
      <c r="N50" s="272">
        <f t="shared" si="0"/>
        <v>8422.1007206292561</v>
      </c>
    </row>
    <row r="51" spans="1:14">
      <c r="A51" s="163" t="s">
        <v>598</v>
      </c>
      <c r="B51" s="43" t="str">
        <f>VLOOKUP(A51,MATERIALES!A6:D373,3,FALSE)</f>
        <v>Piedra para concreto ciclópeo (rajón o canto rodado)</v>
      </c>
      <c r="C51" s="425"/>
      <c r="D51" s="425"/>
      <c r="E51" s="425"/>
      <c r="F51" s="425"/>
      <c r="G51" s="425"/>
      <c r="H51" s="425"/>
      <c r="I51" s="425"/>
      <c r="J51" s="312" t="str">
        <f>VLOOKUP(A51,MATERIALES!A6:D643,2,FALSE)</f>
        <v>m3</v>
      </c>
      <c r="K51" s="397">
        <v>0.4</v>
      </c>
      <c r="L51" s="421"/>
      <c r="M51" s="402">
        <f>VLOOKUP(A51,MATERIALES!A6:D399,4,FALSE)</f>
        <v>64594.534375968658</v>
      </c>
      <c r="N51" s="272">
        <f t="shared" si="0"/>
        <v>25837.813750387464</v>
      </c>
    </row>
    <row r="52" spans="1:14">
      <c r="A52" t="s">
        <v>802</v>
      </c>
      <c r="B52" s="320" t="str">
        <f>VLOOKUP(A52,MATERIALES!A7:D373,3,FALSE)</f>
        <v>Arena lavada</v>
      </c>
      <c r="C52" s="47"/>
      <c r="D52" s="47"/>
      <c r="E52" s="47"/>
      <c r="F52" s="47"/>
      <c r="G52" s="47"/>
      <c r="H52" s="47"/>
      <c r="I52" s="47"/>
      <c r="J52" s="312" t="str">
        <f>VLOOKUP(A52,MATERIALES!A6:D644,2,FALSE)</f>
        <v>m3</v>
      </c>
      <c r="K52" s="169">
        <v>0.378</v>
      </c>
      <c r="L52" s="318"/>
      <c r="M52" s="426">
        <f>VLOOKUP(A52,MATERIALES!A7:D400,4,FALSE)</f>
        <v>35471.460242289882</v>
      </c>
      <c r="N52" s="273">
        <f t="shared" si="0"/>
        <v>13408.211971585575</v>
      </c>
    </row>
    <row r="53" spans="1:14">
      <c r="A53" t="s">
        <v>804</v>
      </c>
      <c r="B53" s="168" t="str">
        <f>VLOOKUP(A53,MATERIALES!A8:D373,3,FALSE)</f>
        <v>Cemento gris</v>
      </c>
      <c r="C53" s="317"/>
      <c r="D53" s="317"/>
      <c r="E53" s="317"/>
      <c r="F53" s="317"/>
      <c r="G53" s="317"/>
      <c r="H53" s="317"/>
      <c r="I53" s="317"/>
      <c r="J53" s="312" t="str">
        <f>VLOOKUP(A53,MATERIALES!A7:D645,2,FALSE)</f>
        <v>kg</v>
      </c>
      <c r="K53" s="44">
        <v>156</v>
      </c>
      <c r="L53" s="318"/>
      <c r="M53" s="426">
        <f>VLOOKUP(A53,MATERIALES!A8:D401,4,FALSE)</f>
        <v>516.50499655137708</v>
      </c>
      <c r="N53" s="273">
        <f t="shared" si="0"/>
        <v>80574.77946201482</v>
      </c>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181027.77723552019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0.4</v>
      </c>
      <c r="J60" s="286">
        <v>1</v>
      </c>
      <c r="K60" s="279">
        <f>I60*J60</f>
        <v>0.4</v>
      </c>
      <c r="L60" s="828">
        <f>VLOOKUP(A60,TRANSPORTE!A1:D117,4,FALSE)</f>
        <v>1135.5601158940194</v>
      </c>
      <c r="M60" s="829"/>
      <c r="N60" s="287">
        <f>K60*L60</f>
        <v>454.22404635760779</v>
      </c>
    </row>
    <row r="61" spans="1:14">
      <c r="A61" t="s">
        <v>1229</v>
      </c>
      <c r="B61" s="46" t="str">
        <f>VLOOKUP(A61,TRANSPORTE!A1:D117,3,FALSE)</f>
        <v>Transporte de arena</v>
      </c>
      <c r="C61" s="47"/>
      <c r="D61" s="47"/>
      <c r="E61" s="47"/>
      <c r="F61" s="47"/>
      <c r="G61" s="47"/>
      <c r="H61" s="311" t="s">
        <v>339</v>
      </c>
      <c r="I61" s="279">
        <v>0.378</v>
      </c>
      <c r="J61" s="286">
        <v>1</v>
      </c>
      <c r="K61" s="279">
        <f>I61*J61</f>
        <v>0.378</v>
      </c>
      <c r="L61" s="828">
        <f>VLOOKUP(A61,TRANSPORTE!A1:D117,4,FALSE)</f>
        <v>1131.4191219078368</v>
      </c>
      <c r="M61" s="829"/>
      <c r="N61" s="287">
        <f t="shared" ref="N61:N62" si="1">K61*L61</f>
        <v>427.67642808116233</v>
      </c>
    </row>
    <row r="62" spans="1:14">
      <c r="A62" t="s">
        <v>1281</v>
      </c>
      <c r="B62" s="46" t="str">
        <f>VLOOKUP(A62,TRANSPORTE!A1:D117,3,FALSE)</f>
        <v>Transporte de material triturado</v>
      </c>
      <c r="C62" s="47"/>
      <c r="D62" s="47"/>
      <c r="E62" s="47"/>
      <c r="F62" s="47"/>
      <c r="G62" s="47"/>
      <c r="H62" s="311" t="s">
        <v>339</v>
      </c>
      <c r="I62" s="279">
        <v>0.504</v>
      </c>
      <c r="J62" s="286">
        <v>1</v>
      </c>
      <c r="K62" s="279">
        <f>I62*J62</f>
        <v>0.504</v>
      </c>
      <c r="L62" s="828">
        <f>VLOOKUP(A62,TRANSPORTE!A1:D117,4,FALSE)</f>
        <v>819.12972593026996</v>
      </c>
      <c r="M62" s="829"/>
      <c r="N62" s="287">
        <f t="shared" si="1"/>
        <v>412.84138186885605</v>
      </c>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1294.7418563076262</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19</v>
      </c>
      <c r="B71" s="49" t="str">
        <f>VLOOKUP(A71,'MANO DE OBRA'!A8:D68,3,FALSE)</f>
        <v>Obrero (8)</v>
      </c>
      <c r="C71" s="47"/>
      <c r="D71" s="47"/>
      <c r="E71" s="47"/>
      <c r="F71" s="47"/>
      <c r="G71" s="47"/>
      <c r="H71" s="47"/>
      <c r="I71" s="292">
        <f>K71/J71*100</f>
        <v>234080.00000000003</v>
      </c>
      <c r="J71" s="293">
        <v>185</v>
      </c>
      <c r="K71" s="294">
        <f>VLOOKUP(A71,'MANO DE OBRA'!A8:D99,4,FALSE)</f>
        <v>433048</v>
      </c>
      <c r="L71" s="50"/>
      <c r="M71" s="434">
        <v>8</v>
      </c>
      <c r="N71" s="395">
        <f>K71/M71</f>
        <v>54131</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v>
      </c>
      <c r="N72" s="395">
        <f>K72/M72</f>
        <v>13335.780451800998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67466.780451800994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265940.92566068034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53188.185132136074</v>
      </c>
      <c r="M84" s="859"/>
      <c r="N84" s="51"/>
    </row>
    <row r="85" spans="1:14">
      <c r="B85" s="89" t="s">
        <v>973</v>
      </c>
      <c r="C85" s="90"/>
      <c r="D85" s="90"/>
      <c r="E85" s="90"/>
      <c r="F85" s="90"/>
      <c r="G85" s="90"/>
      <c r="H85" s="90"/>
      <c r="I85" s="87"/>
      <c r="J85" s="88"/>
      <c r="K85" s="304">
        <v>0.05</v>
      </c>
      <c r="L85" s="858">
        <f>N79*K85</f>
        <v>13297.046283034018</v>
      </c>
      <c r="M85" s="859"/>
      <c r="N85" s="51"/>
    </row>
    <row r="86" spans="1:14" ht="15.75" thickBot="1">
      <c r="B86" s="91" t="s">
        <v>974</v>
      </c>
      <c r="C86" s="92"/>
      <c r="D86" s="92"/>
      <c r="E86" s="92"/>
      <c r="F86" s="92"/>
      <c r="G86" s="92"/>
      <c r="H86" s="92"/>
      <c r="I86" s="93"/>
      <c r="J86" s="94"/>
      <c r="K86" s="305">
        <v>0.05</v>
      </c>
      <c r="L86" s="860">
        <f>N79*K86</f>
        <v>13297.046283034018</v>
      </c>
      <c r="M86" s="861"/>
      <c r="N86" s="51"/>
    </row>
    <row r="87" spans="1:14" ht="15.75" thickBot="1">
      <c r="B87" s="824" t="s">
        <v>953</v>
      </c>
      <c r="C87" s="825"/>
      <c r="D87" s="825"/>
      <c r="E87" s="825"/>
      <c r="F87" s="825"/>
      <c r="G87" s="825"/>
      <c r="H87" s="825"/>
      <c r="I87" s="825"/>
      <c r="J87" s="825"/>
      <c r="K87" s="825"/>
      <c r="L87" s="825"/>
      <c r="M87" s="826"/>
      <c r="N87" s="52">
        <f>L84+L85+L86</f>
        <v>79782.277698204125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345723.20335888444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1134</v>
      </c>
      <c r="C31" s="81" t="s">
        <v>2142</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1345.39621807204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0.5</v>
      </c>
      <c r="L48" s="267"/>
      <c r="M48" s="402">
        <f>VLOOKUP(A48,MATERIALES!A5:D396,4,FALSE)</f>
        <v>1516.6464898735892</v>
      </c>
      <c r="N48" s="272">
        <f>K48*M48</f>
        <v>758.32324493679459</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1.01</v>
      </c>
      <c r="L49" s="421"/>
      <c r="M49" s="402">
        <f>VLOOKUP(A49,MATERIALES!A6:D397,4,FALSE)</f>
        <v>318674.08132110699</v>
      </c>
      <c r="N49" s="272">
        <f>K49*M49</f>
        <v>321860.82213431806</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4272.266133840787</v>
      </c>
      <c r="N50" s="272">
        <f>K50*M50</f>
        <v>1281.679840152236</v>
      </c>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c r="B54" s="320"/>
      <c r="C54" s="317"/>
      <c r="D54" s="317"/>
      <c r="E54" s="317"/>
      <c r="F54" s="317"/>
      <c r="G54" s="317"/>
      <c r="H54" s="317"/>
      <c r="I54" s="317"/>
      <c r="J54" s="311"/>
      <c r="K54" s="44"/>
      <c r="L54" s="318"/>
      <c r="M54" s="426"/>
      <c r="N54" s="273"/>
    </row>
    <row r="55" spans="1:14" ht="15.75" thickBot="1">
      <c r="B55" s="830" t="s">
        <v>953</v>
      </c>
      <c r="C55" s="831"/>
      <c r="D55" s="831"/>
      <c r="E55" s="831"/>
      <c r="F55" s="831"/>
      <c r="G55" s="831"/>
      <c r="H55" s="831"/>
      <c r="I55" s="831"/>
      <c r="J55" s="831"/>
      <c r="K55" s="831"/>
      <c r="L55" s="831"/>
      <c r="M55" s="832"/>
      <c r="N55" s="104">
        <f>SUM(N48:N54)</f>
        <v>323900.8252194071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1239</v>
      </c>
      <c r="B60" s="46" t="str">
        <f>VLOOKUP(A60,TRANSPORTE!A1:D117,3,FALSE)</f>
        <v>Transporte de concreto</v>
      </c>
      <c r="C60" s="317"/>
      <c r="D60" s="317"/>
      <c r="E60" s="317"/>
      <c r="F60" s="317"/>
      <c r="G60" s="317"/>
      <c r="H60" s="311" t="s">
        <v>339</v>
      </c>
      <c r="I60" s="279">
        <v>1.01</v>
      </c>
      <c r="J60" s="286">
        <v>1</v>
      </c>
      <c r="K60" s="279">
        <f>I60*J60</f>
        <v>1.01</v>
      </c>
      <c r="L60" s="828">
        <f>VLOOKUP(A60,TRANSPORTE!A1:D117,4,FALSE)</f>
        <v>1841.1274801954798</v>
      </c>
      <c r="M60" s="829"/>
      <c r="N60" s="287">
        <f>K60*L60</f>
        <v>1859.5387549974346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1859.5387549974346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354013.68455391738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70802.736910783482</v>
      </c>
      <c r="M84" s="859"/>
      <c r="N84" s="51"/>
    </row>
    <row r="85" spans="1:14">
      <c r="B85" s="89" t="s">
        <v>973</v>
      </c>
      <c r="C85" s="90"/>
      <c r="D85" s="90"/>
      <c r="E85" s="90"/>
      <c r="F85" s="90"/>
      <c r="G85" s="90"/>
      <c r="H85" s="90"/>
      <c r="I85" s="87"/>
      <c r="J85" s="88"/>
      <c r="K85" s="304">
        <v>0.05</v>
      </c>
      <c r="L85" s="858">
        <f>N79*K85</f>
        <v>17700.684227695871</v>
      </c>
      <c r="M85" s="859"/>
      <c r="N85" s="51"/>
    </row>
    <row r="86" spans="1:14" ht="15.75" thickBot="1">
      <c r="B86" s="91" t="s">
        <v>974</v>
      </c>
      <c r="C86" s="92"/>
      <c r="D86" s="92"/>
      <c r="E86" s="92"/>
      <c r="F86" s="92"/>
      <c r="G86" s="92"/>
      <c r="H86" s="92"/>
      <c r="I86" s="93"/>
      <c r="J86" s="94"/>
      <c r="K86" s="305">
        <v>0.05</v>
      </c>
      <c r="L86" s="860">
        <f>N79*K86</f>
        <v>17700.684227695871</v>
      </c>
      <c r="M86" s="861"/>
      <c r="N86" s="51"/>
    </row>
    <row r="87" spans="1:14" ht="15.75" thickBot="1">
      <c r="B87" s="824" t="s">
        <v>953</v>
      </c>
      <c r="C87" s="825"/>
      <c r="D87" s="825"/>
      <c r="E87" s="825"/>
      <c r="F87" s="825"/>
      <c r="G87" s="825"/>
      <c r="H87" s="825"/>
      <c r="I87" s="825"/>
      <c r="J87" s="825"/>
      <c r="K87" s="825"/>
      <c r="L87" s="825"/>
      <c r="M87" s="826"/>
      <c r="N87" s="52">
        <f>L84+L85+L86</f>
        <v>106204.10536617521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460217.78992009256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1135</v>
      </c>
      <c r="C31" s="964" t="s">
        <v>2143</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805</v>
      </c>
      <c r="B48" s="43" t="str">
        <f>VLOOKUP(A48,MATERIALES!A5:D373,3,FALSE)</f>
        <v>Cemento Asfaltico 60-70</v>
      </c>
      <c r="C48" s="281"/>
      <c r="D48" s="281"/>
      <c r="E48" s="281"/>
      <c r="F48" s="281"/>
      <c r="G48" s="281"/>
      <c r="H48" s="281"/>
      <c r="I48" s="281"/>
      <c r="J48" s="311" t="str">
        <f>VLOOKUP(A48,MATERIALES!A4:D640,2,FALSE)</f>
        <v>kg</v>
      </c>
      <c r="K48" s="282">
        <v>0.05</v>
      </c>
      <c r="L48" s="267"/>
      <c r="M48" s="402">
        <f>VLOOKUP(A48,MATERIALES!A5:D396,4,FALSE)</f>
        <v>1516.6464898735892</v>
      </c>
      <c r="N48" s="272">
        <f>K48*M48</f>
        <v>75.832324493679465</v>
      </c>
    </row>
    <row r="49" spans="1:14">
      <c r="A49" s="163" t="s">
        <v>429</v>
      </c>
      <c r="B49" s="43" t="str">
        <f>VLOOKUP(A49,MATERIALES!A6:D373,3,FALSE)</f>
        <v>Cuneta prefabricada de concreto tipo V de (0,8*0,3*0,22)</v>
      </c>
      <c r="C49" s="425"/>
      <c r="D49" s="425"/>
      <c r="E49" s="425"/>
      <c r="F49" s="425"/>
      <c r="G49" s="425"/>
      <c r="H49" s="425"/>
      <c r="I49" s="425"/>
      <c r="J49" s="312" t="str">
        <f>VLOOKUP(A49,MATERIALES!A5:D641,2,FALSE)</f>
        <v>m</v>
      </c>
      <c r="K49" s="397">
        <v>1</v>
      </c>
      <c r="L49" s="421"/>
      <c r="M49" s="402">
        <f>VLOOKUP(A49,MATERIALES!A6:D397,4,FALSE)</f>
        <v>31860.904579430673</v>
      </c>
      <c r="N49" s="272">
        <f>K49*M49</f>
        <v>31860.904579430673</v>
      </c>
    </row>
    <row r="50" spans="1:14">
      <c r="A50" s="163"/>
      <c r="B50" s="43"/>
      <c r="C50" s="425"/>
      <c r="D50" s="425"/>
      <c r="E50" s="425"/>
      <c r="F50" s="425"/>
      <c r="G50" s="425"/>
      <c r="H50" s="425"/>
      <c r="I50" s="425"/>
      <c r="J50" s="311"/>
      <c r="K50" s="397"/>
      <c r="L50" s="421"/>
      <c r="M50" s="402"/>
      <c r="N50" s="272"/>
    </row>
    <row r="51" spans="1:14">
      <c r="A51" s="163"/>
      <c r="B51" s="320"/>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320"/>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31936.736903924353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150</v>
      </c>
      <c r="N72" s="395">
        <f>K72/M72</f>
        <v>711.24162409605321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1432.9882907627198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33441.374609225211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6688.2749218450426</v>
      </c>
      <c r="M84" s="859"/>
      <c r="N84" s="51"/>
    </row>
    <row r="85" spans="1:14">
      <c r="B85" s="89" t="s">
        <v>973</v>
      </c>
      <c r="C85" s="90"/>
      <c r="D85" s="90"/>
      <c r="E85" s="90"/>
      <c r="F85" s="90"/>
      <c r="G85" s="90"/>
      <c r="H85" s="90"/>
      <c r="I85" s="87"/>
      <c r="J85" s="88"/>
      <c r="K85" s="304">
        <v>0.05</v>
      </c>
      <c r="L85" s="858">
        <f>N79*K85</f>
        <v>1672.0687304612607</v>
      </c>
      <c r="M85" s="859"/>
      <c r="N85" s="51"/>
    </row>
    <row r="86" spans="1:14" ht="15.75" thickBot="1">
      <c r="B86" s="91" t="s">
        <v>974</v>
      </c>
      <c r="C86" s="92"/>
      <c r="D86" s="92"/>
      <c r="E86" s="92"/>
      <c r="F86" s="92"/>
      <c r="G86" s="92"/>
      <c r="H86" s="92"/>
      <c r="I86" s="93"/>
      <c r="J86" s="94"/>
      <c r="K86" s="305">
        <v>0.05</v>
      </c>
      <c r="L86" s="860">
        <f>N79*K86</f>
        <v>1672.0687304612607</v>
      </c>
      <c r="M86" s="861"/>
      <c r="N86" s="51"/>
    </row>
    <row r="87" spans="1:14" ht="15.75" thickBot="1">
      <c r="B87" s="824" t="s">
        <v>953</v>
      </c>
      <c r="C87" s="825"/>
      <c r="D87" s="825"/>
      <c r="E87" s="825"/>
      <c r="F87" s="825"/>
      <c r="G87" s="825"/>
      <c r="H87" s="825"/>
      <c r="I87" s="825"/>
      <c r="J87" s="825"/>
      <c r="K87" s="825"/>
      <c r="L87" s="825"/>
      <c r="M87" s="826"/>
      <c r="N87" s="52">
        <f>L84+L85+L86</f>
        <v>10032.412382767563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43473.786991992776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1683</v>
      </c>
      <c r="C31" s="964" t="s">
        <v>2144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336">
        <v>1.25</v>
      </c>
      <c r="N36" s="272">
        <f>K36/M36</f>
        <v>7785.5547609134828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1886.7062180720402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9672.2609789855233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0.5</v>
      </c>
      <c r="L48" s="267"/>
      <c r="M48" s="402">
        <f>VLOOKUP(A48,MATERIALES!A5:D396,4,FALSE)</f>
        <v>38011.190222395715</v>
      </c>
      <c r="N48" s="272">
        <f>K48*M48</f>
        <v>19005.595111197857</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0.5</v>
      </c>
      <c r="L49" s="421"/>
      <c r="M49" s="402">
        <f>VLOOKUP(A49,MATERIALES!A6:D397,4,FALSE)</f>
        <v>1516.6464898735892</v>
      </c>
      <c r="N49" s="272">
        <f>K49*M49</f>
        <v>758.32324493679459</v>
      </c>
    </row>
    <row r="50" spans="1:14">
      <c r="A50" s="163" t="s">
        <v>833</v>
      </c>
      <c r="B50" s="43" t="str">
        <f>VLOOKUP(A50,MATERIALES!A6:D373,3,FALSE)</f>
        <v>Concreto Resistencia  14 (Mpa)</v>
      </c>
      <c r="C50" s="425"/>
      <c r="D50" s="425"/>
      <c r="E50" s="425"/>
      <c r="F50" s="425"/>
      <c r="G50" s="425"/>
      <c r="H50" s="425"/>
      <c r="I50" s="425"/>
      <c r="J50" s="312" t="str">
        <f>VLOOKUP(A50,MATERIALES!A6:D642,2,FALSE)</f>
        <v>m3</v>
      </c>
      <c r="K50" s="397">
        <v>1.01</v>
      </c>
      <c r="L50" s="421"/>
      <c r="M50" s="402">
        <f>VLOOKUP(A50,MATERIALES!A6:D398,4,FALSE)</f>
        <v>318674.08132110699</v>
      </c>
      <c r="N50" s="272">
        <f>K50*M50</f>
        <v>321860.82213431806</v>
      </c>
    </row>
    <row r="51" spans="1:14">
      <c r="A51" s="163" t="s">
        <v>867</v>
      </c>
      <c r="B51" s="43" t="str">
        <f>VLOOKUP(A51,MATERIALES!A6:D373,3,FALSE)</f>
        <v>Formaleta (gaviones, juntas de bordillos, juntas de cunetas, muros, concretos clase D,E, F y G)</v>
      </c>
      <c r="C51" s="425"/>
      <c r="D51" s="425"/>
      <c r="E51" s="425"/>
      <c r="F51" s="425"/>
      <c r="G51" s="425"/>
      <c r="H51" s="425"/>
      <c r="I51" s="425"/>
      <c r="J51" s="312" t="str">
        <f>VLOOKUP(A51,MATERIALES!A6:D643,2,FALSE)</f>
        <v>m2</v>
      </c>
      <c r="K51" s="397">
        <v>0.3</v>
      </c>
      <c r="L51" s="421"/>
      <c r="M51" s="402">
        <f>VLOOKUP(A51,MATERIALES!A6:D399,4,FALSE)</f>
        <v>4272.266133840787</v>
      </c>
      <c r="N51" s="272">
        <f>K51*M51</f>
        <v>1281.679840152236</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342906.42033060495</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1.01</v>
      </c>
      <c r="J58" s="286">
        <v>1</v>
      </c>
      <c r="K58" s="279">
        <f>I58*J58</f>
        <v>1.01</v>
      </c>
      <c r="L58" s="828">
        <f>VLOOKUP(A58,TRANSPORTE!A1:D117,4,FALSE)</f>
        <v>1841.1274801954798</v>
      </c>
      <c r="M58" s="829"/>
      <c r="N58" s="287">
        <f>K58*L58</f>
        <v>1859.5387549974346</v>
      </c>
    </row>
    <row r="59" spans="1:14">
      <c r="A59" t="s">
        <v>1291</v>
      </c>
      <c r="B59" s="46" t="str">
        <f>VLOOKUP(A59,TRANSPORTE!A1:D117,3,FALSE)</f>
        <v>Transporte de material seleccionado para relleno</v>
      </c>
      <c r="C59" s="47"/>
      <c r="D59" s="47"/>
      <c r="E59" s="47"/>
      <c r="F59" s="47"/>
      <c r="G59" s="47"/>
      <c r="H59" s="311" t="s">
        <v>1999</v>
      </c>
      <c r="I59" s="279">
        <v>0.5</v>
      </c>
      <c r="J59" s="286">
        <v>1</v>
      </c>
      <c r="K59" s="279">
        <f>I59*J59</f>
        <v>0.5</v>
      </c>
      <c r="L59" s="828">
        <f>VLOOKUP(A59,TRANSPORTE!A1:D117,4,FALSE)</f>
        <v>819.12972593026996</v>
      </c>
      <c r="M59" s="829"/>
      <c r="N59" s="287">
        <f>K59*L59</f>
        <v>409.56486296513498</v>
      </c>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309"/>
      <c r="C63" s="310"/>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2269.1036179625694</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13</v>
      </c>
      <c r="B69" s="49" t="str">
        <f>VLOOKUP(A69,'MANO DE OBRA'!A8:D68,3,FALSE)</f>
        <v>Obrero (5)</v>
      </c>
      <c r="C69" s="47"/>
      <c r="D69" s="47"/>
      <c r="E69" s="47"/>
      <c r="F69" s="47"/>
      <c r="G69" s="47"/>
      <c r="H69" s="47"/>
      <c r="I69" s="292">
        <f>K69/J69*100</f>
        <v>146300</v>
      </c>
      <c r="J69" s="293">
        <v>185</v>
      </c>
      <c r="K69" s="294">
        <f>VLOOKUP(A69,'MANO DE OBRA'!A8:D99,4,FALSE)</f>
        <v>270655</v>
      </c>
      <c r="L69" s="50"/>
      <c r="M69" s="434">
        <v>10</v>
      </c>
      <c r="N69" s="395">
        <f>K69/M69</f>
        <v>27065.5</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37734.124361440801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392581.9092889938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78516.381857798769</v>
      </c>
      <c r="M82" s="859"/>
      <c r="N82" s="51"/>
    </row>
    <row r="83" spans="1:14">
      <c r="B83" s="89" t="s">
        <v>973</v>
      </c>
      <c r="C83" s="90"/>
      <c r="D83" s="90"/>
      <c r="E83" s="90"/>
      <c r="F83" s="90"/>
      <c r="G83" s="90"/>
      <c r="H83" s="90"/>
      <c r="I83" s="87"/>
      <c r="J83" s="88"/>
      <c r="K83" s="304">
        <v>0.05</v>
      </c>
      <c r="L83" s="858">
        <f>N77*K83</f>
        <v>19629.095464449692</v>
      </c>
      <c r="M83" s="859"/>
      <c r="N83" s="51"/>
    </row>
    <row r="84" spans="1:14" ht="15.75" thickBot="1">
      <c r="B84" s="91" t="s">
        <v>974</v>
      </c>
      <c r="C84" s="92"/>
      <c r="D84" s="92"/>
      <c r="E84" s="92"/>
      <c r="F84" s="92"/>
      <c r="G84" s="92"/>
      <c r="H84" s="92"/>
      <c r="I84" s="93"/>
      <c r="J84" s="94"/>
      <c r="K84" s="305">
        <v>0.05</v>
      </c>
      <c r="L84" s="860">
        <f>N77*K84</f>
        <v>19629.095464449692</v>
      </c>
      <c r="M84" s="861"/>
      <c r="N84" s="51"/>
    </row>
    <row r="85" spans="1:14" ht="15.75" thickBot="1">
      <c r="B85" s="824" t="s">
        <v>953</v>
      </c>
      <c r="C85" s="825"/>
      <c r="D85" s="825"/>
      <c r="E85" s="825"/>
      <c r="F85" s="825"/>
      <c r="G85" s="825"/>
      <c r="H85" s="825"/>
      <c r="I85" s="825"/>
      <c r="J85" s="825"/>
      <c r="K85" s="825"/>
      <c r="L85" s="825"/>
      <c r="M85" s="826"/>
      <c r="N85" s="52">
        <f>L82+L83+L84</f>
        <v>117774.57278669816</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510356.48207569198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1684</v>
      </c>
      <c r="C31" s="964" t="s">
        <v>2145</v>
      </c>
      <c r="D31" s="965"/>
      <c r="E31" s="965"/>
      <c r="F31" s="965"/>
      <c r="G31" s="965"/>
      <c r="H31" s="965"/>
      <c r="I31" s="965"/>
      <c r="J31" s="991"/>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336">
        <v>18.75</v>
      </c>
      <c r="N36" s="272">
        <f>K36/M36</f>
        <v>519.03698406089882</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107.73674787146933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626.77373193236815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81"/>
      <c r="J48" s="311" t="str">
        <f>VLOOKUP(A48,MATERIALES!A4:D640,2,FALSE)</f>
        <v>m3</v>
      </c>
      <c r="K48" s="282">
        <v>0.05</v>
      </c>
      <c r="L48" s="267"/>
      <c r="M48" s="402">
        <f>VLOOKUP(A48,MATERIALES!A5:D396,4,FALSE)</f>
        <v>38011.190222395715</v>
      </c>
      <c r="N48" s="272">
        <f>K48*M48</f>
        <v>1900.5595111197858</v>
      </c>
    </row>
    <row r="49" spans="1:14">
      <c r="A49" s="163" t="s">
        <v>805</v>
      </c>
      <c r="B49" s="43" t="str">
        <f>VLOOKUP(A49,MATERIALES!A6:D373,3,FALSE)</f>
        <v>Cemento Asfaltico 60-70</v>
      </c>
      <c r="C49" s="425"/>
      <c r="D49" s="425"/>
      <c r="E49" s="425"/>
      <c r="F49" s="425"/>
      <c r="G49" s="425"/>
      <c r="H49" s="425"/>
      <c r="I49" s="425"/>
      <c r="J49" s="312" t="str">
        <f>VLOOKUP(A49,MATERIALES!A5:D641,2,FALSE)</f>
        <v>kg</v>
      </c>
      <c r="K49" s="397">
        <v>0.05</v>
      </c>
      <c r="L49" s="421"/>
      <c r="M49" s="402">
        <f>VLOOKUP(A49,MATERIALES!A6:D397,4,FALSE)</f>
        <v>1516.6464898735892</v>
      </c>
      <c r="N49" s="272">
        <f>K49*M49</f>
        <v>75.832324493679465</v>
      </c>
    </row>
    <row r="50" spans="1:14">
      <c r="A50" s="163" t="s">
        <v>429</v>
      </c>
      <c r="B50" s="43" t="str">
        <f>VLOOKUP(A50,MATERIALES!A6:D373,3,FALSE)</f>
        <v>Cuneta prefabricada de concreto tipo V de (0,8*0,3*0,22)</v>
      </c>
      <c r="C50" s="425"/>
      <c r="D50" s="425"/>
      <c r="E50" s="425"/>
      <c r="F50" s="425"/>
      <c r="G50" s="425"/>
      <c r="H50" s="425"/>
      <c r="I50" s="425"/>
      <c r="J50" s="312" t="str">
        <f>VLOOKUP(A50,MATERIALES!A6:D642,2,FALSE)</f>
        <v>m</v>
      </c>
      <c r="K50" s="397">
        <v>1</v>
      </c>
      <c r="L50" s="421"/>
      <c r="M50" s="402">
        <f>VLOOKUP(A50,MATERIALES!A6:D398,4,FALSE)</f>
        <v>31860.904579430673</v>
      </c>
      <c r="N50" s="272">
        <f>K50*M50</f>
        <v>31860.904579430673</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33837.29641504414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0.05</v>
      </c>
      <c r="J58" s="286">
        <v>1</v>
      </c>
      <c r="K58" s="279">
        <f>I58*J58</f>
        <v>0.05</v>
      </c>
      <c r="L58" s="828">
        <f>VLOOKUP(A58,TRANSPORTE!A1:D117,4,FALSE)</f>
        <v>819.12972593026996</v>
      </c>
      <c r="M58" s="829"/>
      <c r="N58" s="287">
        <f>K58*L58</f>
        <v>40.956486296513503</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40.956486296513503</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150</v>
      </c>
      <c r="N69" s="395">
        <f>K69/M69</f>
        <v>1443.4933333333333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2154.7349574293867</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36659.761590702408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7331.952318140482</v>
      </c>
      <c r="M82" s="859"/>
      <c r="N82" s="51"/>
    </row>
    <row r="83" spans="1:14">
      <c r="B83" s="89" t="s">
        <v>973</v>
      </c>
      <c r="C83" s="90"/>
      <c r="D83" s="90"/>
      <c r="E83" s="90"/>
      <c r="F83" s="90"/>
      <c r="G83" s="90"/>
      <c r="H83" s="90"/>
      <c r="I83" s="87"/>
      <c r="J83" s="88"/>
      <c r="K83" s="304">
        <v>0.05</v>
      </c>
      <c r="L83" s="858">
        <f>N77*K83</f>
        <v>1832.9880795351205</v>
      </c>
      <c r="M83" s="859"/>
      <c r="N83" s="51"/>
    </row>
    <row r="84" spans="1:14" ht="15.75" thickBot="1">
      <c r="B84" s="91" t="s">
        <v>974</v>
      </c>
      <c r="C84" s="92"/>
      <c r="D84" s="92"/>
      <c r="E84" s="92"/>
      <c r="F84" s="92"/>
      <c r="G84" s="92"/>
      <c r="H84" s="92"/>
      <c r="I84" s="93"/>
      <c r="J84" s="94"/>
      <c r="K84" s="305">
        <v>0.05</v>
      </c>
      <c r="L84" s="860">
        <f>N77*K84</f>
        <v>1832.9880795351205</v>
      </c>
      <c r="M84" s="861"/>
      <c r="N84" s="51"/>
    </row>
    <row r="85" spans="1:14" ht="15.75" thickBot="1">
      <c r="B85" s="824" t="s">
        <v>953</v>
      </c>
      <c r="C85" s="825"/>
      <c r="D85" s="825"/>
      <c r="E85" s="825"/>
      <c r="F85" s="825"/>
      <c r="G85" s="825"/>
      <c r="H85" s="825"/>
      <c r="I85" s="825"/>
      <c r="J85" s="825"/>
      <c r="K85" s="825"/>
      <c r="L85" s="825"/>
      <c r="M85" s="826"/>
      <c r="N85" s="52">
        <f>L82+L83+L84</f>
        <v>10997.928477210722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47657.690067913129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1136</v>
      </c>
      <c r="C31" s="81" t="s">
        <v>2146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134.53962180720401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134.53962180720401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833</v>
      </c>
      <c r="B48" s="43" t="str">
        <f>VLOOKUP(A48,MATERIALES!A5:D373,3,FALSE)</f>
        <v>Concreto Resistencia  14 (Mpa)</v>
      </c>
      <c r="C48" s="281"/>
      <c r="D48" s="281"/>
      <c r="E48" s="281"/>
      <c r="F48" s="281"/>
      <c r="G48" s="281"/>
      <c r="H48" s="281"/>
      <c r="I48" s="268"/>
      <c r="J48" s="224" t="str">
        <f>VLOOKUP(A48,MATERIALES!A4:D640,2,FALSE)</f>
        <v>m3</v>
      </c>
      <c r="K48" s="282">
        <v>7.0000000000000007E-2</v>
      </c>
      <c r="L48" s="267"/>
      <c r="M48" s="402">
        <f>VLOOKUP(A48,MATERIALES!A5:D396,4,FALSE)</f>
        <v>318674.08132110699</v>
      </c>
      <c r="N48" s="272">
        <f>K48*M48</f>
        <v>22307.185692477491</v>
      </c>
    </row>
    <row r="49" spans="1:14">
      <c r="A49" s="163" t="s">
        <v>867</v>
      </c>
      <c r="B49" s="43" t="str">
        <f>VLOOKUP(A49,MATERIALES!A6:D373,3,FALSE)</f>
        <v>Formaleta (gaviones, juntas de bordillos, juntas de cunetas, muros, concretos clase D,E, F y G)</v>
      </c>
      <c r="C49" s="425"/>
      <c r="D49" s="425"/>
      <c r="E49" s="425"/>
      <c r="F49" s="425"/>
      <c r="G49" s="425"/>
      <c r="H49" s="425"/>
      <c r="I49" s="425"/>
      <c r="J49" s="311" t="str">
        <f>VLOOKUP(A49,MATERIALES!A5:D641,2,FALSE)</f>
        <v>m2</v>
      </c>
      <c r="K49" s="397">
        <v>0.3</v>
      </c>
      <c r="L49" s="421"/>
      <c r="M49" s="402">
        <f>VLOOKUP(A49,MATERIALES!A6:D397,4,FALSE)</f>
        <v>4272.266133840787</v>
      </c>
      <c r="N49" s="272">
        <f>K49*M49</f>
        <v>1281.679840152236</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23588.865532629727</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7.0000000000000007E-2</v>
      </c>
      <c r="J58" s="286">
        <v>1</v>
      </c>
      <c r="K58" s="279">
        <f>I58*J58</f>
        <v>7.0000000000000007E-2</v>
      </c>
      <c r="L58" s="828">
        <f>VLOOKUP(A58,TRANSPORTE!A1:D117,4,FALSE)</f>
        <v>1841.1274801954798</v>
      </c>
      <c r="M58" s="829"/>
      <c r="N58" s="287">
        <f>K58*L58</f>
        <v>128.87892361368361</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128.87892361368361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1">
        <v>100</v>
      </c>
      <c r="N69" s="395">
        <f>K69/M69</f>
        <v>1623.93</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2690.7924361440801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26543.076514194698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5308.6153028389399</v>
      </c>
      <c r="M82" s="859"/>
      <c r="N82" s="51"/>
    </row>
    <row r="83" spans="1:14">
      <c r="B83" s="89" t="s">
        <v>973</v>
      </c>
      <c r="C83" s="90"/>
      <c r="D83" s="90"/>
      <c r="E83" s="90"/>
      <c r="F83" s="90"/>
      <c r="G83" s="90"/>
      <c r="H83" s="90"/>
      <c r="I83" s="87"/>
      <c r="J83" s="88"/>
      <c r="K83" s="304">
        <v>0.05</v>
      </c>
      <c r="L83" s="858">
        <f>N77*K83</f>
        <v>1327.153825709735</v>
      </c>
      <c r="M83" s="859"/>
      <c r="N83" s="51"/>
    </row>
    <row r="84" spans="1:14" ht="15.75" thickBot="1">
      <c r="B84" s="91" t="s">
        <v>974</v>
      </c>
      <c r="C84" s="92"/>
      <c r="D84" s="92"/>
      <c r="E84" s="92"/>
      <c r="F84" s="92"/>
      <c r="G84" s="92"/>
      <c r="H84" s="92"/>
      <c r="I84" s="93"/>
      <c r="J84" s="94"/>
      <c r="K84" s="305">
        <v>0.05</v>
      </c>
      <c r="L84" s="860">
        <f>N77*K84</f>
        <v>1327.153825709735</v>
      </c>
      <c r="M84" s="861"/>
      <c r="N84" s="51"/>
    </row>
    <row r="85" spans="1:14" ht="15.75" thickBot="1">
      <c r="B85" s="824" t="s">
        <v>953</v>
      </c>
      <c r="C85" s="825"/>
      <c r="D85" s="825"/>
      <c r="E85" s="825"/>
      <c r="F85" s="825"/>
      <c r="G85" s="825"/>
      <c r="H85" s="825"/>
      <c r="I85" s="825"/>
      <c r="J85" s="825"/>
      <c r="K85" s="825"/>
      <c r="L85" s="825"/>
      <c r="M85" s="826"/>
      <c r="N85" s="52">
        <f>L82+L83+L84</f>
        <v>7962.9229542584089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34505.999468453105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1685</v>
      </c>
      <c r="C31" s="81" t="s">
        <v>2147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71.649414538135986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71.649414538135986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400</v>
      </c>
      <c r="B48" s="43" t="str">
        <f>VLOOKUP(A48,MATERIALES!A5:D373,3,FALSE)</f>
        <v>Bordillo Prefabricado En Concreto Ref.A85 Ntc-4109, 0,20 X 0,35 X 0.80 M</v>
      </c>
      <c r="C48" s="281"/>
      <c r="D48" s="281"/>
      <c r="E48" s="281"/>
      <c r="F48" s="281"/>
      <c r="G48" s="281"/>
      <c r="H48" s="281"/>
      <c r="I48" s="268"/>
      <c r="J48" s="224" t="str">
        <f>VLOOKUP(A48,MATERIALES!A4:D640,2,FALSE)</f>
        <v>u</v>
      </c>
      <c r="K48" s="282">
        <v>1.25</v>
      </c>
      <c r="L48" s="267"/>
      <c r="M48" s="402">
        <f>VLOOKUP(A48,MATERIALES!A5:D396,4,FALSE)</f>
        <v>37937.390633465111</v>
      </c>
      <c r="N48" s="272">
        <f>K48*M48</f>
        <v>47421.738291831389</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47421.738291831389</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150</v>
      </c>
      <c r="N69" s="395">
        <f>K69/M69</f>
        <v>721.74666666666667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1432.9882907627198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48926.375997132243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9785.275199426449</v>
      </c>
      <c r="M82" s="859"/>
      <c r="N82" s="51"/>
    </row>
    <row r="83" spans="1:14">
      <c r="B83" s="89" t="s">
        <v>973</v>
      </c>
      <c r="C83" s="90"/>
      <c r="D83" s="90"/>
      <c r="E83" s="90"/>
      <c r="F83" s="90"/>
      <c r="G83" s="90"/>
      <c r="H83" s="90"/>
      <c r="I83" s="87"/>
      <c r="J83" s="88"/>
      <c r="K83" s="304">
        <v>0.05</v>
      </c>
      <c r="L83" s="858">
        <f>N77*K83</f>
        <v>2446.3187998566123</v>
      </c>
      <c r="M83" s="859"/>
      <c r="N83" s="51"/>
    </row>
    <row r="84" spans="1:14" ht="15.75" thickBot="1">
      <c r="B84" s="91" t="s">
        <v>974</v>
      </c>
      <c r="C84" s="92"/>
      <c r="D84" s="92"/>
      <c r="E84" s="92"/>
      <c r="F84" s="92"/>
      <c r="G84" s="92"/>
      <c r="H84" s="92"/>
      <c r="I84" s="93"/>
      <c r="J84" s="94"/>
      <c r="K84" s="305">
        <v>0.05</v>
      </c>
      <c r="L84" s="860">
        <f>N77*K84</f>
        <v>2446.3187998566123</v>
      </c>
      <c r="M84" s="861"/>
      <c r="N84" s="51"/>
    </row>
    <row r="85" spans="1:14" ht="15.75" thickBot="1">
      <c r="B85" s="824" t="s">
        <v>953</v>
      </c>
      <c r="C85" s="825"/>
      <c r="D85" s="825"/>
      <c r="E85" s="825"/>
      <c r="F85" s="825"/>
      <c r="G85" s="825"/>
      <c r="H85" s="825"/>
      <c r="I85" s="825"/>
      <c r="J85" s="825"/>
      <c r="K85" s="825"/>
      <c r="L85" s="825"/>
      <c r="M85" s="826"/>
      <c r="N85" s="52">
        <f>L82+L83+L84</f>
        <v>14677.912799139673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63604.288796271918</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1686</v>
      </c>
      <c r="C31" s="81" t="s">
        <v>2148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161.605121807204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161.605121807204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480613.62697911618</v>
      </c>
      <c r="N48" s="272">
        <f>K48*M48</f>
        <v>961.22725395823238</v>
      </c>
    </row>
    <row r="49" spans="1:14">
      <c r="A49" s="163" t="s">
        <v>833</v>
      </c>
      <c r="B49" s="43" t="str">
        <f>VLOOKUP(A49,MATERIALES!A6:D373,3,FALSE)</f>
        <v>Concreto Resistencia  14 (Mpa)</v>
      </c>
      <c r="C49" s="425"/>
      <c r="D49" s="425"/>
      <c r="E49" s="425"/>
      <c r="F49" s="425"/>
      <c r="G49" s="425"/>
      <c r="H49" s="425"/>
      <c r="I49" s="425"/>
      <c r="J49" s="312" t="str">
        <f>VLOOKUP(A49,MATERIALES!A5:D641,2,FALSE)</f>
        <v>m3</v>
      </c>
      <c r="K49" s="397">
        <v>7.0000000000000007E-2</v>
      </c>
      <c r="L49" s="421"/>
      <c r="M49" s="402">
        <f>VLOOKUP(A49,MATERIALES!A6:D397,4,FALSE)</f>
        <v>318674.08132110699</v>
      </c>
      <c r="N49" s="272">
        <f>K49*M49</f>
        <v>22307.185692477491</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0.3</v>
      </c>
      <c r="L50" s="421"/>
      <c r="M50" s="402">
        <f>VLOOKUP(A50,MATERIALES!A6:D398,4,FALSE)</f>
        <v>4272.266133840787</v>
      </c>
      <c r="N50" s="272">
        <f>K50*M50</f>
        <v>1281.679840152236</v>
      </c>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24550.09278658796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7.2000000000000008E-2</v>
      </c>
      <c r="J58" s="286">
        <v>1</v>
      </c>
      <c r="K58" s="279">
        <f>I58*J58</f>
        <v>7.2000000000000008E-2</v>
      </c>
      <c r="L58" s="828">
        <f>VLOOKUP(A58,TRANSPORTE!A1:D117,4,FALSE)</f>
        <v>1841.1274801954798</v>
      </c>
      <c r="M58" s="829"/>
      <c r="N58" s="287">
        <f>K58*L58</f>
        <v>132.56117857407457</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132.56117857407457</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11</v>
      </c>
      <c r="B69" s="49" t="str">
        <f>VLOOKUP(A69,'MANO DE OBRA'!A8:D68,3,FALSE)</f>
        <v>Obrero (4)</v>
      </c>
      <c r="C69" s="47"/>
      <c r="D69" s="47"/>
      <c r="E69" s="47"/>
      <c r="F69" s="47"/>
      <c r="G69" s="47"/>
      <c r="H69" s="47"/>
      <c r="I69" s="292">
        <f>K69/J69*100</f>
        <v>117040.00000000001</v>
      </c>
      <c r="J69" s="293">
        <v>185</v>
      </c>
      <c r="K69" s="294">
        <f>VLOOKUP(A69,'MANO DE OBRA'!A8:D99,4,FALSE)</f>
        <v>216524</v>
      </c>
      <c r="L69" s="50"/>
      <c r="M69" s="434">
        <v>100</v>
      </c>
      <c r="N69" s="395">
        <f>K69/M69</f>
        <v>2165.2399999999998</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3232.1024361440795</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28076.361523113315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5615.2723046226638</v>
      </c>
      <c r="M82" s="859"/>
      <c r="N82" s="51"/>
    </row>
    <row r="83" spans="1:14">
      <c r="B83" s="89" t="s">
        <v>973</v>
      </c>
      <c r="C83" s="90"/>
      <c r="D83" s="90"/>
      <c r="E83" s="90"/>
      <c r="F83" s="90"/>
      <c r="G83" s="90"/>
      <c r="H83" s="90"/>
      <c r="I83" s="87"/>
      <c r="J83" s="88"/>
      <c r="K83" s="304">
        <v>0.05</v>
      </c>
      <c r="L83" s="858">
        <f>N77*K83</f>
        <v>1403.8180761556659</v>
      </c>
      <c r="M83" s="859"/>
      <c r="N83" s="51"/>
    </row>
    <row r="84" spans="1:14" ht="15.75" thickBot="1">
      <c r="B84" s="91" t="s">
        <v>974</v>
      </c>
      <c r="C84" s="92"/>
      <c r="D84" s="92"/>
      <c r="E84" s="92"/>
      <c r="F84" s="92"/>
      <c r="G84" s="92"/>
      <c r="H84" s="92"/>
      <c r="I84" s="93"/>
      <c r="J84" s="94"/>
      <c r="K84" s="305">
        <v>0.05</v>
      </c>
      <c r="L84" s="860">
        <f>N77*K84</f>
        <v>1403.8180761556659</v>
      </c>
      <c r="M84" s="861"/>
      <c r="N84" s="51"/>
    </row>
    <row r="85" spans="1:14" ht="15.75" thickBot="1">
      <c r="B85" s="824" t="s">
        <v>953</v>
      </c>
      <c r="C85" s="825"/>
      <c r="D85" s="825"/>
      <c r="E85" s="825"/>
      <c r="F85" s="825"/>
      <c r="G85" s="825"/>
      <c r="H85" s="825"/>
      <c r="I85" s="825"/>
      <c r="J85" s="825"/>
      <c r="K85" s="825"/>
      <c r="L85" s="825"/>
      <c r="M85" s="826"/>
      <c r="N85" s="52">
        <f>L82+L83+L84</f>
        <v>8422.9084569339957</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36499.269980047313</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1687</v>
      </c>
      <c r="C31" s="81" t="s">
        <v>2149</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89.693081204802667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89.693081204802667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497</v>
      </c>
      <c r="B48" s="43" t="str">
        <f>VLOOKUP(A48,MATERIALES!A5:D373,3,FALSE)</f>
        <v>Mortero 1:3 Para Anillos</v>
      </c>
      <c r="C48" s="281"/>
      <c r="D48" s="281"/>
      <c r="E48" s="281"/>
      <c r="F48" s="281"/>
      <c r="G48" s="281"/>
      <c r="H48" s="281"/>
      <c r="I48" s="281"/>
      <c r="J48" s="311" t="str">
        <f>VLOOKUP(A48,MATERIALES!A4:D640,2,FALSE)</f>
        <v>m3</v>
      </c>
      <c r="K48" s="282">
        <v>2E-3</v>
      </c>
      <c r="L48" s="267"/>
      <c r="M48" s="402">
        <f>VLOOKUP(A48,MATERIALES!A5:D396,4,FALSE)</f>
        <v>480613.62697911618</v>
      </c>
      <c r="N48" s="272">
        <f>K48*M48</f>
        <v>961.22725395823238</v>
      </c>
    </row>
    <row r="49" spans="1:14">
      <c r="A49" s="163" t="s">
        <v>400</v>
      </c>
      <c r="B49" s="43" t="str">
        <f>VLOOKUP(A49,MATERIALES!A6:D373,3,FALSE)</f>
        <v>Bordillo Prefabricado En Concreto Ref.A85 Ntc-4109, 0,20 X 0,35 X 0.80 M</v>
      </c>
      <c r="C49" s="425"/>
      <c r="D49" s="425"/>
      <c r="E49" s="425"/>
      <c r="F49" s="425"/>
      <c r="G49" s="425"/>
      <c r="H49" s="425"/>
      <c r="I49" s="425"/>
      <c r="J49" s="312" t="str">
        <f>VLOOKUP(A49,MATERIALES!A5:D641,2,FALSE)</f>
        <v>u</v>
      </c>
      <c r="K49" s="397">
        <v>1.25</v>
      </c>
      <c r="L49" s="421"/>
      <c r="M49" s="402">
        <f>VLOOKUP(A49,MATERIALES!A6:D397,4,FALSE)</f>
        <v>37937.390633465111</v>
      </c>
      <c r="N49" s="272">
        <f>K49*M49</f>
        <v>47421.738291831389</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48382.965545789622</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413">
        <v>2E-3</v>
      </c>
      <c r="J58" s="286">
        <v>1</v>
      </c>
      <c r="K58" s="413">
        <f>I58*J58</f>
        <v>2E-3</v>
      </c>
      <c r="L58" s="828">
        <f>VLOOKUP(A58,TRANSPORTE!A1:D117,4,FALSE)</f>
        <v>1841.1274801954798</v>
      </c>
      <c r="M58" s="829"/>
      <c r="N58" s="287">
        <f>K58*L58</f>
        <v>3.6822549603909596</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3.6822549603909596</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853"/>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150</v>
      </c>
      <c r="N69" s="395">
        <f>K69/M69</f>
        <v>1082.6199999999999</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150</v>
      </c>
      <c r="N70" s="395">
        <f>K70/M70</f>
        <v>711.24162409605321</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1793.8616240960532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50270.202506050868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10054.040501210175</v>
      </c>
      <c r="M82" s="859"/>
      <c r="N82" s="51"/>
    </row>
    <row r="83" spans="1:14">
      <c r="B83" s="89" t="s">
        <v>973</v>
      </c>
      <c r="C83" s="90"/>
      <c r="D83" s="90"/>
      <c r="E83" s="90"/>
      <c r="F83" s="90"/>
      <c r="G83" s="90"/>
      <c r="H83" s="90"/>
      <c r="I83" s="87"/>
      <c r="J83" s="88"/>
      <c r="K83" s="304">
        <v>0.05</v>
      </c>
      <c r="L83" s="858">
        <f>N77*K83</f>
        <v>2513.5101253025437</v>
      </c>
      <c r="M83" s="859"/>
      <c r="N83" s="51"/>
    </row>
    <row r="84" spans="1:14" ht="15.75" thickBot="1">
      <c r="B84" s="91" t="s">
        <v>974</v>
      </c>
      <c r="C84" s="92"/>
      <c r="D84" s="92"/>
      <c r="E84" s="92"/>
      <c r="F84" s="92"/>
      <c r="G84" s="92"/>
      <c r="H84" s="92"/>
      <c r="I84" s="93"/>
      <c r="J84" s="94"/>
      <c r="K84" s="305">
        <v>0.05</v>
      </c>
      <c r="L84" s="860">
        <f>N77*K84</f>
        <v>2513.5101253025437</v>
      </c>
      <c r="M84" s="861"/>
      <c r="N84" s="51"/>
    </row>
    <row r="85" spans="1:14" ht="15.75" thickBot="1">
      <c r="B85" s="824" t="s">
        <v>953</v>
      </c>
      <c r="C85" s="825"/>
      <c r="D85" s="825"/>
      <c r="E85" s="825"/>
      <c r="F85" s="825"/>
      <c r="G85" s="825"/>
      <c r="H85" s="825"/>
      <c r="I85" s="825"/>
      <c r="J85" s="825"/>
      <c r="K85" s="825"/>
      <c r="L85" s="825"/>
      <c r="M85" s="826"/>
      <c r="N85" s="52">
        <f>L82+L83+L84</f>
        <v>15081.060751815263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65351.263257866129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1732</v>
      </c>
      <c r="C31" s="81" t="s">
        <v>1688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883</v>
      </c>
      <c r="B48" s="43" t="str">
        <f>VLOOKUP(A48,MATERIALES!A5:D373,3,FALSE)</f>
        <v>Geotextil Nt-2500 O Similar (Proveedores, Pavco, Geomatrix, Tensar, Omnes U Otros)</v>
      </c>
      <c r="C48" s="281"/>
      <c r="D48" s="281"/>
      <c r="E48" s="281"/>
      <c r="F48" s="281"/>
      <c r="G48" s="281"/>
      <c r="H48" s="281"/>
      <c r="I48" s="268"/>
      <c r="J48" s="224" t="str">
        <f>VLOOKUP(A48,MATERIALES!A4:D640,2,FALSE)</f>
        <v>m2</v>
      </c>
      <c r="K48" s="282">
        <v>1.1000000000000001</v>
      </c>
      <c r="L48" s="267"/>
      <c r="M48" s="402">
        <f>VLOOKUP(A48,MATERIALES!A5:D396,4,FALSE)</f>
        <v>5346.8161612551185</v>
      </c>
      <c r="N48" s="272">
        <f>K48*M48</f>
        <v>5881.4977773806304</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5881.4977773806304</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6355.1440273806302</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1271.0288054761261</v>
      </c>
      <c r="M82" s="859"/>
      <c r="N82" s="51"/>
    </row>
    <row r="83" spans="1:14">
      <c r="B83" s="89" t="s">
        <v>973</v>
      </c>
      <c r="C83" s="90"/>
      <c r="D83" s="90"/>
      <c r="E83" s="90"/>
      <c r="F83" s="90"/>
      <c r="G83" s="90"/>
      <c r="H83" s="90"/>
      <c r="I83" s="87"/>
      <c r="J83" s="88"/>
      <c r="K83" s="304">
        <v>0.05</v>
      </c>
      <c r="L83" s="858">
        <f>N77*K83</f>
        <v>317.75720136903152</v>
      </c>
      <c r="M83" s="859"/>
      <c r="N83" s="51"/>
    </row>
    <row r="84" spans="1:14" ht="15.75" thickBot="1">
      <c r="B84" s="91" t="s">
        <v>974</v>
      </c>
      <c r="C84" s="92"/>
      <c r="D84" s="92"/>
      <c r="E84" s="92"/>
      <c r="F84" s="92"/>
      <c r="G84" s="92"/>
      <c r="H84" s="92"/>
      <c r="I84" s="93"/>
      <c r="J84" s="94"/>
      <c r="K84" s="305">
        <v>0.05</v>
      </c>
      <c r="L84" s="860">
        <f>N77*K84</f>
        <v>317.75720136903152</v>
      </c>
      <c r="M84" s="861"/>
      <c r="N84" s="51"/>
    </row>
    <row r="85" spans="1:14" ht="15.75" thickBot="1">
      <c r="B85" s="824" t="s">
        <v>953</v>
      </c>
      <c r="C85" s="825"/>
      <c r="D85" s="825"/>
      <c r="E85" s="825"/>
      <c r="F85" s="825"/>
      <c r="G85" s="825"/>
      <c r="H85" s="825"/>
      <c r="I85" s="825"/>
      <c r="J85" s="825"/>
      <c r="K85" s="825"/>
      <c r="L85" s="825"/>
      <c r="M85" s="826"/>
      <c r="N85" s="52">
        <f>L82+L83+L84</f>
        <v>1906.543208214189</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8261.6872355948199</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1733</v>
      </c>
      <c r="C31" s="81" t="s">
        <v>2045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22.554583333333333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22.554583333333333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876</v>
      </c>
      <c r="B48" s="43" t="str">
        <f>VLOOKUP(A48,MATERIALES!A5:D373,3,FALSE)</f>
        <v>Geotextil T-2400 O Similar (Proveedores Lafayet, Pavco, Geomatrix, Tensar, Omnes U Otros)</v>
      </c>
      <c r="C48" s="281"/>
      <c r="D48" s="281"/>
      <c r="E48" s="281"/>
      <c r="F48" s="281"/>
      <c r="G48" s="281"/>
      <c r="H48" s="281"/>
      <c r="I48" s="268"/>
      <c r="J48" s="224" t="str">
        <f>VLOOKUP(A48,MATERIALES!A4:D640,2,FALSE)</f>
        <v>m2</v>
      </c>
      <c r="K48" s="282">
        <v>1.1000000000000001</v>
      </c>
      <c r="L48" s="267"/>
      <c r="M48" s="402">
        <f>VLOOKUP(A48,MATERIALES!A5:D396,4,FALSE)</f>
        <v>7559.6484756025102</v>
      </c>
      <c r="N48" s="272">
        <f>K48*M48</f>
        <v>8315.6133231627628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8315.6133231627628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240</v>
      </c>
      <c r="N69" s="395">
        <f>K69/M69</f>
        <v>451.09166666666664</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451.09166666666664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8789.2595731627625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1757.8519146325525</v>
      </c>
      <c r="M82" s="859"/>
      <c r="N82" s="51"/>
    </row>
    <row r="83" spans="1:14">
      <c r="B83" s="89" t="s">
        <v>973</v>
      </c>
      <c r="C83" s="90"/>
      <c r="D83" s="90"/>
      <c r="E83" s="90"/>
      <c r="F83" s="90"/>
      <c r="G83" s="90"/>
      <c r="H83" s="90"/>
      <c r="I83" s="87"/>
      <c r="J83" s="88"/>
      <c r="K83" s="304">
        <v>0.05</v>
      </c>
      <c r="L83" s="858">
        <f>N77*K83</f>
        <v>439.46297865813813</v>
      </c>
      <c r="M83" s="859"/>
      <c r="N83" s="51"/>
    </row>
    <row r="84" spans="1:14" ht="15.75" thickBot="1">
      <c r="B84" s="91" t="s">
        <v>974</v>
      </c>
      <c r="C84" s="92"/>
      <c r="D84" s="92"/>
      <c r="E84" s="92"/>
      <c r="F84" s="92"/>
      <c r="G84" s="92"/>
      <c r="H84" s="92"/>
      <c r="I84" s="93"/>
      <c r="J84" s="94"/>
      <c r="K84" s="305">
        <v>0.05</v>
      </c>
      <c r="L84" s="860">
        <f>N77*K84</f>
        <v>439.46297865813813</v>
      </c>
      <c r="M84" s="861"/>
      <c r="N84" s="51"/>
    </row>
    <row r="85" spans="1:14" ht="15.75" thickBot="1">
      <c r="B85" s="824" t="s">
        <v>953</v>
      </c>
      <c r="C85" s="825"/>
      <c r="D85" s="825"/>
      <c r="E85" s="825"/>
      <c r="F85" s="825"/>
      <c r="G85" s="825"/>
      <c r="H85" s="825"/>
      <c r="I85" s="825"/>
      <c r="J85" s="825"/>
      <c r="K85" s="825"/>
      <c r="L85" s="825"/>
      <c r="M85" s="826"/>
      <c r="N85" s="52">
        <f>L82+L83+L84</f>
        <v>2636.7778719488288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11426.037445111591</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1137</v>
      </c>
      <c r="C31" s="81" t="s">
        <v>1689</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324.78600000000006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324.78600000000006</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542</v>
      </c>
      <c r="B48" s="43" t="str">
        <f>VLOOKUP(A48,MATERIALES!A5:D373,3,FALSE)</f>
        <v>Material drenante (3´´)</v>
      </c>
      <c r="C48" s="281"/>
      <c r="D48" s="281"/>
      <c r="E48" s="281"/>
      <c r="F48" s="281"/>
      <c r="G48" s="281"/>
      <c r="H48" s="281"/>
      <c r="I48" s="268"/>
      <c r="J48" s="224" t="str">
        <f>VLOOKUP(A48,MATERIALES!A4:D640,2,FALSE)</f>
        <v>m3</v>
      </c>
      <c r="K48" s="282">
        <v>1.1000000000000001</v>
      </c>
      <c r="L48" s="267"/>
      <c r="M48" s="402">
        <f>VLOOKUP(A48,MATERIALES!A5:D396,4,FALSE)</f>
        <v>60817.904355833154</v>
      </c>
      <c r="N48" s="272">
        <f>K48*M48</f>
        <v>66899.694791416478</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66899.694791416478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1261</v>
      </c>
      <c r="B58" s="46" t="str">
        <f>VLOOKUP(A58,TRANSPORTE!A1:D117,3,FALSE)</f>
        <v>Transporte de Material Drenante</v>
      </c>
      <c r="C58" s="317"/>
      <c r="D58" s="317"/>
      <c r="E58" s="317"/>
      <c r="F58" s="317"/>
      <c r="G58" s="317"/>
      <c r="H58" s="311" t="s">
        <v>1999</v>
      </c>
      <c r="I58" s="279">
        <v>1.1000000000000001</v>
      </c>
      <c r="J58" s="286">
        <v>1</v>
      </c>
      <c r="K58" s="279">
        <f>I58*J58</f>
        <v>1.1000000000000001</v>
      </c>
      <c r="L58" s="828">
        <f>VLOOKUP(A58,TRANSPORTE!A1:D117,4,FALSE)</f>
        <v>819.12972593026996</v>
      </c>
      <c r="M58" s="829"/>
      <c r="N58" s="287">
        <f>K58*L58</f>
        <v>901.04269852329708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901.04269852329708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9</v>
      </c>
      <c r="B69" s="49" t="str">
        <f>VLOOKUP(A69,'MANO DE OBRA'!A8:D68,3,FALSE)</f>
        <v>Obrero (3)</v>
      </c>
      <c r="C69" s="47"/>
      <c r="D69" s="47"/>
      <c r="E69" s="47"/>
      <c r="F69" s="47"/>
      <c r="G69" s="47"/>
      <c r="H69" s="47"/>
      <c r="I69" s="292">
        <f>K69/J69*100</f>
        <v>87780</v>
      </c>
      <c r="J69" s="293">
        <v>185</v>
      </c>
      <c r="K69" s="294">
        <f>VLOOKUP(A69,'MANO DE OBRA'!A8:D99,4,FALSE)</f>
        <v>162393</v>
      </c>
      <c r="L69" s="50"/>
      <c r="M69" s="434">
        <v>25</v>
      </c>
      <c r="N69" s="395">
        <f>K69/M69</f>
        <v>6495.72</v>
      </c>
      <c r="O69" s="106"/>
    </row>
    <row r="70" spans="1:15">
      <c r="A70" s="164"/>
      <c r="B70" s="49"/>
      <c r="C70" s="47"/>
      <c r="D70" s="47"/>
      <c r="E70" s="47"/>
      <c r="F70" s="47"/>
      <c r="G70" s="47"/>
      <c r="H70" s="47"/>
      <c r="I70" s="292"/>
      <c r="J70" s="293"/>
      <c r="K70" s="294"/>
      <c r="L70" s="50"/>
      <c r="M70" s="434"/>
      <c r="N70" s="395"/>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6495.72</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74621.243489939778</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14924.248697987956</v>
      </c>
      <c r="M82" s="859"/>
      <c r="N82" s="51"/>
    </row>
    <row r="83" spans="1:14">
      <c r="B83" s="89" t="s">
        <v>973</v>
      </c>
      <c r="C83" s="90"/>
      <c r="D83" s="90"/>
      <c r="E83" s="90"/>
      <c r="F83" s="90"/>
      <c r="G83" s="90"/>
      <c r="H83" s="90"/>
      <c r="I83" s="87"/>
      <c r="J83" s="88"/>
      <c r="K83" s="304">
        <v>0.05</v>
      </c>
      <c r="L83" s="858">
        <f>N77*K83</f>
        <v>3731.062174496989</v>
      </c>
      <c r="M83" s="859"/>
      <c r="N83" s="51"/>
    </row>
    <row r="84" spans="1:14" ht="15.75" thickBot="1">
      <c r="B84" s="91" t="s">
        <v>974</v>
      </c>
      <c r="C84" s="92"/>
      <c r="D84" s="92"/>
      <c r="E84" s="92"/>
      <c r="F84" s="92"/>
      <c r="G84" s="92"/>
      <c r="H84" s="92"/>
      <c r="I84" s="93"/>
      <c r="J84" s="94"/>
      <c r="K84" s="305">
        <v>0.05</v>
      </c>
      <c r="L84" s="860">
        <f>N77*K84</f>
        <v>3731.062174496989</v>
      </c>
      <c r="M84" s="861"/>
      <c r="N84" s="51"/>
    </row>
    <row r="85" spans="1:14" ht="15.75" thickBot="1">
      <c r="B85" s="824" t="s">
        <v>953</v>
      </c>
      <c r="C85" s="825"/>
      <c r="D85" s="825"/>
      <c r="E85" s="825"/>
      <c r="F85" s="825"/>
      <c r="G85" s="825"/>
      <c r="H85" s="825"/>
      <c r="I85" s="825"/>
      <c r="J85" s="825"/>
      <c r="K85" s="825"/>
      <c r="L85" s="825"/>
      <c r="M85" s="826"/>
      <c r="N85" s="52">
        <f>L82+L83+L84</f>
        <v>22386.373046981935</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97007.616536921705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1138</v>
      </c>
      <c r="C31" s="81" t="s">
        <v>2150</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160</v>
      </c>
      <c r="B36" s="837" t="str">
        <f>VLOOKUP(A36,EQUIPOS!A6:D154,3,FALSE)</f>
        <v>COMPACTADOR MANUAL VIBRATORIO (RANA) con motor de 6 HP</v>
      </c>
      <c r="C36" s="838"/>
      <c r="D36" s="838"/>
      <c r="E36" s="838"/>
      <c r="F36" s="838"/>
      <c r="G36" s="838"/>
      <c r="H36" s="839"/>
      <c r="I36" s="267"/>
      <c r="J36" s="268"/>
      <c r="K36" s="269">
        <f>VLOOKUP(A36,EQUIPOS!A6:D163,4,FALSE)</f>
        <v>9731.9434511418531</v>
      </c>
      <c r="L36" s="270"/>
      <c r="M36" s="336">
        <v>3</v>
      </c>
      <c r="N36" s="272">
        <f>K36/M36</f>
        <v>3243.9811503806177</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451.0916666666667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3695.0728170472844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535</v>
      </c>
      <c r="B48" s="43" t="str">
        <f>VLOOKUP(A48,MATERIALES!A5:D373,3,FALSE)</f>
        <v>Material de Sub- Base CBR=20%</v>
      </c>
      <c r="C48" s="281"/>
      <c r="D48" s="281"/>
      <c r="E48" s="281"/>
      <c r="F48" s="281"/>
      <c r="G48" s="281"/>
      <c r="H48" s="281"/>
      <c r="I48" s="268"/>
      <c r="J48" s="224" t="str">
        <f>VLOOKUP(A48,MATERIALES!A4:D640,2,FALSE)</f>
        <v>m3</v>
      </c>
      <c r="K48" s="282">
        <v>1.25</v>
      </c>
      <c r="L48" s="267"/>
      <c r="M48" s="402">
        <f>VLOOKUP(A48,MATERIALES!A5:D396,4,FALSE)</f>
        <v>39873.606658852506</v>
      </c>
      <c r="N48" s="272">
        <f>K48*M48</f>
        <v>49842.008323565635</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49842.008323565635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1252</v>
      </c>
      <c r="B60" s="46" t="str">
        <f>VLOOKUP(A60,TRANSPORTE!A1:D117,3,FALSE)</f>
        <v>Transporte de material de cobertura</v>
      </c>
      <c r="C60" s="317"/>
      <c r="D60" s="317"/>
      <c r="E60" s="317"/>
      <c r="F60" s="317"/>
      <c r="G60" s="317"/>
      <c r="H60" s="311" t="s">
        <v>339</v>
      </c>
      <c r="I60" s="279">
        <v>1.25</v>
      </c>
      <c r="J60" s="286">
        <v>1</v>
      </c>
      <c r="K60" s="279">
        <f>I60*J60</f>
        <v>1.25</v>
      </c>
      <c r="L60" s="828">
        <f>VLOOKUP(A60,TRANSPORTE!A1:D117,4,FALSE)</f>
        <v>1131.4191219078368</v>
      </c>
      <c r="M60" s="829"/>
      <c r="N60" s="287">
        <f>K60*L60</f>
        <v>1414.273902384796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310"/>
      <c r="F65" s="310"/>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1414.273902384796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4"/>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59462.271709664383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11892.454341932877</v>
      </c>
      <c r="M84" s="859"/>
      <c r="N84" s="51"/>
    </row>
    <row r="85" spans="1:14">
      <c r="B85" s="89" t="s">
        <v>973</v>
      </c>
      <c r="C85" s="90"/>
      <c r="D85" s="90"/>
      <c r="E85" s="90"/>
      <c r="F85" s="90"/>
      <c r="G85" s="90"/>
      <c r="H85" s="90"/>
      <c r="I85" s="87"/>
      <c r="J85" s="88"/>
      <c r="K85" s="304">
        <v>0.05</v>
      </c>
      <c r="L85" s="858">
        <f>N79*K85</f>
        <v>2973.1135854832191</v>
      </c>
      <c r="M85" s="859"/>
      <c r="N85" s="51"/>
    </row>
    <row r="86" spans="1:14" ht="15.75" thickBot="1">
      <c r="B86" s="91" t="s">
        <v>974</v>
      </c>
      <c r="C86" s="92"/>
      <c r="D86" s="92"/>
      <c r="E86" s="92"/>
      <c r="F86" s="92"/>
      <c r="G86" s="92"/>
      <c r="H86" s="92"/>
      <c r="I86" s="93"/>
      <c r="J86" s="94"/>
      <c r="K86" s="305">
        <v>0.05</v>
      </c>
      <c r="L86" s="860">
        <f>N79*K86</f>
        <v>2973.1135854832191</v>
      </c>
      <c r="M86" s="861"/>
      <c r="N86" s="51"/>
    </row>
    <row r="87" spans="1:14" ht="15.75" thickBot="1">
      <c r="B87" s="824" t="s">
        <v>953</v>
      </c>
      <c r="C87" s="825"/>
      <c r="D87" s="825"/>
      <c r="E87" s="825"/>
      <c r="F87" s="825"/>
      <c r="G87" s="825"/>
      <c r="H87" s="825"/>
      <c r="I87" s="825"/>
      <c r="J87" s="825"/>
      <c r="K87" s="825"/>
      <c r="L87" s="825"/>
      <c r="M87" s="826"/>
      <c r="N87" s="52">
        <f>L84+L85+L86</f>
        <v>17838.681512899315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77300.953222563694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1139</v>
      </c>
      <c r="C31" s="81" t="s">
        <v>2151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191205.67130554965</v>
      </c>
      <c r="L36" s="270"/>
      <c r="M36" s="336">
        <v>2.5</v>
      </c>
      <c r="N36" s="272">
        <f>K36/M36</f>
        <v>76482.268522219863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402.04310903601998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76884.311631255885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13836.773981119954</v>
      </c>
      <c r="N48" s="272">
        <f>K48*M48</f>
        <v>13975.141720931153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13975.141720931153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20</v>
      </c>
      <c r="N71" s="395">
        <f>K71/M71</f>
        <v>2706.55</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8040.862180720399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98900.315532907436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19780.063106581489</v>
      </c>
      <c r="M84" s="859"/>
      <c r="N84" s="51"/>
    </row>
    <row r="85" spans="1:14">
      <c r="B85" s="89" t="s">
        <v>973</v>
      </c>
      <c r="C85" s="90"/>
      <c r="D85" s="90"/>
      <c r="E85" s="90"/>
      <c r="F85" s="90"/>
      <c r="G85" s="90"/>
      <c r="H85" s="90"/>
      <c r="I85" s="87"/>
      <c r="J85" s="88"/>
      <c r="K85" s="304">
        <v>0.05</v>
      </c>
      <c r="L85" s="858">
        <f>N79*K85</f>
        <v>4945.0157766453722</v>
      </c>
      <c r="M85" s="859"/>
      <c r="N85" s="51"/>
    </row>
    <row r="86" spans="1:14" ht="15.75" thickBot="1">
      <c r="B86" s="91" t="s">
        <v>974</v>
      </c>
      <c r="C86" s="92"/>
      <c r="D86" s="92"/>
      <c r="E86" s="92"/>
      <c r="F86" s="92"/>
      <c r="G86" s="92"/>
      <c r="H86" s="92"/>
      <c r="I86" s="93"/>
      <c r="J86" s="94"/>
      <c r="K86" s="305">
        <v>0.05</v>
      </c>
      <c r="L86" s="860">
        <f>N79*K86</f>
        <v>4945.0157766453722</v>
      </c>
      <c r="M86" s="861"/>
      <c r="N86" s="51"/>
    </row>
    <row r="87" spans="1:14" ht="15.75" thickBot="1">
      <c r="B87" s="824" t="s">
        <v>953</v>
      </c>
      <c r="C87" s="825"/>
      <c r="D87" s="825"/>
      <c r="E87" s="825"/>
      <c r="F87" s="825"/>
      <c r="G87" s="825"/>
      <c r="H87" s="825"/>
      <c r="I87" s="825"/>
      <c r="J87" s="825"/>
      <c r="K87" s="825"/>
      <c r="L87" s="825"/>
      <c r="M87" s="826"/>
      <c r="N87" s="52">
        <f>L84+L85+L86</f>
        <v>29670.094659872229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128570.41019277967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1140</v>
      </c>
      <c r="C31" s="81" t="s">
        <v>2152</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197</v>
      </c>
      <c r="B36" s="837" t="str">
        <f>VLOOKUP(A36,EQUIPOS!A6:D154,3,FALSE)</f>
        <v>Equipo de perforación (TRACKDRILL), potencia 40 HP, 2100 golpes / minuto</v>
      </c>
      <c r="C36" s="838"/>
      <c r="D36" s="838"/>
      <c r="E36" s="838"/>
      <c r="F36" s="838"/>
      <c r="G36" s="838"/>
      <c r="H36" s="839"/>
      <c r="I36" s="267"/>
      <c r="J36" s="268"/>
      <c r="K36" s="269">
        <f>VLOOKUP(A36,EQUIPOS!A6:D163,4,FALSE)</f>
        <v>191205.67130554965</v>
      </c>
      <c r="L36" s="270"/>
      <c r="M36" s="336">
        <v>1.25</v>
      </c>
      <c r="N36" s="272">
        <f>K36/M36</f>
        <v>152964.53704443973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154039.27826251177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705</v>
      </c>
      <c r="B48" s="43" t="str">
        <f>VLOOKUP(A48,MATERIALES!A5:D373,3,FALSE)</f>
        <v>Tubería Perforada en PVC de 2´´</v>
      </c>
      <c r="C48" s="281"/>
      <c r="D48" s="281"/>
      <c r="E48" s="281"/>
      <c r="F48" s="281"/>
      <c r="G48" s="281"/>
      <c r="H48" s="281"/>
      <c r="I48" s="268"/>
      <c r="J48" s="224" t="str">
        <f>VLOOKUP(A48,MATERIALES!A4:D640,2,FALSE)</f>
        <v>m</v>
      </c>
      <c r="K48" s="282">
        <v>1.01</v>
      </c>
      <c r="L48" s="267"/>
      <c r="M48" s="402">
        <f>VLOOKUP(A48,MATERIALES!A5:D396,4,FALSE)</f>
        <v>13836.773981119954</v>
      </c>
      <c r="N48" s="272">
        <f>K48*M48</f>
        <v>13975.141720931153</v>
      </c>
    </row>
    <row r="49" spans="1:14">
      <c r="A49" s="163"/>
      <c r="B49" s="43"/>
      <c r="C49" s="425"/>
      <c r="D49" s="425"/>
      <c r="E49" s="425"/>
      <c r="F49" s="425"/>
      <c r="G49" s="425"/>
      <c r="H49" s="425"/>
      <c r="I49" s="425"/>
      <c r="J49" s="311"/>
      <c r="K49" s="397"/>
      <c r="L49" s="421"/>
      <c r="M49" s="402"/>
      <c r="N49" s="272"/>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13975.141720931153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310"/>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4"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21494.824361440798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189509.24434488371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37901.848868976747</v>
      </c>
      <c r="M84" s="859"/>
      <c r="N84" s="51"/>
    </row>
    <row r="85" spans="1:14">
      <c r="B85" s="89" t="s">
        <v>973</v>
      </c>
      <c r="C85" s="90"/>
      <c r="D85" s="90"/>
      <c r="E85" s="90"/>
      <c r="F85" s="90"/>
      <c r="G85" s="90"/>
      <c r="H85" s="90"/>
      <c r="I85" s="87"/>
      <c r="J85" s="88"/>
      <c r="K85" s="304">
        <v>0.05</v>
      </c>
      <c r="L85" s="858">
        <f>N79*K85</f>
        <v>9475.4622172441868</v>
      </c>
      <c r="M85" s="859"/>
      <c r="N85" s="51"/>
    </row>
    <row r="86" spans="1:14" ht="15.75" thickBot="1">
      <c r="B86" s="91" t="s">
        <v>974</v>
      </c>
      <c r="C86" s="92"/>
      <c r="D86" s="92"/>
      <c r="E86" s="92"/>
      <c r="F86" s="92"/>
      <c r="G86" s="92"/>
      <c r="H86" s="92"/>
      <c r="I86" s="93"/>
      <c r="J86" s="94"/>
      <c r="K86" s="305">
        <v>0.05</v>
      </c>
      <c r="L86" s="860">
        <f>N79*K86</f>
        <v>9475.4622172441868</v>
      </c>
      <c r="M86" s="861"/>
      <c r="N86" s="51"/>
    </row>
    <row r="87" spans="1:14" ht="15.75" thickBot="1">
      <c r="B87" s="824" t="s">
        <v>953</v>
      </c>
      <c r="C87" s="825"/>
      <c r="D87" s="825"/>
      <c r="E87" s="825"/>
      <c r="F87" s="825"/>
      <c r="G87" s="825"/>
      <c r="H87" s="825"/>
      <c r="I87" s="825"/>
      <c r="J87" s="825"/>
      <c r="K87" s="825"/>
      <c r="L87" s="825"/>
      <c r="M87" s="826"/>
      <c r="N87" s="52">
        <f>L84+L85+L86</f>
        <v>56852.773303465125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246362.01764834885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1141</v>
      </c>
      <c r="C31" s="81" t="s">
        <v>1690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314</v>
      </c>
      <c r="B36" s="837" t="str">
        <f>VLOOKUP(A36,EQUIPOS!A6:D154,3,FALSE)</f>
        <v xml:space="preserve">Retroexcavadora E-200 sobre orugas
</v>
      </c>
      <c r="C36" s="838"/>
      <c r="D36" s="838"/>
      <c r="E36" s="838"/>
      <c r="F36" s="838"/>
      <c r="G36" s="838"/>
      <c r="H36" s="839"/>
      <c r="I36" s="267"/>
      <c r="J36" s="268"/>
      <c r="K36" s="269">
        <f>VLOOKUP(A36,EQUIPOS!A6:D163,4,FALSE)</f>
        <v>132894.18578239923</v>
      </c>
      <c r="L36" s="270"/>
      <c r="M36" s="336">
        <v>23</v>
      </c>
      <c r="N36" s="272">
        <f>K36/M36</f>
        <v>5778.0080774956186</v>
      </c>
    </row>
    <row r="37" spans="1:14">
      <c r="A37" s="113" t="s">
        <v>328</v>
      </c>
      <c r="B37" s="837" t="str">
        <f>VLOOKUP(A37,EQUIPOS!A7:D154,3,FALSE)</f>
        <v xml:space="preserve">Taco metálico o puntal (escamas en concreto)
</v>
      </c>
      <c r="C37" s="838"/>
      <c r="D37" s="838"/>
      <c r="E37" s="838"/>
      <c r="F37" s="838"/>
      <c r="G37" s="838"/>
      <c r="H37" s="839"/>
      <c r="I37" s="421"/>
      <c r="J37" s="422"/>
      <c r="K37" s="269">
        <f>VLOOKUP(A37,EQUIPOS!A7:D164,4,FALSE)</f>
        <v>935.52510801508288</v>
      </c>
      <c r="L37" s="335"/>
      <c r="M37" s="336">
        <v>1</v>
      </c>
      <c r="N37" s="272">
        <f>K37/M37</f>
        <v>935.52510801508288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N75*M41</f>
        <v>1074.7412180720401</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7788.2744035827418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706</v>
      </c>
      <c r="B48" s="43" t="str">
        <f>VLOOKUP(A48,MATERIALES!A5:D373,3,FALSE)</f>
        <v>Tubería PVC RD21 de 1´´ (para anclajes)</v>
      </c>
      <c r="C48" s="281"/>
      <c r="D48" s="281"/>
      <c r="E48" s="281"/>
      <c r="F48" s="281"/>
      <c r="G48" s="281"/>
      <c r="H48" s="281"/>
      <c r="I48" s="281"/>
      <c r="J48" s="311" t="str">
        <f>VLOOKUP(A48,MATERIALES!A4:D640,2,FALSE)</f>
        <v>m</v>
      </c>
      <c r="K48" s="282">
        <v>0.35</v>
      </c>
      <c r="L48" s="267"/>
      <c r="M48" s="402">
        <f>VLOOKUP(A48,MATERIALES!A5:D396,4,FALSE)</f>
        <v>2167.8508933408639</v>
      </c>
      <c r="N48" s="272">
        <f>K48*M48</f>
        <v>758.74781266930233</v>
      </c>
    </row>
    <row r="49" spans="1:14">
      <c r="A49" s="163" t="s">
        <v>1691</v>
      </c>
      <c r="B49" s="43" t="str">
        <f>VLOOKUP(A49,MATERIALES!A6:D373,3,FALSE)</f>
        <v>Formaleta Metálica</v>
      </c>
      <c r="C49" s="425"/>
      <c r="D49" s="425"/>
      <c r="E49" s="425"/>
      <c r="F49" s="425"/>
      <c r="G49" s="425"/>
      <c r="H49" s="425"/>
      <c r="I49" s="425"/>
      <c r="J49" s="312" t="str">
        <f>VLOOKUP(A49,MATERIALES!A5:D641,2,FALSE)</f>
        <v>m2</v>
      </c>
      <c r="K49" s="397">
        <v>1</v>
      </c>
      <c r="L49" s="421"/>
      <c r="M49" s="402">
        <f>VLOOKUP(A49,MATERIALES!A6:D397,4,FALSE)</f>
        <v>361163.95883058792</v>
      </c>
      <c r="N49" s="272">
        <f>K49*M49</f>
        <v>361163.95883058792</v>
      </c>
    </row>
    <row r="50" spans="1:14">
      <c r="A50" s="163" t="s">
        <v>745</v>
      </c>
      <c r="B50" s="43" t="str">
        <f>VLOOKUP(A50,MATERIALES!A6:D373,3,FALSE)</f>
        <v>Acero PDR-60</v>
      </c>
      <c r="C50" s="425"/>
      <c r="D50" s="425"/>
      <c r="E50" s="425"/>
      <c r="F50" s="425"/>
      <c r="G50" s="425"/>
      <c r="H50" s="425"/>
      <c r="I50" s="425"/>
      <c r="J50" s="312" t="str">
        <f>VLOOKUP(A50,MATERIALES!A6:D642,2,FALSE)</f>
        <v>kg</v>
      </c>
      <c r="K50" s="397">
        <v>3.8</v>
      </c>
      <c r="L50" s="421"/>
      <c r="M50" s="402">
        <f>VLOOKUP(A50,MATERIALES!A6:D398,4,FALSE)</f>
        <v>3418.700858798542</v>
      </c>
      <c r="N50" s="272">
        <f>K50*M50</f>
        <v>12991.063263434458</v>
      </c>
    </row>
    <row r="51" spans="1:14">
      <c r="A51" s="163" t="s">
        <v>832</v>
      </c>
      <c r="B51" s="43" t="str">
        <f>VLOOKUP(A51,MATERIALES!A6:D373,3,FALSE)</f>
        <v>Concreto Resistencia  21 (Mpa)</v>
      </c>
      <c r="C51" s="425"/>
      <c r="D51" s="425"/>
      <c r="E51" s="425"/>
      <c r="F51" s="425"/>
      <c r="G51" s="425"/>
      <c r="H51" s="425"/>
      <c r="I51" s="425"/>
      <c r="J51" s="312" t="str">
        <f>VLOOKUP(A51,MATERIALES!A6:D643,2,FALSE)</f>
        <v>m3</v>
      </c>
      <c r="K51" s="397">
        <v>0.18</v>
      </c>
      <c r="L51" s="421"/>
      <c r="M51" s="402">
        <f>VLOOKUP(A51,MATERIALES!A6:D399,4,FALSE)</f>
        <v>383709.60812133289</v>
      </c>
      <c r="N51" s="272">
        <f>K51*M51</f>
        <v>69067.729461839917</v>
      </c>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443981.49936853163</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1239</v>
      </c>
      <c r="B58" s="46" t="str">
        <f>VLOOKUP(A58,TRANSPORTE!A1:D117,3,FALSE)</f>
        <v>Transporte de concreto</v>
      </c>
      <c r="C58" s="317"/>
      <c r="D58" s="317"/>
      <c r="E58" s="317"/>
      <c r="F58" s="317"/>
      <c r="G58" s="317"/>
      <c r="H58" s="311" t="s">
        <v>1999</v>
      </c>
      <c r="I58" s="279">
        <v>0.18</v>
      </c>
      <c r="J58" s="286">
        <v>1</v>
      </c>
      <c r="K58" s="279">
        <f>I58*J58</f>
        <v>0.18</v>
      </c>
      <c r="L58" s="828">
        <f>VLOOKUP(A58,TRANSPORTE!A1:D117,4,FALSE)</f>
        <v>1841.1274801954798</v>
      </c>
      <c r="M58" s="829"/>
      <c r="N58" s="287">
        <f>K58*L58</f>
        <v>331.40294643518638</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331.40294643518638</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10</v>
      </c>
      <c r="N69" s="395">
        <f>K69/M69</f>
        <v>10826.2</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10</v>
      </c>
      <c r="N70" s="395">
        <f>K70/M70</f>
        <v>10668.624361440798</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21494.824361440798</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473596.00107999035</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94719.200215998077</v>
      </c>
      <c r="M82" s="859"/>
      <c r="N82" s="51"/>
    </row>
    <row r="83" spans="1:14">
      <c r="B83" s="89" t="s">
        <v>973</v>
      </c>
      <c r="C83" s="90"/>
      <c r="D83" s="90"/>
      <c r="E83" s="90"/>
      <c r="F83" s="90"/>
      <c r="G83" s="90"/>
      <c r="H83" s="90"/>
      <c r="I83" s="87"/>
      <c r="J83" s="88"/>
      <c r="K83" s="304">
        <v>0.05</v>
      </c>
      <c r="L83" s="858">
        <f>N77*K83</f>
        <v>23679.800053999519</v>
      </c>
      <c r="M83" s="859"/>
      <c r="N83" s="51"/>
    </row>
    <row r="84" spans="1:14" ht="15.75" thickBot="1">
      <c r="B84" s="91" t="s">
        <v>974</v>
      </c>
      <c r="C84" s="92"/>
      <c r="D84" s="92"/>
      <c r="E84" s="92"/>
      <c r="F84" s="92"/>
      <c r="G84" s="92"/>
      <c r="H84" s="92"/>
      <c r="I84" s="93"/>
      <c r="J84" s="94"/>
      <c r="K84" s="305">
        <v>0.05</v>
      </c>
      <c r="L84" s="860">
        <f>N77*K84</f>
        <v>23679.800053999519</v>
      </c>
      <c r="M84" s="861"/>
      <c r="N84" s="51"/>
    </row>
    <row r="85" spans="1:14" ht="15.75" thickBot="1">
      <c r="B85" s="824" t="s">
        <v>953</v>
      </c>
      <c r="C85" s="825"/>
      <c r="D85" s="825"/>
      <c r="E85" s="825"/>
      <c r="F85" s="825"/>
      <c r="G85" s="825"/>
      <c r="H85" s="825"/>
      <c r="I85" s="825"/>
      <c r="J85" s="825"/>
      <c r="K85" s="825"/>
      <c r="L85" s="825"/>
      <c r="M85" s="826"/>
      <c r="N85" s="52">
        <f>L82+L83+L84</f>
        <v>142078.80032399713</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615674.80140398745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1142</v>
      </c>
      <c r="C31" s="81" t="s">
        <v>2153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N75*M41</f>
        <v>53.737060903601993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53.737060903601993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380</v>
      </c>
      <c r="B48" s="43" t="str">
        <f>VLOOKUP(A48,MATERIALES!A5:D373,3,FALSE)</f>
        <v>Armadura de Acero</v>
      </c>
      <c r="C48" s="281"/>
      <c r="D48" s="281"/>
      <c r="E48" s="281"/>
      <c r="F48" s="281"/>
      <c r="G48" s="281"/>
      <c r="H48" s="281"/>
      <c r="I48" s="281"/>
      <c r="J48" s="311" t="str">
        <f>VLOOKUP(A48,MATERIALES!A4:D640,2,FALSE)</f>
        <v>m</v>
      </c>
      <c r="K48" s="282">
        <v>1</v>
      </c>
      <c r="L48" s="267"/>
      <c r="M48" s="402">
        <f>VLOOKUP(A48,MATERIALES!A5:D396,4,FALSE)</f>
        <v>5296.0597324317305</v>
      </c>
      <c r="N48" s="272">
        <f>K48*M48</f>
        <v>5296.0597324317305</v>
      </c>
    </row>
    <row r="49" spans="1:14">
      <c r="A49" s="163" t="s">
        <v>690</v>
      </c>
      <c r="B49" s="43" t="str">
        <f>VLOOKUP(A49,MATERIALES!A6:D373,3,FALSE)</f>
        <v>Tornillos de Unión de D= 12 mm</v>
      </c>
      <c r="C49" s="425"/>
      <c r="D49" s="425"/>
      <c r="E49" s="425"/>
      <c r="F49" s="425"/>
      <c r="G49" s="425"/>
      <c r="H49" s="425"/>
      <c r="I49" s="425"/>
      <c r="J49" s="312" t="str">
        <f>VLOOKUP(A49,MATERIALES!A5:D641,2,FALSE)</f>
        <v>u</v>
      </c>
      <c r="K49" s="397">
        <v>4</v>
      </c>
      <c r="L49" s="421"/>
      <c r="M49" s="402">
        <f>VLOOKUP(A49,MATERIALES!A6:D397,4,FALSE)</f>
        <v>828.09736274727652</v>
      </c>
      <c r="N49" s="272">
        <f>K49*M49</f>
        <v>3312.3894509891061</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ht="15.75" thickBot="1">
      <c r="B52" s="43"/>
      <c r="C52" s="310"/>
      <c r="D52" s="310"/>
      <c r="E52" s="310"/>
      <c r="F52" s="310"/>
      <c r="G52" s="310"/>
      <c r="H52" s="310"/>
      <c r="I52" s="310"/>
      <c r="J52" s="435"/>
      <c r="K52" s="126"/>
      <c r="L52" s="325"/>
      <c r="M52" s="402"/>
      <c r="N52" s="272"/>
    </row>
    <row r="53" spans="1:14" ht="15.75" thickBot="1">
      <c r="B53" s="824" t="s">
        <v>953</v>
      </c>
      <c r="C53" s="825"/>
      <c r="D53" s="825"/>
      <c r="E53" s="825"/>
      <c r="F53" s="825"/>
      <c r="G53" s="825"/>
      <c r="H53" s="825"/>
      <c r="I53" s="825"/>
      <c r="J53" s="825"/>
      <c r="K53" s="825"/>
      <c r="L53" s="825"/>
      <c r="M53" s="826"/>
      <c r="N53" s="394">
        <f>SUM(N48:N52)</f>
        <v>8608.4491834208366</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B58" s="46"/>
      <c r="C58" s="317"/>
      <c r="D58" s="317"/>
      <c r="E58" s="317"/>
      <c r="F58" s="317"/>
      <c r="G58" s="317"/>
      <c r="H58" s="311"/>
      <c r="I58" s="279"/>
      <c r="J58" s="286"/>
      <c r="K58" s="279"/>
      <c r="L58" s="828"/>
      <c r="M58" s="829"/>
      <c r="N58" s="287"/>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4" t="s">
        <v>7</v>
      </c>
      <c r="B69" s="49" t="str">
        <f>VLOOKUP(A69,'MANO DE OBRA'!A8:D68,3,FALSE)</f>
        <v>Obrero (2)</v>
      </c>
      <c r="C69" s="47"/>
      <c r="D69" s="47"/>
      <c r="E69" s="47"/>
      <c r="F69" s="47"/>
      <c r="G69" s="47"/>
      <c r="H69" s="47"/>
      <c r="I69" s="292">
        <f>K69/J69*100</f>
        <v>58520.000000000007</v>
      </c>
      <c r="J69" s="293">
        <v>185</v>
      </c>
      <c r="K69" s="294">
        <f>VLOOKUP(A69,'MANO DE OBRA'!A8:D99,4,FALSE)</f>
        <v>108262</v>
      </c>
      <c r="L69" s="50"/>
      <c r="M69" s="434">
        <v>400</v>
      </c>
      <c r="N69" s="395">
        <f>K69/M69</f>
        <v>270.65499999999997</v>
      </c>
      <c r="O69" s="106"/>
    </row>
    <row r="70" spans="1:15">
      <c r="A70" s="164"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400</v>
      </c>
      <c r="N70" s="395">
        <f>K70/M70</f>
        <v>266.71560903601994</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127"/>
    </row>
    <row r="75" spans="1:15" ht="15.75" thickBot="1">
      <c r="B75" s="830" t="s">
        <v>953</v>
      </c>
      <c r="C75" s="831"/>
      <c r="D75" s="831"/>
      <c r="E75" s="831"/>
      <c r="F75" s="831"/>
      <c r="G75" s="831"/>
      <c r="H75" s="831"/>
      <c r="I75" s="831"/>
      <c r="J75" s="831"/>
      <c r="K75" s="831"/>
      <c r="L75" s="831"/>
      <c r="M75" s="832"/>
      <c r="N75" s="460">
        <f>SUM(N69:N74)</f>
        <v>537.37060903601991</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9199.5568533604583</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1839.9113706720918</v>
      </c>
      <c r="M82" s="859"/>
      <c r="N82" s="51"/>
    </row>
    <row r="83" spans="1:14">
      <c r="B83" s="89" t="s">
        <v>973</v>
      </c>
      <c r="C83" s="90"/>
      <c r="D83" s="90"/>
      <c r="E83" s="90"/>
      <c r="F83" s="90"/>
      <c r="G83" s="90"/>
      <c r="H83" s="90"/>
      <c r="I83" s="87"/>
      <c r="J83" s="88"/>
      <c r="K83" s="304">
        <v>0.05</v>
      </c>
      <c r="L83" s="858">
        <f>N77*K83</f>
        <v>459.97784266802296</v>
      </c>
      <c r="M83" s="859"/>
      <c r="N83" s="51"/>
    </row>
    <row r="84" spans="1:14" ht="15.75" thickBot="1">
      <c r="B84" s="91" t="s">
        <v>974</v>
      </c>
      <c r="C84" s="92"/>
      <c r="D84" s="92"/>
      <c r="E84" s="92"/>
      <c r="F84" s="92"/>
      <c r="G84" s="92"/>
      <c r="H84" s="92"/>
      <c r="I84" s="93"/>
      <c r="J84" s="94"/>
      <c r="K84" s="305">
        <v>0.05</v>
      </c>
      <c r="L84" s="860">
        <f>N77*K84</f>
        <v>459.97784266802296</v>
      </c>
      <c r="M84" s="861"/>
      <c r="N84" s="51"/>
    </row>
    <row r="85" spans="1:14" ht="15.75" thickBot="1">
      <c r="B85" s="824" t="s">
        <v>953</v>
      </c>
      <c r="C85" s="825"/>
      <c r="D85" s="825"/>
      <c r="E85" s="825"/>
      <c r="F85" s="825"/>
      <c r="G85" s="825"/>
      <c r="H85" s="825"/>
      <c r="I85" s="825"/>
      <c r="J85" s="825"/>
      <c r="K85" s="825"/>
      <c r="L85" s="825"/>
      <c r="M85" s="826"/>
      <c r="N85" s="52">
        <f>L82+L83+L84</f>
        <v>2759.8670560081382</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11959.423909368597</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1143</v>
      </c>
      <c r="C31" s="81" t="s">
        <v>2154</v>
      </c>
      <c r="D31" s="82"/>
      <c r="E31" s="82"/>
      <c r="F31" s="82"/>
      <c r="G31" s="82"/>
      <c r="H31" s="82"/>
      <c r="I31" s="82"/>
      <c r="J31" s="82"/>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269</v>
      </c>
      <c r="B36" s="837" t="str">
        <f>VLOOKUP(A36,EQUIPOS!A6:D154,3,FALSE)</f>
        <v>Motoniveladora  potencia 215 HP, ancho de cuchilla 4,27 m, peso 18 ton.</v>
      </c>
      <c r="C36" s="838"/>
      <c r="D36" s="838"/>
      <c r="E36" s="838"/>
      <c r="F36" s="838"/>
      <c r="G36" s="838"/>
      <c r="H36" s="839"/>
      <c r="I36" s="267"/>
      <c r="J36" s="268"/>
      <c r="K36" s="269">
        <f>VLOOKUP(A36,EQUIPOS!A6:D163,4,FALSE)</f>
        <v>153339.44513353758</v>
      </c>
      <c r="L36" s="270"/>
      <c r="M36" s="336">
        <v>15</v>
      </c>
      <c r="N36" s="272">
        <f>K36/M36</f>
        <v>10222.629675569171</v>
      </c>
    </row>
    <row r="37" spans="1:14">
      <c r="A37" s="113" t="s">
        <v>365</v>
      </c>
      <c r="B37" s="837" t="str">
        <f>VLOOKUP(A37,EQUIPOS!A7:D154,3,FALSE)</f>
        <v xml:space="preserve">Vibrocompatador, potencia 153 HP, peso 10 Ton. </v>
      </c>
      <c r="C37" s="838"/>
      <c r="D37" s="838"/>
      <c r="E37" s="838"/>
      <c r="F37" s="838"/>
      <c r="G37" s="838"/>
      <c r="H37" s="839"/>
      <c r="I37" s="421"/>
      <c r="J37" s="422"/>
      <c r="K37" s="269">
        <f>VLOOKUP(A37,EQUIPOS!A7:D164,4,FALSE)</f>
        <v>81781.037404553383</v>
      </c>
      <c r="L37" s="335"/>
      <c r="M37" s="336">
        <v>15</v>
      </c>
      <c r="N37" s="272">
        <f>K37/M37</f>
        <v>5452.0691603035584</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112.11635150600333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15786.815187378732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550</v>
      </c>
      <c r="B48" s="43" t="str">
        <f>VLOOKUP(A48,MATERIALES!A5:D373,3,FALSE)</f>
        <v>Material seleccionado para Relleno</v>
      </c>
      <c r="C48" s="281"/>
      <c r="D48" s="281"/>
      <c r="E48" s="281"/>
      <c r="F48" s="281"/>
      <c r="G48" s="281"/>
      <c r="H48" s="281"/>
      <c r="I48" s="268"/>
      <c r="J48" s="224" t="str">
        <f>VLOOKUP(A48,MATERIALES!A4:D640,2,FALSE)</f>
        <v>m3</v>
      </c>
      <c r="K48" s="282">
        <v>1.05</v>
      </c>
      <c r="L48" s="267"/>
      <c r="M48" s="402">
        <f>VLOOKUP(A48,MATERIALES!A5:D396,4,FALSE)</f>
        <v>38011.190222395715</v>
      </c>
      <c r="N48" s="272">
        <f>K48*M48</f>
        <v>39911.749733515506</v>
      </c>
    </row>
    <row r="49" spans="1:14">
      <c r="A49" s="163" t="s">
        <v>774</v>
      </c>
      <c r="B49" s="43" t="str">
        <f>VLOOKUP(A49,MATERIALES!A6:D373,3,FALSE)</f>
        <v>Agua</v>
      </c>
      <c r="C49" s="425"/>
      <c r="D49" s="425"/>
      <c r="E49" s="425"/>
      <c r="F49" s="425"/>
      <c r="G49" s="425"/>
      <c r="H49" s="425"/>
      <c r="I49" s="425"/>
      <c r="J49" s="311" t="str">
        <f>VLOOKUP(A49,MATERIALES!A5:D641,2,FALSE)</f>
        <v>lt</v>
      </c>
      <c r="K49" s="397">
        <v>30</v>
      </c>
      <c r="L49" s="421"/>
      <c r="M49" s="402">
        <f>VLOOKUP(A49,MATERIALES!A6:D397,4,FALSE)</f>
        <v>75.874781266930228</v>
      </c>
      <c r="N49" s="272">
        <f>K49*M49</f>
        <v>2276.2434380079067</v>
      </c>
    </row>
    <row r="50" spans="1:14">
      <c r="A50" s="163"/>
      <c r="B50" s="43"/>
      <c r="C50" s="425"/>
      <c r="D50" s="425"/>
      <c r="E50" s="425"/>
      <c r="F50" s="425"/>
      <c r="G50" s="425"/>
      <c r="H50" s="425"/>
      <c r="I50" s="425"/>
      <c r="J50" s="311"/>
      <c r="K50" s="397"/>
      <c r="L50" s="421"/>
      <c r="M50" s="402"/>
      <c r="N50" s="272"/>
    </row>
    <row r="51" spans="1:14">
      <c r="A51" s="163"/>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42187.993171523412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1291</v>
      </c>
      <c r="B60" s="46" t="str">
        <f>VLOOKUP(A60,TRANSPORTE!A1:D117,3,FALSE)</f>
        <v>Transporte de material seleccionado para relleno</v>
      </c>
      <c r="C60" s="317"/>
      <c r="D60" s="317"/>
      <c r="E60" s="317"/>
      <c r="F60" s="317"/>
      <c r="G60" s="317"/>
      <c r="H60" s="311" t="s">
        <v>1999</v>
      </c>
      <c r="I60" s="279">
        <v>1.05</v>
      </c>
      <c r="J60" s="286">
        <v>1</v>
      </c>
      <c r="K60" s="279">
        <f>I60*J60</f>
        <v>1.05</v>
      </c>
      <c r="L60" s="828">
        <f>VLOOKUP(A60,TRANSPORTE!A1:D117,4,FALSE)</f>
        <v>819.12972593026996</v>
      </c>
      <c r="M60" s="829"/>
      <c r="N60" s="287">
        <f>K60*L60</f>
        <v>860.08621222678346</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860.08621222678346</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120</v>
      </c>
      <c r="N71" s="395">
        <f>K71/M71</f>
        <v>889.05203012006655</v>
      </c>
      <c r="O71" s="106"/>
    </row>
    <row r="72" spans="1:15">
      <c r="A72" s="164"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120</v>
      </c>
      <c r="N72" s="395">
        <f>K72/M72</f>
        <v>1353.2750000000001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2242.3270301200664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61077.221601248995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12215.444320249801</v>
      </c>
      <c r="M84" s="859"/>
      <c r="N84" s="51"/>
    </row>
    <row r="85" spans="1:14">
      <c r="B85" s="89" t="s">
        <v>973</v>
      </c>
      <c r="C85" s="90"/>
      <c r="D85" s="90"/>
      <c r="E85" s="90"/>
      <c r="F85" s="90"/>
      <c r="G85" s="90"/>
      <c r="H85" s="90"/>
      <c r="I85" s="87"/>
      <c r="J85" s="88"/>
      <c r="K85" s="304">
        <v>0.05</v>
      </c>
      <c r="L85" s="858">
        <f>N79*K85</f>
        <v>3053.8610800624501</v>
      </c>
      <c r="M85" s="859"/>
      <c r="N85" s="51"/>
    </row>
    <row r="86" spans="1:14" ht="15.75" thickBot="1">
      <c r="B86" s="91" t="s">
        <v>974</v>
      </c>
      <c r="C86" s="92"/>
      <c r="D86" s="92"/>
      <c r="E86" s="92"/>
      <c r="F86" s="92"/>
      <c r="G86" s="92"/>
      <c r="H86" s="92"/>
      <c r="I86" s="93"/>
      <c r="J86" s="94"/>
      <c r="K86" s="305">
        <v>0.05</v>
      </c>
      <c r="L86" s="860">
        <f>N79*K86</f>
        <v>3053.8610800624501</v>
      </c>
      <c r="M86" s="861"/>
      <c r="N86" s="51"/>
    </row>
    <row r="87" spans="1:14" ht="15.75" thickBot="1">
      <c r="B87" s="824" t="s">
        <v>953</v>
      </c>
      <c r="C87" s="825"/>
      <c r="D87" s="825"/>
      <c r="E87" s="825"/>
      <c r="F87" s="825"/>
      <c r="G87" s="825"/>
      <c r="H87" s="825"/>
      <c r="I87" s="825"/>
      <c r="J87" s="825"/>
      <c r="K87" s="825"/>
      <c r="L87" s="825"/>
      <c r="M87" s="826"/>
      <c r="N87" s="52">
        <f>L84+L85+L86</f>
        <v>18323.166480374701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79400.388081623692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2.25" customHeight="1" thickBot="1">
      <c r="A31" t="s">
        <v>1845</v>
      </c>
      <c r="B31" s="80" t="s">
        <v>1144</v>
      </c>
      <c r="C31" s="964" t="s">
        <v>2155</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4272.266133840787</v>
      </c>
      <c r="N50" s="272">
        <f>K50*M50</f>
        <v>8544.532267681574</v>
      </c>
    </row>
    <row r="51" spans="1:14">
      <c r="A51" s="163" t="s">
        <v>921</v>
      </c>
      <c r="B51" s="43" t="str">
        <f>VLOOKUP(A51,MATERIALES!A6:D373,3,FALSE)</f>
        <v>Malla para gaviones (2M3)</v>
      </c>
      <c r="C51" s="425"/>
      <c r="D51" s="425"/>
      <c r="E51" s="425"/>
      <c r="F51" s="425"/>
      <c r="G51" s="425"/>
      <c r="H51" s="425"/>
      <c r="I51" s="425"/>
      <c r="J51" s="312" t="str">
        <f>VLOOKUP(A51,MATERIALES!A6:D643,2,FALSE)</f>
        <v>u</v>
      </c>
      <c r="K51" s="397">
        <v>0.5</v>
      </c>
      <c r="L51" s="421"/>
      <c r="M51" s="402">
        <f>VLOOKUP(A51,MATERIALES!A6:D399,4,FALSE)</f>
        <v>117847.79976642081</v>
      </c>
      <c r="N51" s="272">
        <f>K51*M51</f>
        <v>58923.899883210404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119766.9413646021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137984.59528184193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27596.919056368388</v>
      </c>
      <c r="M84" s="859"/>
      <c r="N84" s="51"/>
    </row>
    <row r="85" spans="1:14">
      <c r="B85" s="89" t="s">
        <v>973</v>
      </c>
      <c r="C85" s="90"/>
      <c r="D85" s="90"/>
      <c r="E85" s="90"/>
      <c r="F85" s="90"/>
      <c r="G85" s="90"/>
      <c r="H85" s="90"/>
      <c r="I85" s="87"/>
      <c r="J85" s="88"/>
      <c r="K85" s="304">
        <v>0.05</v>
      </c>
      <c r="L85" s="858">
        <f>N79*K85</f>
        <v>6899.229764092097</v>
      </c>
      <c r="M85" s="859"/>
      <c r="N85" s="51"/>
    </row>
    <row r="86" spans="1:14" ht="15.75" thickBot="1">
      <c r="B86" s="91" t="s">
        <v>974</v>
      </c>
      <c r="C86" s="92"/>
      <c r="D86" s="92"/>
      <c r="E86" s="92"/>
      <c r="F86" s="92"/>
      <c r="G86" s="92"/>
      <c r="H86" s="92"/>
      <c r="I86" s="93"/>
      <c r="J86" s="94"/>
      <c r="K86" s="305">
        <v>0.05</v>
      </c>
      <c r="L86" s="860">
        <f>N79*K86</f>
        <v>6899.229764092097</v>
      </c>
      <c r="M86" s="861"/>
      <c r="N86" s="51"/>
    </row>
    <row r="87" spans="1:14" ht="15.75" thickBot="1">
      <c r="B87" s="824" t="s">
        <v>953</v>
      </c>
      <c r="C87" s="825"/>
      <c r="D87" s="825"/>
      <c r="E87" s="825"/>
      <c r="F87" s="825"/>
      <c r="G87" s="825"/>
      <c r="H87" s="825"/>
      <c r="I87" s="825"/>
      <c r="J87" s="825"/>
      <c r="K87" s="825"/>
      <c r="L87" s="825"/>
      <c r="M87" s="826"/>
      <c r="N87" s="52">
        <f>L84+L85+L86</f>
        <v>41395.378584552578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179379.97386639452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1.5" customHeight="1" thickBot="1">
      <c r="A31" t="s">
        <v>1845</v>
      </c>
      <c r="B31" s="80" t="s">
        <v>1692</v>
      </c>
      <c r="C31" s="964" t="s">
        <v>2156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4272.266133840787</v>
      </c>
      <c r="N50" s="272">
        <f>K50*M50</f>
        <v>8544.532267681574</v>
      </c>
    </row>
    <row r="51" spans="1:14">
      <c r="A51" s="163" t="s">
        <v>925</v>
      </c>
      <c r="B51" s="43" t="str">
        <f>VLOOKUP(A51,MATERIALES!A6:D373,3,FALSE)</f>
        <v>Malla Ciclónica Para Gaviones Galvanizada Aleación Zn-5A1-Mm Cal 12 (2M3)</v>
      </c>
      <c r="C51" s="425"/>
      <c r="D51" s="425"/>
      <c r="E51" s="425"/>
      <c r="F51" s="425"/>
      <c r="G51" s="425"/>
      <c r="H51" s="425"/>
      <c r="I51" s="425"/>
      <c r="J51" s="312" t="str">
        <f>VLOOKUP(A51,MATERIALES!A6:D643,2,FALSE)</f>
        <v>u</v>
      </c>
      <c r="K51" s="397">
        <v>0.5</v>
      </c>
      <c r="L51" s="421"/>
      <c r="M51" s="402">
        <f>VLOOKUP(A51,MATERIALES!A6:D399,4,FALSE)</f>
        <v>192100.85513706063</v>
      </c>
      <c r="N51" s="272">
        <f>K51*M51</f>
        <v>96050.427568530315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156893.46904992202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309"/>
      <c r="C65" s="310"/>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175111.12296716188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35022.22459343238</v>
      </c>
      <c r="M84" s="859"/>
      <c r="N84" s="51"/>
    </row>
    <row r="85" spans="1:14">
      <c r="B85" s="89" t="s">
        <v>973</v>
      </c>
      <c r="C85" s="90"/>
      <c r="D85" s="90"/>
      <c r="E85" s="90"/>
      <c r="F85" s="90"/>
      <c r="G85" s="90"/>
      <c r="H85" s="90"/>
      <c r="I85" s="87"/>
      <c r="J85" s="88"/>
      <c r="K85" s="304">
        <v>0.05</v>
      </c>
      <c r="L85" s="858">
        <f>N79*K85</f>
        <v>8755.556148358095</v>
      </c>
      <c r="M85" s="859"/>
      <c r="N85" s="51"/>
    </row>
    <row r="86" spans="1:14" ht="15.75" thickBot="1">
      <c r="B86" s="91" t="s">
        <v>974</v>
      </c>
      <c r="C86" s="92"/>
      <c r="D86" s="92"/>
      <c r="E86" s="92"/>
      <c r="F86" s="92"/>
      <c r="G86" s="92"/>
      <c r="H86" s="92"/>
      <c r="I86" s="93"/>
      <c r="J86" s="94"/>
      <c r="K86" s="305">
        <v>0.05</v>
      </c>
      <c r="L86" s="860">
        <f>N79*K86</f>
        <v>8755.556148358095</v>
      </c>
      <c r="M86" s="861"/>
      <c r="N86" s="51"/>
    </row>
    <row r="87" spans="1:14" ht="15.75" thickBot="1">
      <c r="B87" s="824" t="s">
        <v>953</v>
      </c>
      <c r="C87" s="825"/>
      <c r="D87" s="825"/>
      <c r="E87" s="825"/>
      <c r="F87" s="825"/>
      <c r="G87" s="825"/>
      <c r="H87" s="825"/>
      <c r="I87" s="825"/>
      <c r="J87" s="825"/>
      <c r="K87" s="825"/>
      <c r="L87" s="825"/>
      <c r="M87" s="826"/>
      <c r="N87" s="52">
        <f>L84+L85+L86</f>
        <v>52533.336890148574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227644.45985731046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1693</v>
      </c>
      <c r="C31" s="964" t="s">
        <v>2157</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3"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3"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3"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4272.266133840787</v>
      </c>
      <c r="N50" s="272">
        <f>K50*M50</f>
        <v>8544.532267681574</v>
      </c>
    </row>
    <row r="51" spans="1:14">
      <c r="A51" s="163" t="s">
        <v>927</v>
      </c>
      <c r="B51" s="43" t="str">
        <f>VLOOKUP(A51,MATERIALES!A6:D373,3,FALSE)</f>
        <v>Malla Ciclónica Para Gaviones Galvanizada Y Plastificada Con Pvc Cal 12 (2M3)</v>
      </c>
      <c r="C51" s="425"/>
      <c r="D51" s="425"/>
      <c r="E51" s="425"/>
      <c r="F51" s="425"/>
      <c r="G51" s="425"/>
      <c r="H51" s="425"/>
      <c r="I51" s="425"/>
      <c r="J51" s="312" t="str">
        <f>VLOOKUP(A51,MATERIALES!A6:D643,2,FALSE)</f>
        <v>u</v>
      </c>
      <c r="K51" s="397">
        <v>0.5</v>
      </c>
      <c r="L51" s="421"/>
      <c r="M51" s="402">
        <f>VLOOKUP(A51,MATERIALES!A6:D399,4,FALSE)</f>
        <v>192100.85513706063</v>
      </c>
      <c r="N51" s="272">
        <f>K51*M51</f>
        <v>96050.427568530315</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156893.46904992202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4"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4"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175111.12296716188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35022.22459343238</v>
      </c>
      <c r="M84" s="859"/>
      <c r="N84" s="51"/>
    </row>
    <row r="85" spans="1:14">
      <c r="B85" s="89" t="s">
        <v>973</v>
      </c>
      <c r="C85" s="90"/>
      <c r="D85" s="90"/>
      <c r="E85" s="90"/>
      <c r="F85" s="90"/>
      <c r="G85" s="90"/>
      <c r="H85" s="90"/>
      <c r="I85" s="87"/>
      <c r="J85" s="88"/>
      <c r="K85" s="304">
        <v>0.05</v>
      </c>
      <c r="L85" s="858">
        <f>N79*K85</f>
        <v>8755.556148358095</v>
      </c>
      <c r="M85" s="859"/>
      <c r="N85" s="51"/>
    </row>
    <row r="86" spans="1:14" ht="15.75" thickBot="1">
      <c r="B86" s="91" t="s">
        <v>974</v>
      </c>
      <c r="C86" s="92"/>
      <c r="D86" s="92"/>
      <c r="E86" s="92"/>
      <c r="F86" s="92"/>
      <c r="G86" s="92"/>
      <c r="H86" s="92"/>
      <c r="I86" s="93"/>
      <c r="J86" s="94"/>
      <c r="K86" s="305">
        <v>0.05</v>
      </c>
      <c r="L86" s="860">
        <f>N79*K86</f>
        <v>8755.556148358095</v>
      </c>
      <c r="M86" s="861"/>
      <c r="N86" s="51"/>
    </row>
    <row r="87" spans="1:14" ht="15.75" thickBot="1">
      <c r="B87" s="824" t="s">
        <v>953</v>
      </c>
      <c r="C87" s="825"/>
      <c r="D87" s="825"/>
      <c r="E87" s="825"/>
      <c r="F87" s="825"/>
      <c r="G87" s="825"/>
      <c r="H87" s="825"/>
      <c r="I87" s="825"/>
      <c r="J87" s="825"/>
      <c r="K87" s="825"/>
      <c r="L87" s="825"/>
      <c r="M87" s="826"/>
      <c r="N87" s="52">
        <f>L84+L85+L86</f>
        <v>52533.336890148574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227644.45985731046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7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1694</v>
      </c>
      <c r="C31" s="964" t="s">
        <v>2158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1.1499999999999999</v>
      </c>
      <c r="L49" s="421"/>
      <c r="M49" s="402">
        <f>VLOOKUP(A49,MATERIALES!A6:D397,4,FALSE)</f>
        <v>6255.8757154583982</v>
      </c>
      <c r="N49" s="272">
        <f>K49*M49</f>
        <v>7194.2570727771572</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2</v>
      </c>
      <c r="L50" s="421"/>
      <c r="M50" s="402">
        <f>VLOOKUP(A50,MATERIALES!A6:D398,4,FALSE)</f>
        <v>4272.266133840787</v>
      </c>
      <c r="N50" s="272">
        <f>K50*M50</f>
        <v>8544.532267681574</v>
      </c>
    </row>
    <row r="51" spans="1:14">
      <c r="A51" s="166" t="s">
        <v>929</v>
      </c>
      <c r="B51" s="43" t="str">
        <f>VLOOKUP(A51,MATERIALES!A6:D373,3,FALSE)</f>
        <v>Malla Ciclónica Para Gaviones Galvanizada Aleación Zn-5A1-Mm Y Plastificada Pvc Cal 12 (2M3)</v>
      </c>
      <c r="C51" s="425"/>
      <c r="D51" s="425"/>
      <c r="E51" s="425"/>
      <c r="F51" s="425"/>
      <c r="G51" s="425"/>
      <c r="H51" s="425"/>
      <c r="I51" s="425"/>
      <c r="J51" s="312" t="str">
        <f>VLOOKUP(A51,MATERIALES!A6:D643,2,FALSE)</f>
        <v>u</v>
      </c>
      <c r="K51" s="397">
        <v>0.5</v>
      </c>
      <c r="L51" s="421"/>
      <c r="M51" s="402">
        <f>VLOOKUP(A51,MATERIALES!A6:D399,4,FALSE)</f>
        <v>188700.5380824797</v>
      </c>
      <c r="N51" s="272">
        <f>K51*M51</f>
        <v>94350.269041239852</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155193.31052263154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173410.9644398714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34682.192887974285</v>
      </c>
      <c r="M84" s="859"/>
      <c r="N84" s="51"/>
    </row>
    <row r="85" spans="1:14">
      <c r="B85" s="89" t="s">
        <v>973</v>
      </c>
      <c r="C85" s="90"/>
      <c r="D85" s="90"/>
      <c r="E85" s="90"/>
      <c r="F85" s="90"/>
      <c r="G85" s="90"/>
      <c r="H85" s="90"/>
      <c r="I85" s="87"/>
      <c r="J85" s="88"/>
      <c r="K85" s="304">
        <v>0.05</v>
      </c>
      <c r="L85" s="858">
        <f>N79*K85</f>
        <v>8670.5482219935711</v>
      </c>
      <c r="M85" s="859"/>
      <c r="N85" s="51"/>
    </row>
    <row r="86" spans="1:14" ht="15.75" thickBot="1">
      <c r="B86" s="91" t="s">
        <v>974</v>
      </c>
      <c r="C86" s="92"/>
      <c r="D86" s="92"/>
      <c r="E86" s="92"/>
      <c r="F86" s="92"/>
      <c r="G86" s="92"/>
      <c r="H86" s="92"/>
      <c r="I86" s="93"/>
      <c r="J86" s="94"/>
      <c r="K86" s="305">
        <v>0.05</v>
      </c>
      <c r="L86" s="860">
        <f>N79*K86</f>
        <v>8670.5482219935711</v>
      </c>
      <c r="M86" s="861"/>
      <c r="N86" s="51"/>
    </row>
    <row r="87" spans="1:14" ht="15.75" thickBot="1">
      <c r="B87" s="824" t="s">
        <v>953</v>
      </c>
      <c r="C87" s="825"/>
      <c r="D87" s="825"/>
      <c r="E87" s="825"/>
      <c r="F87" s="825"/>
      <c r="G87" s="825"/>
      <c r="H87" s="825"/>
      <c r="I87" s="825"/>
      <c r="J87" s="825"/>
      <c r="K87" s="825"/>
      <c r="L87" s="825"/>
      <c r="M87" s="826"/>
      <c r="N87" s="52">
        <f>L84+L85+L86</f>
        <v>52023.28933196143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225434.25377183282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1145</v>
      </c>
      <c r="C31" s="964" t="s">
        <v>1734</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6255.8757154583982</v>
      </c>
      <c r="N49" s="272">
        <f>K49*M49</f>
        <v>3127.9378577291991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4272.266133840787</v>
      </c>
      <c r="N50" s="272">
        <f>K50*M50</f>
        <v>4272.266133840787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67236.979382413556</v>
      </c>
      <c r="N51" s="272">
        <f>K51*M51</f>
        <v>67236.979382413556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119741.43551491649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1999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137959.08943215632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27591.817886431265</v>
      </c>
      <c r="M84" s="859"/>
      <c r="N84" s="51"/>
    </row>
    <row r="85" spans="1:14">
      <c r="B85" s="89" t="s">
        <v>973</v>
      </c>
      <c r="C85" s="90"/>
      <c r="D85" s="90"/>
      <c r="E85" s="90"/>
      <c r="F85" s="90"/>
      <c r="G85" s="90"/>
      <c r="H85" s="90"/>
      <c r="I85" s="87"/>
      <c r="J85" s="88"/>
      <c r="K85" s="304">
        <v>0.05</v>
      </c>
      <c r="L85" s="858">
        <f>N79*K85</f>
        <v>6897.9544716078162</v>
      </c>
      <c r="M85" s="859"/>
      <c r="N85" s="51"/>
    </row>
    <row r="86" spans="1:14" ht="15.75" thickBot="1">
      <c r="B86" s="91" t="s">
        <v>974</v>
      </c>
      <c r="C86" s="92"/>
      <c r="D86" s="92"/>
      <c r="E86" s="92"/>
      <c r="F86" s="92"/>
      <c r="G86" s="92"/>
      <c r="H86" s="92"/>
      <c r="I86" s="93"/>
      <c r="J86" s="94"/>
      <c r="K86" s="305">
        <v>0.05</v>
      </c>
      <c r="L86" s="860">
        <f>N79*K86</f>
        <v>6897.9544716078162</v>
      </c>
      <c r="M86" s="861"/>
      <c r="N86" s="51"/>
    </row>
    <row r="87" spans="1:14" ht="15.75" thickBot="1">
      <c r="B87" s="824" t="s">
        <v>953</v>
      </c>
      <c r="C87" s="825"/>
      <c r="D87" s="825"/>
      <c r="E87" s="825"/>
      <c r="F87" s="825"/>
      <c r="G87" s="825"/>
      <c r="H87" s="825"/>
      <c r="I87" s="825"/>
      <c r="J87" s="825"/>
      <c r="K87" s="825"/>
      <c r="L87" s="825"/>
      <c r="M87" s="826"/>
      <c r="N87" s="52">
        <f>L84+L85+L86</f>
        <v>41387.726829646897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179346.81626180321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1695</v>
      </c>
      <c r="C31" s="964" t="s">
        <v>1696</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6255.8757154583982</v>
      </c>
      <c r="N49" s="272">
        <f>K49*M49</f>
        <v>3127.9378577291991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4272.266133840787</v>
      </c>
      <c r="N50" s="272">
        <f>K50*M50</f>
        <v>4272.266133840787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67236.979382413556</v>
      </c>
      <c r="N51" s="272">
        <f>K51*M51</f>
        <v>67236.979382413556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119741.43551491649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137959.08943215632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27591.817886431265</v>
      </c>
      <c r="M84" s="859"/>
      <c r="N84" s="51"/>
    </row>
    <row r="85" spans="1:14">
      <c r="B85" s="89" t="s">
        <v>973</v>
      </c>
      <c r="C85" s="90"/>
      <c r="D85" s="90"/>
      <c r="E85" s="90"/>
      <c r="F85" s="90"/>
      <c r="G85" s="90"/>
      <c r="H85" s="90"/>
      <c r="I85" s="87"/>
      <c r="J85" s="88"/>
      <c r="K85" s="304">
        <v>0.05</v>
      </c>
      <c r="L85" s="858">
        <f>N79*K85</f>
        <v>6897.9544716078162</v>
      </c>
      <c r="M85" s="859"/>
      <c r="N85" s="51"/>
    </row>
    <row r="86" spans="1:14" ht="15.75" thickBot="1">
      <c r="B86" s="91" t="s">
        <v>974</v>
      </c>
      <c r="C86" s="92"/>
      <c r="D86" s="92"/>
      <c r="E86" s="92"/>
      <c r="F86" s="92"/>
      <c r="G86" s="92"/>
      <c r="H86" s="92"/>
      <c r="I86" s="93"/>
      <c r="J86" s="94"/>
      <c r="K86" s="305">
        <v>0.05</v>
      </c>
      <c r="L86" s="860">
        <f>N79*K86</f>
        <v>6897.9544716078162</v>
      </c>
      <c r="M86" s="861"/>
      <c r="N86" s="51"/>
    </row>
    <row r="87" spans="1:14" ht="15.75" thickBot="1">
      <c r="B87" s="824" t="s">
        <v>953</v>
      </c>
      <c r="C87" s="825"/>
      <c r="D87" s="825"/>
      <c r="E87" s="825"/>
      <c r="F87" s="825"/>
      <c r="G87" s="825"/>
      <c r="H87" s="825"/>
      <c r="I87" s="825"/>
      <c r="J87" s="825"/>
      <c r="K87" s="825"/>
      <c r="L87" s="825"/>
      <c r="M87" s="826"/>
      <c r="N87" s="52">
        <f>L84+L85+L86</f>
        <v>41387.726829646897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179346.81626180321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1697</v>
      </c>
      <c r="C31" s="964" t="s">
        <v>1698</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6255.8757154583982</v>
      </c>
      <c r="N49" s="272">
        <f>K49*M49</f>
        <v>3127.9378577291991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4272.266133840787</v>
      </c>
      <c r="N50" s="272">
        <f>K50*M50</f>
        <v>4272.266133840787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67236.979382413556</v>
      </c>
      <c r="N51" s="272">
        <f>K51*M51</f>
        <v>67236.979382413556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119741.43551491649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137959.08943215632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27591.817886431265</v>
      </c>
      <c r="M84" s="859"/>
      <c r="N84" s="51"/>
    </row>
    <row r="85" spans="1:14">
      <c r="B85" s="89" t="s">
        <v>973</v>
      </c>
      <c r="C85" s="90"/>
      <c r="D85" s="90"/>
      <c r="E85" s="90"/>
      <c r="F85" s="90"/>
      <c r="G85" s="90"/>
      <c r="H85" s="90"/>
      <c r="I85" s="87"/>
      <c r="J85" s="88"/>
      <c r="K85" s="304">
        <v>0.05</v>
      </c>
      <c r="L85" s="858">
        <f>N79*K85</f>
        <v>6897.9544716078162</v>
      </c>
      <c r="M85" s="859"/>
      <c r="N85" s="51"/>
    </row>
    <row r="86" spans="1:14" ht="15.75" thickBot="1">
      <c r="B86" s="91" t="s">
        <v>974</v>
      </c>
      <c r="C86" s="92"/>
      <c r="D86" s="92"/>
      <c r="E86" s="92"/>
      <c r="F86" s="92"/>
      <c r="G86" s="92"/>
      <c r="H86" s="92"/>
      <c r="I86" s="93"/>
      <c r="J86" s="94"/>
      <c r="K86" s="305">
        <v>0.05</v>
      </c>
      <c r="L86" s="860">
        <f>N79*K86</f>
        <v>6897.9544716078162</v>
      </c>
      <c r="M86" s="861"/>
      <c r="N86" s="51"/>
    </row>
    <row r="87" spans="1:14" ht="15.75" thickBot="1">
      <c r="B87" s="824" t="s">
        <v>953</v>
      </c>
      <c r="C87" s="825"/>
      <c r="D87" s="825"/>
      <c r="E87" s="825"/>
      <c r="F87" s="825"/>
      <c r="G87" s="825"/>
      <c r="H87" s="825"/>
      <c r="I87" s="825"/>
      <c r="J87" s="825"/>
      <c r="K87" s="825"/>
      <c r="L87" s="825"/>
      <c r="M87" s="826"/>
      <c r="N87" s="52">
        <f>L84+L85+L86</f>
        <v>41387.726829646897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179346.81626180321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1699</v>
      </c>
      <c r="C31" s="964" t="s">
        <v>1700</v>
      </c>
      <c r="D31" s="965"/>
      <c r="E31" s="965"/>
      <c r="F31" s="965"/>
      <c r="G31" s="965"/>
      <c r="H31" s="965"/>
      <c r="I31" s="965"/>
      <c r="J31" s="991"/>
      <c r="K31" s="453"/>
      <c r="L31" s="306" t="s">
        <v>387</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808.02560903602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808.02560903602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602</v>
      </c>
      <c r="B48" s="43" t="str">
        <f>VLOOKUP(A48,MATERIALES!A5:D373,3,FALSE)</f>
        <v>Piedra para gavión</v>
      </c>
      <c r="C48" s="281"/>
      <c r="D48" s="281"/>
      <c r="E48" s="281"/>
      <c r="F48" s="281"/>
      <c r="G48" s="281"/>
      <c r="H48" s="281"/>
      <c r="I48" s="281"/>
      <c r="J48" s="311" t="str">
        <f>VLOOKUP(A48,MATERIALES!A4:D640,2,FALSE)</f>
        <v>m3</v>
      </c>
      <c r="K48" s="282">
        <v>1.1000000000000001</v>
      </c>
      <c r="L48" s="267"/>
      <c r="M48" s="402">
        <f>VLOOKUP(A48,MATERIALES!A5:D396,4,FALSE)</f>
        <v>41003.865582666316</v>
      </c>
      <c r="N48" s="272">
        <f>K48*M48</f>
        <v>45104.252140932949</v>
      </c>
    </row>
    <row r="49" spans="1:14">
      <c r="A49" s="166" t="s">
        <v>782</v>
      </c>
      <c r="B49" s="43" t="str">
        <f>VLOOKUP(A49,MATERIALES!A6:D373,3,FALSE)</f>
        <v>Alambre galvanizado No. 12</v>
      </c>
      <c r="C49" s="425"/>
      <c r="D49" s="425"/>
      <c r="E49" s="425"/>
      <c r="F49" s="425"/>
      <c r="G49" s="425"/>
      <c r="H49" s="425"/>
      <c r="I49" s="425"/>
      <c r="J49" s="312" t="str">
        <f>VLOOKUP(A49,MATERIALES!A5:D641,2,FALSE)</f>
        <v>kg</v>
      </c>
      <c r="K49" s="397">
        <v>0.5</v>
      </c>
      <c r="L49" s="421"/>
      <c r="M49" s="402">
        <f>VLOOKUP(A49,MATERIALES!A6:D397,4,FALSE)</f>
        <v>6255.8757154583982</v>
      </c>
      <c r="N49" s="272">
        <f>K49*M49</f>
        <v>3127.9378577291991</v>
      </c>
    </row>
    <row r="50" spans="1:14">
      <c r="A50" s="166" t="s">
        <v>867</v>
      </c>
      <c r="B50" s="43" t="str">
        <f>VLOOKUP(A50,MATERIALES!A6:D373,3,FALSE)</f>
        <v>Formaleta (gaviones, juntas de bordillos, juntas de cunetas, muros, concretos clase D,E, F y G)</v>
      </c>
      <c r="C50" s="425"/>
      <c r="D50" s="425"/>
      <c r="E50" s="425"/>
      <c r="F50" s="425"/>
      <c r="G50" s="425"/>
      <c r="H50" s="425"/>
      <c r="I50" s="425"/>
      <c r="J50" s="312" t="str">
        <f>VLOOKUP(A50,MATERIALES!A6:D642,2,FALSE)</f>
        <v>m2</v>
      </c>
      <c r="K50" s="397">
        <v>1</v>
      </c>
      <c r="L50" s="421"/>
      <c r="M50" s="402">
        <f>VLOOKUP(A50,MATERIALES!A6:D398,4,FALSE)</f>
        <v>4272.266133840787</v>
      </c>
      <c r="N50" s="272">
        <f>K50*M50</f>
        <v>4272.266133840787</v>
      </c>
    </row>
    <row r="51" spans="1:14">
      <c r="A51" s="166" t="s">
        <v>923</v>
      </c>
      <c r="B51" s="43" t="str">
        <f>VLOOKUP(A51,MATERIALES!A6:D373,3,FALSE)</f>
        <v>Malla Para Colchagaviones Espesor 0,30 M</v>
      </c>
      <c r="C51" s="425"/>
      <c r="D51" s="425"/>
      <c r="E51" s="425"/>
      <c r="F51" s="425"/>
      <c r="G51" s="425"/>
      <c r="H51" s="425"/>
      <c r="I51" s="425"/>
      <c r="J51" s="312" t="str">
        <f>VLOOKUP(A51,MATERIALES!A6:D643,2,FALSE)</f>
        <v>u</v>
      </c>
      <c r="K51" s="397">
        <v>1</v>
      </c>
      <c r="L51" s="421"/>
      <c r="M51" s="402">
        <f>VLOOKUP(A51,MATERIALES!A6:D399,4,FALSE)</f>
        <v>67236.979382413556</v>
      </c>
      <c r="N51" s="272">
        <f>K51*M51</f>
        <v>67236.979382413556</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119741.43551491649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A60" t="s">
        <v>1311</v>
      </c>
      <c r="B60" s="46" t="str">
        <f>VLOOKUP(A60,TRANSPORTE!A1:D117,3,FALSE)</f>
        <v>Transporte de piedra para gaviones</v>
      </c>
      <c r="C60" s="317"/>
      <c r="D60" s="317"/>
      <c r="E60" s="317"/>
      <c r="F60" s="317"/>
      <c r="G60" s="317"/>
      <c r="H60" s="311" t="s">
        <v>339</v>
      </c>
      <c r="I60" s="279">
        <v>1.1000000000000001</v>
      </c>
      <c r="J60" s="286">
        <v>1</v>
      </c>
      <c r="K60" s="279">
        <f>I60*J60</f>
        <v>1.1000000000000001</v>
      </c>
      <c r="L60" s="828">
        <f>VLOOKUP(A60,TRANSPORTE!A1:D117,4,FALSE)</f>
        <v>1135.5601158940194</v>
      </c>
      <c r="M60" s="829"/>
      <c r="N60" s="287">
        <f>K60*L60</f>
        <v>1249.1161274834215</v>
      </c>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f>N60+N61+N62+N63+N64</f>
        <v>1249.1161274834215</v>
      </c>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v>
      </c>
      <c r="N71" s="395">
        <f>K71/M71</f>
        <v>10826.2</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16160.5121807204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137959.08943215632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27591.817886431265</v>
      </c>
      <c r="M84" s="859"/>
      <c r="N84" s="51"/>
    </row>
    <row r="85" spans="1:14">
      <c r="B85" s="89" t="s">
        <v>973</v>
      </c>
      <c r="C85" s="90"/>
      <c r="D85" s="90"/>
      <c r="E85" s="90"/>
      <c r="F85" s="90"/>
      <c r="G85" s="90"/>
      <c r="H85" s="90"/>
      <c r="I85" s="87"/>
      <c r="J85" s="88"/>
      <c r="K85" s="304">
        <v>0.05</v>
      </c>
      <c r="L85" s="858">
        <f>N79*K85</f>
        <v>6897.9544716078162</v>
      </c>
      <c r="M85" s="859"/>
      <c r="N85" s="51"/>
    </row>
    <row r="86" spans="1:14" ht="15.75" thickBot="1">
      <c r="B86" s="91" t="s">
        <v>974</v>
      </c>
      <c r="C86" s="92"/>
      <c r="D86" s="92"/>
      <c r="E86" s="92"/>
      <c r="F86" s="92"/>
      <c r="G86" s="92"/>
      <c r="H86" s="92"/>
      <c r="I86" s="93"/>
      <c r="J86" s="94"/>
      <c r="K86" s="305">
        <v>0.05</v>
      </c>
      <c r="L86" s="860">
        <f>N79*K86</f>
        <v>6897.9544716078162</v>
      </c>
      <c r="M86" s="861"/>
      <c r="N86" s="51"/>
    </row>
    <row r="87" spans="1:14" ht="15.75" thickBot="1">
      <c r="B87" s="824" t="s">
        <v>953</v>
      </c>
      <c r="C87" s="825"/>
      <c r="D87" s="825"/>
      <c r="E87" s="825"/>
      <c r="F87" s="825"/>
      <c r="G87" s="825"/>
      <c r="H87" s="825"/>
      <c r="I87" s="825"/>
      <c r="J87" s="825"/>
      <c r="K87" s="825"/>
      <c r="L87" s="825"/>
      <c r="M87" s="826"/>
      <c r="N87" s="52">
        <f>L84+L85+L86</f>
        <v>41387.726829646897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179346.81626180321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1701</v>
      </c>
      <c r="C31" s="964" t="s">
        <v>1702</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7559.6484756025102</v>
      </c>
      <c r="N48" s="272">
        <f>K48*M48</f>
        <v>9827.5430182832642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9827.5430182832642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11443.594236355304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2288.7188472710609</v>
      </c>
      <c r="M84" s="859"/>
      <c r="N84" s="51"/>
    </row>
    <row r="85" spans="1:14">
      <c r="B85" s="89" t="s">
        <v>973</v>
      </c>
      <c r="C85" s="90"/>
      <c r="D85" s="90"/>
      <c r="E85" s="90"/>
      <c r="F85" s="90"/>
      <c r="G85" s="90"/>
      <c r="H85" s="90"/>
      <c r="I85" s="87"/>
      <c r="J85" s="88"/>
      <c r="K85" s="304">
        <v>0.05</v>
      </c>
      <c r="L85" s="858">
        <f>N79*K85</f>
        <v>572.17971181776522</v>
      </c>
      <c r="M85" s="859"/>
      <c r="N85" s="51"/>
    </row>
    <row r="86" spans="1:14" ht="15.75" thickBot="1">
      <c r="B86" s="91" t="s">
        <v>974</v>
      </c>
      <c r="C86" s="92"/>
      <c r="D86" s="92"/>
      <c r="E86" s="92"/>
      <c r="F86" s="92"/>
      <c r="G86" s="92"/>
      <c r="H86" s="92"/>
      <c r="I86" s="93"/>
      <c r="J86" s="94"/>
      <c r="K86" s="305">
        <v>0.05</v>
      </c>
      <c r="L86" s="860">
        <f>N79*K86</f>
        <v>572.17971181776522</v>
      </c>
      <c r="M86" s="861"/>
      <c r="N86" s="51"/>
    </row>
    <row r="87" spans="1:14" ht="15.75" thickBot="1">
      <c r="B87" s="824" t="s">
        <v>953</v>
      </c>
      <c r="C87" s="825"/>
      <c r="D87" s="825"/>
      <c r="E87" s="825"/>
      <c r="F87" s="825"/>
      <c r="G87" s="825"/>
      <c r="H87" s="825"/>
      <c r="I87" s="825"/>
      <c r="J87" s="825"/>
      <c r="K87" s="825"/>
      <c r="L87" s="825"/>
      <c r="M87" s="826"/>
      <c r="N87" s="52">
        <f>L84+L85+L86</f>
        <v>3433.0782709065911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14876.672507261896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1703</v>
      </c>
      <c r="C31" s="964" t="s">
        <v>1704</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18071.786871401004</v>
      </c>
      <c r="N48" s="272">
        <f>K48*M48</f>
        <v>23493.322932821306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23493.322932821306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25109.374150893345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5021.8748301786691</v>
      </c>
      <c r="M84" s="859"/>
      <c r="N84" s="51"/>
    </row>
    <row r="85" spans="1:14">
      <c r="B85" s="89" t="s">
        <v>973</v>
      </c>
      <c r="C85" s="90"/>
      <c r="D85" s="90"/>
      <c r="E85" s="90"/>
      <c r="F85" s="90"/>
      <c r="G85" s="90"/>
      <c r="H85" s="90"/>
      <c r="I85" s="87"/>
      <c r="J85" s="88"/>
      <c r="K85" s="304">
        <v>0.05</v>
      </c>
      <c r="L85" s="858">
        <f>N79*K85</f>
        <v>1255.4687075446673</v>
      </c>
      <c r="M85" s="859"/>
      <c r="N85" s="51"/>
    </row>
    <row r="86" spans="1:14" ht="15.75" thickBot="1">
      <c r="B86" s="91" t="s">
        <v>974</v>
      </c>
      <c r="C86" s="92"/>
      <c r="D86" s="92"/>
      <c r="E86" s="92"/>
      <c r="F86" s="92"/>
      <c r="G86" s="92"/>
      <c r="H86" s="92"/>
      <c r="I86" s="93"/>
      <c r="J86" s="94"/>
      <c r="K86" s="305">
        <v>0.05</v>
      </c>
      <c r="L86" s="860">
        <f>N79*K86</f>
        <v>1255.4687075446673</v>
      </c>
      <c r="M86" s="861"/>
      <c r="N86" s="51"/>
    </row>
    <row r="87" spans="1:14" ht="15.75" thickBot="1">
      <c r="B87" s="824" t="s">
        <v>953</v>
      </c>
      <c r="C87" s="825"/>
      <c r="D87" s="825"/>
      <c r="E87" s="825"/>
      <c r="F87" s="825"/>
      <c r="G87" s="825"/>
      <c r="H87" s="825"/>
      <c r="I87" s="825"/>
      <c r="J87" s="825"/>
      <c r="K87" s="825"/>
      <c r="L87" s="825"/>
      <c r="M87" s="826"/>
      <c r="N87" s="52">
        <f>L84+L85+L86</f>
        <v>7532.8122452680036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32642.186396161349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75" customHeight="1" thickBot="1">
      <c r="A31" t="s">
        <v>1845</v>
      </c>
      <c r="B31" s="80" t="s">
        <v>1705</v>
      </c>
      <c r="C31" s="964" t="s">
        <v>2159</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892</v>
      </c>
      <c r="B48" s="43" t="str">
        <f>VLOOKUP(A48,MATERIALES!A5:D373,3,FALSE)</f>
        <v>Geotextil Fortex BX-40</v>
      </c>
      <c r="C48" s="281"/>
      <c r="D48" s="281"/>
      <c r="E48" s="281"/>
      <c r="F48" s="281"/>
      <c r="G48" s="281"/>
      <c r="H48" s="281"/>
      <c r="I48" s="268"/>
      <c r="J48" s="224" t="str">
        <f>VLOOKUP(A48,MATERIALES!A4:D640,2,FALSE)</f>
        <v>M2</v>
      </c>
      <c r="K48" s="282">
        <v>1.3</v>
      </c>
      <c r="L48" s="267"/>
      <c r="M48" s="402">
        <f>VLOOKUP(A48,MATERIALES!A5:D396,4,FALSE)</f>
        <v>7559.6484756025102</v>
      </c>
      <c r="N48" s="272">
        <f>K48*M48</f>
        <v>9827.5430182832642</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9827.5430182832642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11443.594236355304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2288.7188472710609</v>
      </c>
      <c r="M84" s="859"/>
      <c r="N84" s="51"/>
    </row>
    <row r="85" spans="1:14">
      <c r="B85" s="89" t="s">
        <v>973</v>
      </c>
      <c r="C85" s="90"/>
      <c r="D85" s="90"/>
      <c r="E85" s="90"/>
      <c r="F85" s="90"/>
      <c r="G85" s="90"/>
      <c r="H85" s="90"/>
      <c r="I85" s="87"/>
      <c r="J85" s="88"/>
      <c r="K85" s="304">
        <v>0.05</v>
      </c>
      <c r="L85" s="858">
        <f>N79*K85</f>
        <v>572.17971181776522</v>
      </c>
      <c r="M85" s="859"/>
      <c r="N85" s="51"/>
    </row>
    <row r="86" spans="1:14" ht="15.75" thickBot="1">
      <c r="B86" s="91" t="s">
        <v>974</v>
      </c>
      <c r="C86" s="92"/>
      <c r="D86" s="92"/>
      <c r="E86" s="92"/>
      <c r="F86" s="92"/>
      <c r="G86" s="92"/>
      <c r="H86" s="92"/>
      <c r="I86" s="93"/>
      <c r="J86" s="94"/>
      <c r="K86" s="305">
        <v>0.05</v>
      </c>
      <c r="L86" s="860">
        <f>N79*K86</f>
        <v>572.17971181776522</v>
      </c>
      <c r="M86" s="861"/>
      <c r="N86" s="51"/>
    </row>
    <row r="87" spans="1:14" ht="15.75" thickBot="1">
      <c r="B87" s="824" t="s">
        <v>953</v>
      </c>
      <c r="C87" s="825"/>
      <c r="D87" s="825"/>
      <c r="E87" s="825"/>
      <c r="F87" s="825"/>
      <c r="G87" s="825"/>
      <c r="H87" s="825"/>
      <c r="I87" s="825"/>
      <c r="J87" s="825"/>
      <c r="K87" s="825"/>
      <c r="L87" s="825"/>
      <c r="M87" s="826"/>
      <c r="N87" s="52">
        <f>L84+L85+L86</f>
        <v>3433.0782709065911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14876.672507261896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30" customHeight="1" thickBot="1">
      <c r="A31" t="s">
        <v>1845</v>
      </c>
      <c r="B31" s="80" t="s">
        <v>1706</v>
      </c>
      <c r="C31" s="964" t="s">
        <v>2160</v>
      </c>
      <c r="D31" s="965"/>
      <c r="E31" s="965"/>
      <c r="F31" s="965"/>
      <c r="G31" s="965"/>
      <c r="H31" s="965"/>
      <c r="I31" s="965"/>
      <c r="J31" s="991"/>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c r="C41" s="845"/>
      <c r="D41" s="845"/>
      <c r="E41" s="38"/>
      <c r="F41" s="39"/>
      <c r="G41" s="39"/>
      <c r="H41" s="40"/>
      <c r="I41" s="36"/>
      <c r="J41" s="37"/>
      <c r="K41" s="279"/>
      <c r="L41" s="276"/>
      <c r="M41" s="401"/>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907</v>
      </c>
      <c r="B48" s="43" t="str">
        <f>VLOOKUP(A48,MATERIALES!A5:D373,3,FALSE)</f>
        <v>Geomalla Forgrid UX100</v>
      </c>
      <c r="C48" s="281"/>
      <c r="D48" s="281"/>
      <c r="E48" s="281"/>
      <c r="F48" s="281"/>
      <c r="G48" s="281"/>
      <c r="H48" s="281"/>
      <c r="I48" s="268"/>
      <c r="J48" s="224" t="str">
        <f>VLOOKUP(A48,MATERIALES!A4:D640,2,FALSE)</f>
        <v>M2</v>
      </c>
      <c r="K48" s="282">
        <v>1.3</v>
      </c>
      <c r="L48" s="267"/>
      <c r="M48" s="402">
        <f>VLOOKUP(A48,MATERIALES!A5:D396,4,FALSE)</f>
        <v>18071.786871401004</v>
      </c>
      <c r="N48" s="272">
        <f>K48*M48</f>
        <v>23493.322932821306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23493.322932821306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200</v>
      </c>
      <c r="N71" s="395">
        <f>K71/M71</f>
        <v>1082.6199999999999</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v>
      </c>
      <c r="N72" s="395">
        <f>K72/M72</f>
        <v>533.43121807203988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1616.0512180720398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25109.374150893345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5021.8748301786691</v>
      </c>
      <c r="M84" s="859"/>
      <c r="N84" s="51"/>
    </row>
    <row r="85" spans="1:14">
      <c r="B85" s="89" t="s">
        <v>973</v>
      </c>
      <c r="C85" s="90"/>
      <c r="D85" s="90"/>
      <c r="E85" s="90"/>
      <c r="F85" s="90"/>
      <c r="G85" s="90"/>
      <c r="H85" s="90"/>
      <c r="I85" s="87"/>
      <c r="J85" s="88"/>
      <c r="K85" s="304">
        <v>0.05</v>
      </c>
      <c r="L85" s="858">
        <f>N79*K85</f>
        <v>1255.4687075446673</v>
      </c>
      <c r="M85" s="859"/>
      <c r="N85" s="51"/>
    </row>
    <row r="86" spans="1:14" ht="15.75" thickBot="1">
      <c r="B86" s="91" t="s">
        <v>974</v>
      </c>
      <c r="C86" s="92"/>
      <c r="D86" s="92"/>
      <c r="E86" s="92"/>
      <c r="F86" s="92"/>
      <c r="G86" s="92"/>
      <c r="H86" s="92"/>
      <c r="I86" s="93"/>
      <c r="J86" s="94"/>
      <c r="K86" s="305">
        <v>0.05</v>
      </c>
      <c r="L86" s="860">
        <f>N79*K86</f>
        <v>1255.4687075446673</v>
      </c>
      <c r="M86" s="861"/>
      <c r="N86" s="51"/>
    </row>
    <row r="87" spans="1:14" ht="15.75" thickBot="1">
      <c r="B87" s="824" t="s">
        <v>953</v>
      </c>
      <c r="C87" s="825"/>
      <c r="D87" s="825"/>
      <c r="E87" s="825"/>
      <c r="F87" s="825"/>
      <c r="G87" s="825"/>
      <c r="H87" s="825"/>
      <c r="I87" s="825"/>
      <c r="J87" s="825"/>
      <c r="K87" s="825"/>
      <c r="L87" s="825"/>
      <c r="M87" s="826"/>
      <c r="N87" s="52">
        <f>L84+L85+L86</f>
        <v>7532.8122452680036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32642.186396161349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1707</v>
      </c>
      <c r="C31" s="81" t="s">
        <v>2161</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152</v>
      </c>
      <c r="B36" s="837" t="str">
        <f>VLOOKUP(A36,EQUIPOS!A6:D154,3,FALSE)</f>
        <v xml:space="preserve">Carrotanque de agua(1000 Galones) </v>
      </c>
      <c r="C36" s="838"/>
      <c r="D36" s="838"/>
      <c r="E36" s="838"/>
      <c r="F36" s="838"/>
      <c r="G36" s="838"/>
      <c r="H36" s="839"/>
      <c r="I36" s="267"/>
      <c r="J36" s="268"/>
      <c r="K36" s="269">
        <f>VLOOKUP(A36,EQUIPOS!A6:D163,4,FALSE)</f>
        <v>122671.55610683006</v>
      </c>
      <c r="L36" s="270"/>
      <c r="M36" s="336">
        <v>15</v>
      </c>
      <c r="N36" s="272">
        <f>K36/M36</f>
        <v>8178.1037404553372</v>
      </c>
    </row>
    <row r="37" spans="1:14">
      <c r="A37" s="113" t="s">
        <v>174</v>
      </c>
      <c r="B37" s="837" t="str">
        <f>VLOOKUP(A37,EQUIPOS!A7:D154,3,FALSE)</f>
        <v>Compactador vibratorio tipo DD-20</v>
      </c>
      <c r="C37" s="838"/>
      <c r="D37" s="838"/>
      <c r="E37" s="838"/>
      <c r="F37" s="838"/>
      <c r="G37" s="838"/>
      <c r="H37" s="839"/>
      <c r="I37" s="421"/>
      <c r="J37" s="422"/>
      <c r="K37" s="269">
        <f>VLOOKUP(A37,EQUIPOS!A7:D164,4,FALSE)</f>
        <v>72121.979692792724</v>
      </c>
      <c r="L37" s="335"/>
      <c r="M37" s="336">
        <v>15</v>
      </c>
      <c r="N37" s="272">
        <f>K37/M37</f>
        <v>4808.131979519515</v>
      </c>
    </row>
    <row r="38" spans="1:14">
      <c r="A38" s="113" t="s">
        <v>269</v>
      </c>
      <c r="B38" s="837" t="str">
        <f>VLOOKUP(A38,EQUIPOS!A8:D154,3,FALSE)</f>
        <v>Motoniveladora  potencia 215 HP, ancho de cuchilla 4,27 m, peso 18 ton.</v>
      </c>
      <c r="C38" s="838"/>
      <c r="D38" s="838"/>
      <c r="E38" s="838"/>
      <c r="F38" s="838"/>
      <c r="G38" s="838"/>
      <c r="H38" s="839"/>
      <c r="I38" s="328"/>
      <c r="J38" s="330"/>
      <c r="K38" s="269">
        <f>VLOOKUP(A38,EQUIPOS!A8:D165,4,FALSE)</f>
        <v>153339.44513353758</v>
      </c>
      <c r="L38" s="423"/>
      <c r="M38" s="424">
        <v>15</v>
      </c>
      <c r="N38" s="272">
        <f>K38/M38</f>
        <v>10222.629675569171</v>
      </c>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N75*M41</f>
        <v>44.846540602401326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SUM(N36:N41)</f>
        <v>23253.711936146425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550</v>
      </c>
      <c r="B48" s="43" t="str">
        <f>VLOOKUP(A48,MATERIALES!A5:D373,3,FALSE)</f>
        <v>Material seleccionado para Relleno</v>
      </c>
      <c r="C48" s="281"/>
      <c r="D48" s="281"/>
      <c r="E48" s="281"/>
      <c r="F48" s="281"/>
      <c r="G48" s="281"/>
      <c r="H48" s="281"/>
      <c r="I48" s="268"/>
      <c r="J48" s="224" t="str">
        <f>VLOOKUP(A48,MATERIALES!A4:D640,2,FALSE)</f>
        <v>m3</v>
      </c>
      <c r="K48" s="282">
        <v>1.3</v>
      </c>
      <c r="L48" s="267"/>
      <c r="M48" s="402">
        <f>VLOOKUP(A48,MATERIALES!A5:D396,4,FALSE)</f>
        <v>38011.190222395715</v>
      </c>
      <c r="N48" s="272">
        <f>K48*M48</f>
        <v>49414.547289114431</v>
      </c>
    </row>
    <row r="49" spans="1:14">
      <c r="A49" s="166" t="s">
        <v>774</v>
      </c>
      <c r="B49" s="43" t="str">
        <f>VLOOKUP(A49,MATERIALES!A6:D373,3,FALSE)</f>
        <v>Agua</v>
      </c>
      <c r="C49" s="425"/>
      <c r="D49" s="425"/>
      <c r="E49" s="425"/>
      <c r="F49" s="425"/>
      <c r="G49" s="425"/>
      <c r="H49" s="425"/>
      <c r="I49" s="425"/>
      <c r="J49" s="311" t="s">
        <v>422</v>
      </c>
      <c r="K49" s="397">
        <v>30</v>
      </c>
      <c r="L49" s="421"/>
      <c r="M49" s="402">
        <f>VLOOKUP(A49,MATERIALES!A6:D397,4,FALSE)</f>
        <v>75.874781266930228</v>
      </c>
      <c r="N49" s="272">
        <f>K49*M49</f>
        <v>2276.2434380079067</v>
      </c>
    </row>
    <row r="50" spans="1:14">
      <c r="B50" s="320"/>
      <c r="C50" s="47"/>
      <c r="D50" s="47"/>
      <c r="E50" s="47"/>
      <c r="F50" s="47"/>
      <c r="G50" s="47"/>
      <c r="H50" s="47"/>
      <c r="I50" s="47"/>
      <c r="J50" s="288"/>
      <c r="K50" s="169"/>
      <c r="L50" s="318"/>
      <c r="M50" s="426"/>
      <c r="N50" s="273"/>
    </row>
    <row r="51" spans="1:14">
      <c r="B51" s="168"/>
      <c r="C51" s="317"/>
      <c r="D51" s="317"/>
      <c r="E51" s="317"/>
      <c r="F51" s="317"/>
      <c r="G51" s="317"/>
      <c r="H51" s="317"/>
      <c r="I51" s="317"/>
      <c r="J51" s="311"/>
      <c r="K51" s="44"/>
      <c r="L51" s="318"/>
      <c r="M51" s="426"/>
      <c r="N51" s="273"/>
    </row>
    <row r="52" spans="1:14" ht="15.75" thickBot="1">
      <c r="B52" s="450"/>
      <c r="C52" s="448"/>
      <c r="D52" s="448"/>
      <c r="E52" s="448"/>
      <c r="F52" s="448"/>
      <c r="G52" s="448"/>
      <c r="H52" s="448"/>
      <c r="I52" s="448"/>
      <c r="J52" s="449"/>
      <c r="K52" s="126"/>
      <c r="L52" s="446"/>
      <c r="M52" s="482"/>
      <c r="N52" s="483"/>
    </row>
    <row r="53" spans="1:14" ht="15.75" thickBot="1">
      <c r="B53" s="830" t="s">
        <v>953</v>
      </c>
      <c r="C53" s="831"/>
      <c r="D53" s="831"/>
      <c r="E53" s="831"/>
      <c r="F53" s="831"/>
      <c r="G53" s="831"/>
      <c r="H53" s="831"/>
      <c r="I53" s="831"/>
      <c r="J53" s="831"/>
      <c r="K53" s="831"/>
      <c r="L53" s="831"/>
      <c r="M53" s="832"/>
      <c r="N53" s="104">
        <f>SUM(N48:N52)</f>
        <v>51690.790727122338</v>
      </c>
    </row>
    <row r="54" spans="1:14">
      <c r="B54" s="33"/>
      <c r="C54" s="34"/>
      <c r="D54" s="34"/>
      <c r="E54" s="34"/>
      <c r="F54" s="34"/>
      <c r="G54" s="34"/>
      <c r="H54" s="34"/>
      <c r="I54" s="34"/>
      <c r="J54" s="34"/>
      <c r="K54" s="34"/>
      <c r="L54" s="34"/>
      <c r="M54" s="34"/>
      <c r="N54" s="35"/>
    </row>
    <row r="55" spans="1:14">
      <c r="B55" s="64" t="s">
        <v>956</v>
      </c>
      <c r="C55" s="65"/>
      <c r="D55" s="65"/>
      <c r="E55" s="65"/>
      <c r="F55" s="65"/>
      <c r="G55" s="65"/>
      <c r="H55" s="65"/>
      <c r="I55" s="65"/>
      <c r="J55" s="65"/>
      <c r="K55" s="65"/>
      <c r="L55" s="65"/>
      <c r="M55" s="65"/>
      <c r="N55" s="66"/>
    </row>
    <row r="56" spans="1:14" ht="15.75" thickBot="1">
      <c r="B56" s="68"/>
      <c r="C56" s="61"/>
      <c r="D56" s="61"/>
      <c r="E56" s="61"/>
      <c r="F56" s="61"/>
      <c r="G56" s="61"/>
      <c r="H56" s="61"/>
      <c r="I56" s="61"/>
      <c r="J56" s="61"/>
      <c r="K56" s="61"/>
      <c r="L56" s="61"/>
      <c r="M56" s="61"/>
      <c r="N56" s="63"/>
    </row>
    <row r="57" spans="1:14" ht="25.5">
      <c r="B57" s="313" t="s">
        <v>957</v>
      </c>
      <c r="C57" s="314"/>
      <c r="D57" s="314"/>
      <c r="E57" s="314"/>
      <c r="F57" s="314"/>
      <c r="G57" s="314"/>
      <c r="H57" s="73" t="s">
        <v>945</v>
      </c>
      <c r="I57" s="74" t="s">
        <v>958</v>
      </c>
      <c r="J57" s="75" t="s">
        <v>959</v>
      </c>
      <c r="K57" s="73" t="s">
        <v>960</v>
      </c>
      <c r="L57" s="827" t="s">
        <v>961</v>
      </c>
      <c r="M57" s="800"/>
      <c r="N57" s="76" t="s">
        <v>951</v>
      </c>
    </row>
    <row r="58" spans="1:14">
      <c r="A58" t="s">
        <v>1291</v>
      </c>
      <c r="B58" s="46" t="str">
        <f>VLOOKUP(A58,TRANSPORTE!A1:D117,3,FALSE)</f>
        <v>Transporte de material seleccionado para relleno</v>
      </c>
      <c r="C58" s="317"/>
      <c r="D58" s="317"/>
      <c r="E58" s="317"/>
      <c r="F58" s="317"/>
      <c r="G58" s="317"/>
      <c r="H58" s="311" t="s">
        <v>1999</v>
      </c>
      <c r="I58" s="279">
        <v>1.3</v>
      </c>
      <c r="J58" s="286">
        <v>1</v>
      </c>
      <c r="K58" s="279">
        <f>I58*J58</f>
        <v>1.3</v>
      </c>
      <c r="L58" s="828">
        <f>VLOOKUP(A58,TRANSPORTE!A1:D117,4,FALSE)</f>
        <v>819.12972593026996</v>
      </c>
      <c r="M58" s="829"/>
      <c r="N58" s="287">
        <f>K58*L58</f>
        <v>1064.8686437093511</v>
      </c>
    </row>
    <row r="59" spans="1:14">
      <c r="B59" s="46"/>
      <c r="C59" s="47"/>
      <c r="D59" s="47"/>
      <c r="E59" s="47"/>
      <c r="F59" s="47"/>
      <c r="G59" s="4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288"/>
      <c r="I62" s="279"/>
      <c r="J62" s="279"/>
      <c r="K62" s="279"/>
      <c r="L62" s="289"/>
      <c r="M62" s="290"/>
      <c r="N62" s="291"/>
    </row>
    <row r="63" spans="1:14" ht="15.75" thickBot="1">
      <c r="B63" s="447"/>
      <c r="C63" s="448"/>
      <c r="D63" s="448"/>
      <c r="E63" s="448"/>
      <c r="F63" s="448"/>
      <c r="G63" s="448"/>
      <c r="H63" s="48"/>
      <c r="I63" s="126"/>
      <c r="J63" s="126"/>
      <c r="K63" s="126"/>
      <c r="L63" s="813"/>
      <c r="M63" s="814"/>
      <c r="N63" s="127"/>
    </row>
    <row r="64" spans="1:14" ht="15.75" thickBot="1">
      <c r="B64" s="830" t="s">
        <v>953</v>
      </c>
      <c r="C64" s="831"/>
      <c r="D64" s="831"/>
      <c r="E64" s="831"/>
      <c r="F64" s="831"/>
      <c r="G64" s="831"/>
      <c r="H64" s="831"/>
      <c r="I64" s="831"/>
      <c r="J64" s="831"/>
      <c r="K64" s="831"/>
      <c r="L64" s="831"/>
      <c r="M64" s="832"/>
      <c r="N64" s="104">
        <f>N58+N59+N60+N61+N62</f>
        <v>1064.8686437093511</v>
      </c>
    </row>
    <row r="65" spans="1:15">
      <c r="B65" s="33"/>
      <c r="C65" s="34"/>
      <c r="D65" s="34"/>
      <c r="E65" s="34"/>
      <c r="F65" s="34"/>
      <c r="G65" s="34"/>
      <c r="H65" s="34"/>
      <c r="I65" s="34"/>
      <c r="J65" s="34"/>
      <c r="K65" s="34"/>
      <c r="L65" s="34"/>
      <c r="M65" s="34"/>
      <c r="N65" s="35"/>
    </row>
    <row r="66" spans="1:15">
      <c r="B66" s="64" t="s">
        <v>962</v>
      </c>
      <c r="C66" s="65"/>
      <c r="D66" s="65"/>
      <c r="E66" s="65"/>
      <c r="F66" s="65"/>
      <c r="G66" s="65"/>
      <c r="H66" s="65"/>
      <c r="I66" s="65"/>
      <c r="J66" s="65"/>
      <c r="K66" s="65"/>
      <c r="L66" s="65"/>
      <c r="M66" s="65"/>
      <c r="N66" s="66"/>
    </row>
    <row r="67" spans="1:15" ht="15.75" thickBot="1">
      <c r="B67" s="68"/>
      <c r="C67" s="61"/>
      <c r="D67" s="61"/>
      <c r="E67" s="61"/>
      <c r="F67" s="61"/>
      <c r="G67" s="61"/>
      <c r="H67" s="61"/>
      <c r="I67" s="61"/>
      <c r="J67" s="61"/>
      <c r="K67" s="61"/>
      <c r="L67" s="61"/>
      <c r="M67" s="61"/>
      <c r="N67" s="63"/>
    </row>
    <row r="68" spans="1:15" ht="25.5">
      <c r="B68" s="850" t="s">
        <v>963</v>
      </c>
      <c r="C68" s="851"/>
      <c r="D68" s="851"/>
      <c r="E68" s="851"/>
      <c r="F68" s="851"/>
      <c r="G68" s="851"/>
      <c r="H68" s="851"/>
      <c r="I68" s="73" t="s">
        <v>964</v>
      </c>
      <c r="J68" s="75" t="s">
        <v>1410</v>
      </c>
      <c r="K68" s="74" t="s">
        <v>966</v>
      </c>
      <c r="L68" s="852" t="s">
        <v>950</v>
      </c>
      <c r="M68" s="976"/>
      <c r="N68" s="98" t="s">
        <v>951</v>
      </c>
    </row>
    <row r="69" spans="1:15">
      <c r="A69" s="167" t="s">
        <v>9</v>
      </c>
      <c r="B69" s="49" t="str">
        <f>VLOOKUP(A69,'MANO DE OBRA'!A8:D68,3,FALSE)</f>
        <v>Obrero (3)</v>
      </c>
      <c r="C69" s="47"/>
      <c r="D69" s="47"/>
      <c r="E69" s="47"/>
      <c r="F69" s="47"/>
      <c r="G69" s="47"/>
      <c r="H69" s="47"/>
      <c r="I69" s="292">
        <f>K69/J69*100</f>
        <v>87780</v>
      </c>
      <c r="J69" s="293">
        <v>185</v>
      </c>
      <c r="K69" s="294">
        <f>VLOOKUP(A69,'MANO DE OBRA'!A8:D99,4,FALSE)</f>
        <v>162393</v>
      </c>
      <c r="L69" s="50"/>
      <c r="M69" s="434">
        <v>120</v>
      </c>
      <c r="N69" s="395">
        <f>K69/M69</f>
        <v>1353.2750000000001</v>
      </c>
      <c r="O69" s="106"/>
    </row>
    <row r="70" spans="1:15">
      <c r="A70" s="167" t="s">
        <v>30</v>
      </c>
      <c r="B70" s="49" t="str">
        <f>VLOOKUP(A70,'MANO DE OBRA'!A8:D69,3,FALSE)</f>
        <v>Oficial</v>
      </c>
      <c r="C70" s="47"/>
      <c r="D70" s="47"/>
      <c r="E70" s="47"/>
      <c r="F70" s="47"/>
      <c r="G70" s="47"/>
      <c r="H70" s="47"/>
      <c r="I70" s="292">
        <f>K70/J70*100</f>
        <v>57668.23979157189</v>
      </c>
      <c r="J70" s="293">
        <v>185</v>
      </c>
      <c r="K70" s="294">
        <f>VLOOKUP(A70,'MANO DE OBRA'!A8:D100,4,FALSE)</f>
        <v>106686.24361440798</v>
      </c>
      <c r="L70" s="50"/>
      <c r="M70" s="434">
        <v>120</v>
      </c>
      <c r="N70" s="395">
        <f>K70/M70</f>
        <v>889.05203012006655</v>
      </c>
    </row>
    <row r="71" spans="1:15">
      <c r="B71" s="49"/>
      <c r="C71" s="47"/>
      <c r="D71" s="47"/>
      <c r="E71" s="47"/>
      <c r="F71" s="47"/>
      <c r="G71" s="47"/>
      <c r="H71" s="47"/>
      <c r="I71" s="292"/>
      <c r="J71" s="293"/>
      <c r="K71" s="294"/>
      <c r="L71" s="50"/>
      <c r="M71" s="432"/>
      <c r="N71" s="395"/>
    </row>
    <row r="72" spans="1:15">
      <c r="B72" s="49"/>
      <c r="C72" s="47"/>
      <c r="D72" s="47"/>
      <c r="E72" s="47"/>
      <c r="F72" s="47"/>
      <c r="G72" s="47"/>
      <c r="H72" s="47"/>
      <c r="I72" s="279"/>
      <c r="J72" s="297"/>
      <c r="K72" s="298"/>
      <c r="L72" s="318"/>
      <c r="M72" s="300"/>
      <c r="N72" s="296"/>
    </row>
    <row r="73" spans="1:15">
      <c r="B73" s="49"/>
      <c r="C73" s="47"/>
      <c r="D73" s="47"/>
      <c r="E73" s="47"/>
      <c r="F73" s="47"/>
      <c r="G73" s="47"/>
      <c r="H73" s="47"/>
      <c r="I73" s="279"/>
      <c r="J73" s="297"/>
      <c r="K73" s="298"/>
      <c r="L73" s="318"/>
      <c r="M73" s="300"/>
      <c r="N73" s="296"/>
    </row>
    <row r="74" spans="1:15" ht="15.75" thickBot="1">
      <c r="B74" s="811"/>
      <c r="C74" s="812"/>
      <c r="D74" s="812"/>
      <c r="E74" s="812"/>
      <c r="F74" s="812"/>
      <c r="G74" s="812"/>
      <c r="H74" s="812"/>
      <c r="I74" s="126"/>
      <c r="J74" s="126"/>
      <c r="K74" s="126"/>
      <c r="L74" s="912"/>
      <c r="M74" s="912"/>
      <c r="N74" s="45"/>
    </row>
    <row r="75" spans="1:15" ht="15.75" thickBot="1">
      <c r="B75" s="830" t="s">
        <v>953</v>
      </c>
      <c r="C75" s="831"/>
      <c r="D75" s="831"/>
      <c r="E75" s="831"/>
      <c r="F75" s="831"/>
      <c r="G75" s="831"/>
      <c r="H75" s="831"/>
      <c r="I75" s="831"/>
      <c r="J75" s="831"/>
      <c r="K75" s="831"/>
      <c r="L75" s="831"/>
      <c r="M75" s="832"/>
      <c r="N75" s="301">
        <f>SUM(N69:N74)</f>
        <v>2242.3270301200664</v>
      </c>
    </row>
    <row r="76" spans="1:15" ht="15.75" thickBot="1">
      <c r="B76" s="33"/>
      <c r="C76" s="34"/>
      <c r="D76" s="34"/>
      <c r="E76" s="34"/>
      <c r="F76" s="34"/>
      <c r="G76" s="34"/>
      <c r="H76" s="34"/>
      <c r="I76" s="34"/>
      <c r="J76" s="34"/>
      <c r="K76" s="34"/>
      <c r="L76" s="34"/>
      <c r="M76" s="34"/>
      <c r="N76" s="35"/>
    </row>
    <row r="77" spans="1:15" ht="15.75" thickBot="1">
      <c r="B77" s="824" t="s">
        <v>967</v>
      </c>
      <c r="C77" s="825"/>
      <c r="D77" s="825"/>
      <c r="E77" s="825"/>
      <c r="F77" s="825"/>
      <c r="G77" s="825"/>
      <c r="H77" s="825"/>
      <c r="I77" s="825"/>
      <c r="J77" s="825"/>
      <c r="K77" s="825"/>
      <c r="L77" s="825"/>
      <c r="M77" s="826"/>
      <c r="N77" s="99">
        <f>N43+N53+N64+N75</f>
        <v>78251.698337098191</v>
      </c>
    </row>
    <row r="78" spans="1:15">
      <c r="B78" s="33"/>
      <c r="C78" s="34"/>
      <c r="D78" s="34"/>
      <c r="E78" s="34"/>
      <c r="F78" s="34"/>
      <c r="G78" s="34"/>
      <c r="H78" s="34"/>
      <c r="I78" s="34"/>
      <c r="J78" s="34"/>
      <c r="K78" s="34"/>
      <c r="L78" s="34"/>
      <c r="M78" s="34"/>
      <c r="N78" s="35"/>
    </row>
    <row r="79" spans="1:15">
      <c r="B79" s="64" t="s">
        <v>968</v>
      </c>
      <c r="C79" s="65"/>
      <c r="D79" s="65"/>
      <c r="E79" s="65"/>
      <c r="F79" s="65"/>
      <c r="G79" s="65"/>
      <c r="H79" s="65"/>
      <c r="I79" s="65"/>
      <c r="J79" s="65"/>
      <c r="K79" s="65"/>
      <c r="L79" s="65"/>
      <c r="M79" s="65"/>
      <c r="N79" s="66"/>
    </row>
    <row r="80" spans="1:15" ht="15.75" thickBot="1">
      <c r="B80" s="68"/>
      <c r="C80" s="61"/>
      <c r="D80" s="61"/>
      <c r="E80" s="61"/>
      <c r="F80" s="61"/>
      <c r="G80" s="61"/>
      <c r="H80" s="61"/>
      <c r="I80" s="61"/>
      <c r="J80" s="61"/>
      <c r="K80" s="61"/>
      <c r="L80" s="61"/>
      <c r="M80" s="61"/>
      <c r="N80" s="63"/>
    </row>
    <row r="81" spans="1:14">
      <c r="B81" s="815" t="s">
        <v>969</v>
      </c>
      <c r="C81" s="816"/>
      <c r="D81" s="816"/>
      <c r="E81" s="816"/>
      <c r="F81" s="816"/>
      <c r="G81" s="816"/>
      <c r="H81" s="816"/>
      <c r="I81" s="314"/>
      <c r="J81" s="334"/>
      <c r="K81" s="302" t="s">
        <v>970</v>
      </c>
      <c r="L81" s="854" t="s">
        <v>971</v>
      </c>
      <c r="M81" s="855"/>
      <c r="N81" s="303"/>
    </row>
    <row r="82" spans="1:14">
      <c r="B82" s="856" t="s">
        <v>972</v>
      </c>
      <c r="C82" s="857"/>
      <c r="D82" s="857"/>
      <c r="E82" s="857"/>
      <c r="F82" s="857"/>
      <c r="G82" s="857"/>
      <c r="H82" s="857"/>
      <c r="I82" s="87"/>
      <c r="J82" s="88"/>
      <c r="K82" s="304">
        <v>0.2</v>
      </c>
      <c r="L82" s="858">
        <f>N77*K82</f>
        <v>15650.339667419639</v>
      </c>
      <c r="M82" s="859"/>
      <c r="N82" s="51"/>
    </row>
    <row r="83" spans="1:14">
      <c r="B83" s="89" t="s">
        <v>973</v>
      </c>
      <c r="C83" s="90"/>
      <c r="D83" s="90"/>
      <c r="E83" s="90"/>
      <c r="F83" s="90"/>
      <c r="G83" s="90"/>
      <c r="H83" s="90"/>
      <c r="I83" s="87"/>
      <c r="J83" s="88"/>
      <c r="K83" s="304">
        <v>0.05</v>
      </c>
      <c r="L83" s="858">
        <f>N77*K83</f>
        <v>3912.5849168549098</v>
      </c>
      <c r="M83" s="859"/>
      <c r="N83" s="51"/>
    </row>
    <row r="84" spans="1:14" ht="15.75" thickBot="1">
      <c r="B84" s="91" t="s">
        <v>974</v>
      </c>
      <c r="C84" s="92"/>
      <c r="D84" s="92"/>
      <c r="E84" s="92"/>
      <c r="F84" s="92"/>
      <c r="G84" s="92"/>
      <c r="H84" s="92"/>
      <c r="I84" s="93"/>
      <c r="J84" s="94"/>
      <c r="K84" s="305">
        <v>0.05</v>
      </c>
      <c r="L84" s="860">
        <f>N77*K84</f>
        <v>3912.5849168549098</v>
      </c>
      <c r="M84" s="861"/>
      <c r="N84" s="51"/>
    </row>
    <row r="85" spans="1:14" ht="15.75" thickBot="1">
      <c r="B85" s="824" t="s">
        <v>953</v>
      </c>
      <c r="C85" s="825"/>
      <c r="D85" s="825"/>
      <c r="E85" s="825"/>
      <c r="F85" s="825"/>
      <c r="G85" s="825"/>
      <c r="H85" s="825"/>
      <c r="I85" s="825"/>
      <c r="J85" s="825"/>
      <c r="K85" s="825"/>
      <c r="L85" s="825"/>
      <c r="M85" s="826"/>
      <c r="N85" s="52">
        <f>L82+L83+L84</f>
        <v>23475.509501129458</v>
      </c>
    </row>
    <row r="86" spans="1:14" ht="15.75" thickBot="1">
      <c r="B86" s="33"/>
      <c r="C86" s="34"/>
      <c r="D86" s="34"/>
      <c r="E86" s="34"/>
      <c r="F86" s="34"/>
      <c r="G86" s="34"/>
      <c r="H86" s="34"/>
      <c r="I86" s="34"/>
      <c r="J86" s="34"/>
      <c r="K86" s="34"/>
      <c r="L86" s="34"/>
      <c r="M86" s="34"/>
      <c r="N86" s="35"/>
    </row>
    <row r="87" spans="1:14" ht="15.75" thickBot="1">
      <c r="A87" t="s">
        <v>2016</v>
      </c>
      <c r="B87" s="824" t="s">
        <v>975</v>
      </c>
      <c r="C87" s="825"/>
      <c r="D87" s="825"/>
      <c r="E87" s="825"/>
      <c r="F87" s="825"/>
      <c r="G87" s="825"/>
      <c r="H87" s="825"/>
      <c r="I87" s="825"/>
      <c r="J87" s="825"/>
      <c r="K87" s="825"/>
      <c r="L87" s="825"/>
      <c r="M87" s="826"/>
      <c r="N87" s="188">
        <f>N77+N85</f>
        <v>101727.20783822765</v>
      </c>
    </row>
    <row r="88" spans="1:14">
      <c r="B88" s="239"/>
      <c r="C88" s="240"/>
      <c r="D88" s="240"/>
      <c r="E88" s="240"/>
      <c r="F88" s="240"/>
      <c r="G88" s="240"/>
      <c r="H88" s="240"/>
      <c r="I88" s="240"/>
      <c r="J88" s="240"/>
      <c r="K88" s="240"/>
      <c r="L88" s="240"/>
      <c r="M88" s="240"/>
      <c r="N88" s="241"/>
    </row>
    <row r="89" spans="1:14">
      <c r="B89" s="242"/>
      <c r="C89" s="243"/>
      <c r="D89" s="243"/>
      <c r="E89" s="243"/>
      <c r="F89" s="243"/>
      <c r="G89" s="243"/>
      <c r="H89" s="243"/>
      <c r="I89" s="243"/>
      <c r="J89" s="243"/>
      <c r="K89" s="243"/>
      <c r="L89" s="243"/>
      <c r="M89" s="243"/>
      <c r="N89" s="244"/>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417" t="s">
        <v>976</v>
      </c>
      <c r="F92" s="417"/>
      <c r="G92" s="417"/>
      <c r="H92" s="417"/>
      <c r="I92" s="417"/>
      <c r="J92" s="417"/>
      <c r="K92" s="243"/>
      <c r="L92" s="243"/>
      <c r="M92" s="243"/>
      <c r="N92" s="244"/>
    </row>
    <row r="93" spans="1:14">
      <c r="B93" s="242"/>
      <c r="C93" s="243"/>
      <c r="D93" s="243"/>
      <c r="E93" s="243" t="s">
        <v>977</v>
      </c>
      <c r="F93" s="243"/>
      <c r="G93" s="243"/>
      <c r="H93" s="243"/>
      <c r="I93" s="243"/>
      <c r="J93" s="243"/>
      <c r="K93" s="243"/>
      <c r="L93" s="243"/>
      <c r="M93" s="243"/>
      <c r="N93" s="244"/>
    </row>
    <row r="94" spans="1:14">
      <c r="B94" s="242"/>
      <c r="C94" s="243"/>
      <c r="D94" s="243"/>
      <c r="E94" s="243" t="s">
        <v>978</v>
      </c>
      <c r="F94" s="243"/>
      <c r="G94" s="243"/>
      <c r="H94" s="243"/>
      <c r="I94" s="243"/>
      <c r="J94" s="243"/>
      <c r="K94" s="243"/>
      <c r="L94" s="243"/>
      <c r="M94" s="243"/>
      <c r="N94" s="244"/>
    </row>
    <row r="95" spans="1:14">
      <c r="B95" s="242"/>
      <c r="C95" s="243"/>
      <c r="D95" s="243"/>
      <c r="E95" s="243" t="s">
        <v>979</v>
      </c>
      <c r="F95" s="243"/>
      <c r="G95" s="243"/>
      <c r="H95" s="243"/>
      <c r="I95" s="243"/>
      <c r="J95" s="243"/>
      <c r="K95" s="243"/>
      <c r="L95" s="243"/>
      <c r="M95" s="243"/>
      <c r="N95" s="244"/>
    </row>
    <row r="96" spans="1:14" ht="15.75" thickBot="1">
      <c r="B96" s="242"/>
      <c r="C96" s="243"/>
      <c r="D96" s="243"/>
      <c r="E96" s="243"/>
      <c r="F96" s="243" t="s">
        <v>980</v>
      </c>
      <c r="G96" s="243"/>
      <c r="H96" s="243"/>
      <c r="I96" s="243"/>
      <c r="J96" s="243"/>
      <c r="K96" s="243"/>
      <c r="L96" s="243"/>
      <c r="M96" s="243"/>
      <c r="N96" s="244"/>
    </row>
    <row r="97" spans="2:14">
      <c r="B97" s="227" t="s">
        <v>2216</v>
      </c>
      <c r="C97" s="228"/>
      <c r="D97" s="228"/>
      <c r="E97" s="228"/>
      <c r="F97" s="228"/>
      <c r="G97" s="228"/>
      <c r="H97" s="228"/>
      <c r="I97" s="228"/>
      <c r="J97" s="228"/>
      <c r="K97" s="228"/>
      <c r="L97" s="228"/>
      <c r="M97" s="228"/>
      <c r="N97" s="229"/>
    </row>
    <row r="98" spans="2:14">
      <c r="B98" s="245"/>
      <c r="C98" s="246"/>
      <c r="D98" s="246"/>
      <c r="E98" s="246"/>
      <c r="F98" s="246"/>
      <c r="G98" s="246"/>
      <c r="H98" s="246"/>
      <c r="I98" s="246"/>
      <c r="J98" s="246"/>
      <c r="K98" s="246"/>
      <c r="L98" s="246"/>
      <c r="M98" s="246"/>
      <c r="N98" s="247"/>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ht="15.75" thickBot="1">
      <c r="B101" s="248"/>
      <c r="C101" s="249"/>
      <c r="D101" s="249"/>
      <c r="E101" s="249"/>
      <c r="F101" s="249"/>
      <c r="G101" s="249"/>
      <c r="H101" s="249"/>
      <c r="I101" s="249"/>
      <c r="J101" s="249"/>
      <c r="K101" s="249"/>
      <c r="L101" s="249"/>
      <c r="M101" s="249"/>
      <c r="N101" s="250"/>
    </row>
    <row r="102" spans="2:14">
      <c r="B102" s="251"/>
      <c r="C102" s="252"/>
      <c r="D102" s="252"/>
      <c r="E102" s="252"/>
      <c r="F102" s="252"/>
      <c r="G102" s="252"/>
      <c r="H102" s="252"/>
      <c r="I102" s="252"/>
      <c r="J102" s="252"/>
      <c r="K102" s="252"/>
      <c r="L102" s="252"/>
      <c r="M102" s="252"/>
      <c r="N102" s="253"/>
    </row>
    <row r="103" spans="2:14">
      <c r="B103" s="254" t="s">
        <v>2217</v>
      </c>
      <c r="C103" s="255"/>
      <c r="D103" s="255"/>
      <c r="E103" s="255"/>
      <c r="F103" s="255"/>
      <c r="G103" s="255"/>
      <c r="H103" s="255"/>
      <c r="I103" s="255"/>
      <c r="J103" s="255"/>
      <c r="K103" s="255"/>
      <c r="L103" s="255"/>
      <c r="M103" s="255"/>
      <c r="N103" s="256"/>
    </row>
    <row r="104" spans="2:14" ht="15" customHeight="1">
      <c r="B104" s="966" t="s">
        <v>2218</v>
      </c>
      <c r="C104" s="967"/>
      <c r="D104" s="967"/>
      <c r="E104" s="967"/>
      <c r="F104" s="967"/>
      <c r="G104" s="967"/>
      <c r="H104" s="967"/>
      <c r="I104" s="967"/>
      <c r="J104" s="967"/>
      <c r="K104" s="967"/>
      <c r="L104" s="967"/>
      <c r="M104" s="967"/>
      <c r="N104" s="968"/>
    </row>
    <row r="105" spans="2:14" ht="15" customHeight="1">
      <c r="B105" s="966"/>
      <c r="C105" s="967"/>
      <c r="D105" s="967"/>
      <c r="E105" s="967"/>
      <c r="F105" s="967"/>
      <c r="G105" s="967"/>
      <c r="H105" s="967"/>
      <c r="I105" s="967"/>
      <c r="J105" s="967"/>
      <c r="K105" s="967"/>
      <c r="L105" s="967"/>
      <c r="M105" s="967"/>
      <c r="N105" s="968"/>
    </row>
    <row r="106" spans="2:14" ht="30" customHeight="1">
      <c r="B106" s="969" t="s">
        <v>2219</v>
      </c>
      <c r="C106" s="970"/>
      <c r="D106" s="970"/>
      <c r="E106" s="970"/>
      <c r="F106" s="970"/>
      <c r="G106" s="970"/>
      <c r="H106" s="970"/>
      <c r="I106" s="970"/>
      <c r="J106" s="970"/>
      <c r="K106" s="970"/>
      <c r="L106" s="970"/>
      <c r="M106" s="970"/>
      <c r="N106" s="971"/>
    </row>
    <row r="107" spans="2:14">
      <c r="B107" s="969"/>
      <c r="C107" s="970"/>
      <c r="D107" s="970"/>
      <c r="E107" s="970"/>
      <c r="F107" s="970"/>
      <c r="G107" s="970"/>
      <c r="H107" s="970"/>
      <c r="I107" s="970"/>
      <c r="J107" s="970"/>
      <c r="K107" s="970"/>
      <c r="L107" s="970"/>
      <c r="M107" s="970"/>
      <c r="N107" s="971"/>
    </row>
    <row r="108" spans="2:14">
      <c r="B108" s="339"/>
      <c r="C108" s="340"/>
      <c r="D108" s="340"/>
      <c r="E108" s="340"/>
      <c r="F108" s="340"/>
      <c r="G108" s="340"/>
      <c r="H108" s="340"/>
      <c r="I108" s="340"/>
      <c r="J108" s="340"/>
      <c r="K108" s="340"/>
      <c r="L108" s="340"/>
      <c r="M108" s="340"/>
      <c r="N108" s="34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254"/>
      <c r="C111" s="255"/>
      <c r="D111" s="255"/>
      <c r="E111" s="255"/>
      <c r="F111" s="255"/>
      <c r="G111" s="255"/>
      <c r="H111" s="255"/>
      <c r="I111" s="255"/>
      <c r="J111" s="255"/>
      <c r="K111" s="255"/>
      <c r="L111" s="255"/>
      <c r="M111" s="255"/>
      <c r="N111" s="256"/>
    </row>
    <row r="112" spans="2:14">
      <c r="B112" s="242"/>
      <c r="C112" s="243"/>
      <c r="D112" s="243"/>
      <c r="E112" s="243" t="s">
        <v>976</v>
      </c>
      <c r="F112" s="417"/>
      <c r="G112" s="417"/>
      <c r="H112" s="243"/>
      <c r="I112" s="243"/>
      <c r="J112" s="243"/>
      <c r="K112" s="243"/>
      <c r="L112" s="243"/>
      <c r="M112" s="243"/>
      <c r="N112" s="244"/>
    </row>
    <row r="113" spans="2:14">
      <c r="B113" s="242"/>
      <c r="C113" s="243"/>
      <c r="D113" s="243"/>
      <c r="E113" s="418" t="s">
        <v>977</v>
      </c>
      <c r="F113" s="243"/>
      <c r="G113" s="243"/>
      <c r="H113" s="418"/>
      <c r="I113" s="418"/>
      <c r="J113" s="418"/>
      <c r="K113" s="243"/>
      <c r="L113" s="243"/>
      <c r="M113" s="243"/>
      <c r="N113" s="244"/>
    </row>
    <row r="114" spans="2:14">
      <c r="B114" s="242"/>
      <c r="C114" s="243"/>
      <c r="D114" s="243"/>
      <c r="E114" s="257" t="s">
        <v>981</v>
      </c>
      <c r="F114" s="243"/>
      <c r="G114" s="243"/>
      <c r="H114" s="257"/>
      <c r="I114" s="257"/>
      <c r="J114" s="257"/>
      <c r="K114" s="243"/>
      <c r="L114" s="243"/>
      <c r="M114" s="243"/>
      <c r="N114" s="244"/>
    </row>
    <row r="115" spans="2:14">
      <c r="B115" s="258"/>
      <c r="C115" s="255"/>
      <c r="D115" s="255"/>
      <c r="E115" s="243" t="s">
        <v>979</v>
      </c>
      <c r="F115" s="243"/>
      <c r="G115" s="243"/>
      <c r="H115" s="243"/>
      <c r="I115" s="243"/>
      <c r="J115" s="243"/>
      <c r="K115" s="255"/>
      <c r="L115" s="255"/>
      <c r="M115" s="255"/>
      <c r="N115" s="256"/>
    </row>
    <row r="116" spans="2:14">
      <c r="B116" s="258"/>
      <c r="C116" s="255"/>
      <c r="D116" s="255"/>
      <c r="E116" s="255"/>
      <c r="F116" s="243"/>
      <c r="G116" s="243"/>
      <c r="H116" s="243"/>
      <c r="I116" s="243"/>
      <c r="J116" s="243"/>
      <c r="K116" s="255"/>
      <c r="L116" s="255"/>
      <c r="M116" s="255"/>
      <c r="N116" s="256"/>
    </row>
    <row r="117" spans="2:14">
      <c r="B117" s="258" t="s">
        <v>2220</v>
      </c>
      <c r="C117" s="257"/>
      <c r="D117" s="257"/>
      <c r="E117" s="243"/>
      <c r="F117" s="243"/>
      <c r="G117" s="243"/>
      <c r="H117" s="243"/>
      <c r="I117" s="243"/>
      <c r="J117" s="972"/>
      <c r="K117" s="972"/>
      <c r="L117" s="972"/>
      <c r="M117" s="972"/>
      <c r="N117" s="973"/>
    </row>
    <row r="118" spans="2:14" ht="15.75" thickBot="1">
      <c r="B118" s="419" t="s">
        <v>2221</v>
      </c>
      <c r="C118" s="420"/>
      <c r="D118" s="420"/>
      <c r="E118" s="259"/>
      <c r="F118" s="259"/>
      <c r="G118" s="259"/>
      <c r="H118" s="259"/>
      <c r="I118" s="259"/>
      <c r="J118" s="974"/>
      <c r="K118" s="974"/>
      <c r="L118" s="974"/>
      <c r="M118" s="974"/>
      <c r="N118"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2047</v>
      </c>
      <c r="C31" s="81" t="s">
        <v>1454</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106.68624361440799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106.68624361440799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1709</v>
      </c>
      <c r="B48" s="43" t="str">
        <f>VLOOKUP(A48,MATERIALES!A5:D373,3,FALSE)</f>
        <v>Impermeabilizante para concreto</v>
      </c>
      <c r="C48" s="281"/>
      <c r="D48" s="281"/>
      <c r="E48" s="281"/>
      <c r="F48" s="281"/>
      <c r="G48" s="281"/>
      <c r="H48" s="281"/>
      <c r="I48" s="268"/>
      <c r="J48" s="311" t="str">
        <f>VLOOKUP(A48,MATERIALES!A4:D640,2,FALSE)</f>
        <v>kg</v>
      </c>
      <c r="K48" s="442">
        <v>0.7</v>
      </c>
      <c r="L48" s="267"/>
      <c r="M48" s="402">
        <f>VLOOKUP(A48,MATERIALES!A5:D396,4,FALSE)</f>
        <v>13007.105360045181</v>
      </c>
      <c r="N48" s="272">
        <f>K48*M48</f>
        <v>9104.9737520316266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9104.9737520316266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50</v>
      </c>
      <c r="N71" s="395">
        <f>K71/M71</f>
        <v>2133.7248722881595</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45"/>
    </row>
    <row r="77" spans="1:15" ht="15.75" thickBot="1">
      <c r="B77" s="830" t="s">
        <v>953</v>
      </c>
      <c r="C77" s="831"/>
      <c r="D77" s="831"/>
      <c r="E77" s="831"/>
      <c r="F77" s="831"/>
      <c r="G77" s="831"/>
      <c r="H77" s="831"/>
      <c r="I77" s="831"/>
      <c r="J77" s="831"/>
      <c r="K77" s="831"/>
      <c r="L77" s="831"/>
      <c r="M77" s="832"/>
      <c r="N77" s="301">
        <f>SUM(N71:N76)</f>
        <v>2133.7248722881595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11345.384867934194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2269.0769735868389</v>
      </c>
      <c r="M84" s="859"/>
      <c r="N84" s="51"/>
    </row>
    <row r="85" spans="1:14">
      <c r="B85" s="89" t="s">
        <v>973</v>
      </c>
      <c r="C85" s="90"/>
      <c r="D85" s="90"/>
      <c r="E85" s="90"/>
      <c r="F85" s="90"/>
      <c r="G85" s="90"/>
      <c r="H85" s="90"/>
      <c r="I85" s="87"/>
      <c r="J85" s="88"/>
      <c r="K85" s="304">
        <v>0.05</v>
      </c>
      <c r="L85" s="858">
        <f>N79*K85</f>
        <v>567.26924339670973</v>
      </c>
      <c r="M85" s="859"/>
      <c r="N85" s="51"/>
    </row>
    <row r="86" spans="1:14" ht="15.75" thickBot="1">
      <c r="B86" s="91" t="s">
        <v>974</v>
      </c>
      <c r="C86" s="92"/>
      <c r="D86" s="92"/>
      <c r="E86" s="92"/>
      <c r="F86" s="92"/>
      <c r="G86" s="92"/>
      <c r="H86" s="92"/>
      <c r="I86" s="93"/>
      <c r="J86" s="94"/>
      <c r="K86" s="305">
        <v>0.05</v>
      </c>
      <c r="L86" s="860">
        <f>N79*K86</f>
        <v>567.26924339670973</v>
      </c>
      <c r="M86" s="861"/>
      <c r="N86" s="51"/>
    </row>
    <row r="87" spans="1:14" ht="15.75" thickBot="1">
      <c r="B87" s="824" t="s">
        <v>953</v>
      </c>
      <c r="C87" s="825"/>
      <c r="D87" s="825"/>
      <c r="E87" s="825"/>
      <c r="F87" s="825"/>
      <c r="G87" s="825"/>
      <c r="H87" s="825"/>
      <c r="I87" s="825"/>
      <c r="J87" s="825"/>
      <c r="K87" s="825"/>
      <c r="L87" s="825"/>
      <c r="M87" s="826"/>
      <c r="N87" s="52">
        <f>L84+L85+L86</f>
        <v>3403.6154603802579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52">
        <f>N79+N87</f>
        <v>14749.000328314451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1710</v>
      </c>
      <c r="C31" s="81" t="s">
        <v>2162</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537.37060903602003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537.37060903602003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7" t="s">
        <v>479</v>
      </c>
      <c r="B48" s="43" t="str">
        <f>VLOOKUP(A48,MATERIALES!A5:D373,3,FALSE)</f>
        <v>Imprimante y puente de adherencia</v>
      </c>
      <c r="C48" s="281"/>
      <c r="D48" s="281"/>
      <c r="E48" s="281"/>
      <c r="F48" s="281"/>
      <c r="G48" s="281"/>
      <c r="H48" s="281"/>
      <c r="I48" s="281"/>
      <c r="J48" s="311" t="str">
        <f>VLOOKUP(A48,MATERIALES!A4:D640,2,FALSE)</f>
        <v>kg</v>
      </c>
      <c r="K48" s="443">
        <v>0.2</v>
      </c>
      <c r="L48" s="267"/>
      <c r="M48" s="402">
        <f>VLOOKUP(A48,MATERIALES!A5:D396,4,FALSE)</f>
        <v>79562.568785715601</v>
      </c>
      <c r="N48" s="272">
        <f>K48*M48</f>
        <v>15912.513757143121</v>
      </c>
    </row>
    <row r="49" spans="1:14">
      <c r="A49" s="166" t="s">
        <v>481</v>
      </c>
      <c r="B49" s="43" t="str">
        <f>VLOOKUP(A49,MATERIALES!A6:D373,3,FALSE)</f>
        <v>Láminas impermeabilizantes</v>
      </c>
      <c r="C49" s="425"/>
      <c r="D49" s="425"/>
      <c r="E49" s="425"/>
      <c r="F49" s="425"/>
      <c r="G49" s="425"/>
      <c r="H49" s="425"/>
      <c r="I49" s="425"/>
      <c r="J49" s="50" t="str">
        <f>VLOOKUP(A49,MATERIALES!A5:D641,2,FALSE)</f>
        <v>m2</v>
      </c>
      <c r="K49" s="397">
        <v>1.05</v>
      </c>
      <c r="L49" s="421"/>
      <c r="M49" s="402">
        <f>VLOOKUP(A49,MATERIALES!A6:D397,4,FALSE)</f>
        <v>2886.5756260322173</v>
      </c>
      <c r="N49" s="272">
        <f>K49*M49</f>
        <v>3030.9044073338282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50"/>
      <c r="C54" s="448"/>
      <c r="D54" s="448"/>
      <c r="E54" s="448"/>
      <c r="F54" s="448"/>
      <c r="G54" s="448"/>
      <c r="H54" s="448"/>
      <c r="I54" s="448"/>
      <c r="J54" s="449"/>
      <c r="K54" s="126"/>
      <c r="L54" s="446"/>
      <c r="M54" s="482"/>
      <c r="N54" s="483"/>
    </row>
    <row r="55" spans="1:14" ht="15.75" thickBot="1">
      <c r="B55" s="830" t="s">
        <v>953</v>
      </c>
      <c r="C55" s="831"/>
      <c r="D55" s="831"/>
      <c r="E55" s="831"/>
      <c r="F55" s="831"/>
      <c r="G55" s="831"/>
      <c r="H55" s="831"/>
      <c r="I55" s="831"/>
      <c r="J55" s="831"/>
      <c r="K55" s="831"/>
      <c r="L55" s="831"/>
      <c r="M55" s="832"/>
      <c r="N55" s="104">
        <f>SUM(N48:N54)</f>
        <v>18943.418164476949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47"/>
      <c r="C65" s="448"/>
      <c r="D65" s="448"/>
      <c r="E65" s="448"/>
      <c r="F65" s="448"/>
      <c r="G65" s="448"/>
      <c r="H65" s="48"/>
      <c r="I65" s="126"/>
      <c r="J65" s="126"/>
      <c r="K65" s="126"/>
      <c r="L65" s="813"/>
      <c r="M65" s="814"/>
      <c r="N65" s="127"/>
    </row>
    <row r="66" spans="1:15" ht="15.75" thickBot="1">
      <c r="B66" s="830" t="s">
        <v>953</v>
      </c>
      <c r="C66" s="831"/>
      <c r="D66" s="831"/>
      <c r="E66" s="831"/>
      <c r="F66" s="831"/>
      <c r="G66" s="831"/>
      <c r="H66" s="831"/>
      <c r="I66" s="831"/>
      <c r="J66" s="831"/>
      <c r="K66" s="831"/>
      <c r="L66" s="831"/>
      <c r="M66" s="832"/>
      <c r="N66" s="10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20</v>
      </c>
      <c r="N71" s="395">
        <f>K71/M71</f>
        <v>5334.3121807203988</v>
      </c>
      <c r="O71" s="106"/>
    </row>
    <row r="72" spans="1:15">
      <c r="A72" s="167"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20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811"/>
      <c r="C76" s="812"/>
      <c r="D76" s="812"/>
      <c r="E76" s="812"/>
      <c r="F76" s="812"/>
      <c r="G76" s="812"/>
      <c r="H76" s="812"/>
      <c r="I76" s="126"/>
      <c r="J76" s="126"/>
      <c r="K76" s="126"/>
      <c r="L76" s="912"/>
      <c r="M76" s="912"/>
      <c r="N76" s="127"/>
    </row>
    <row r="77" spans="1:15" ht="15.75" thickBot="1">
      <c r="B77" s="830" t="s">
        <v>953</v>
      </c>
      <c r="C77" s="831"/>
      <c r="D77" s="831"/>
      <c r="E77" s="831"/>
      <c r="F77" s="831"/>
      <c r="G77" s="831"/>
      <c r="H77" s="831"/>
      <c r="I77" s="831"/>
      <c r="J77" s="831"/>
      <c r="K77" s="831"/>
      <c r="L77" s="831"/>
      <c r="M77" s="832"/>
      <c r="N77" s="460">
        <f>SUM(N71:N76)</f>
        <v>10747.412180720399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30228.200954233369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6045.6401908466742</v>
      </c>
      <c r="M84" s="859"/>
      <c r="N84" s="51"/>
    </row>
    <row r="85" spans="1:14">
      <c r="B85" s="89" t="s">
        <v>973</v>
      </c>
      <c r="C85" s="90"/>
      <c r="D85" s="90"/>
      <c r="E85" s="90"/>
      <c r="F85" s="90"/>
      <c r="G85" s="90"/>
      <c r="H85" s="90"/>
      <c r="I85" s="87"/>
      <c r="J85" s="88"/>
      <c r="K85" s="304">
        <v>0.05</v>
      </c>
      <c r="L85" s="858">
        <f>N79*K85</f>
        <v>1511.4100477116685</v>
      </c>
      <c r="M85" s="859"/>
      <c r="N85" s="51"/>
    </row>
    <row r="86" spans="1:14" ht="15.75" thickBot="1">
      <c r="B86" s="91" t="s">
        <v>974</v>
      </c>
      <c r="C86" s="92"/>
      <c r="D86" s="92"/>
      <c r="E86" s="92"/>
      <c r="F86" s="92"/>
      <c r="G86" s="92"/>
      <c r="H86" s="92"/>
      <c r="I86" s="93"/>
      <c r="J86" s="94"/>
      <c r="K86" s="305">
        <v>0.05</v>
      </c>
      <c r="L86" s="860">
        <f>N79*K86</f>
        <v>1511.4100477116685</v>
      </c>
      <c r="M86" s="861"/>
      <c r="N86" s="51"/>
    </row>
    <row r="87" spans="1:14" ht="15.75" thickBot="1">
      <c r="B87" s="824" t="s">
        <v>953</v>
      </c>
      <c r="C87" s="825"/>
      <c r="D87" s="825"/>
      <c r="E87" s="825"/>
      <c r="F87" s="825"/>
      <c r="G87" s="825"/>
      <c r="H87" s="825"/>
      <c r="I87" s="825"/>
      <c r="J87" s="825"/>
      <c r="K87" s="825"/>
      <c r="L87" s="825"/>
      <c r="M87" s="826"/>
      <c r="N87" s="52">
        <f>L84+L85+L86</f>
        <v>9068.4602862700103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39296.661240503381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8.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1146</v>
      </c>
      <c r="C31" s="81" t="s">
        <v>2163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1500</v>
      </c>
      <c r="N36" s="272">
        <f>K36/M36</f>
        <v>37.312598315827479</v>
      </c>
    </row>
    <row r="37" spans="1:14">
      <c r="A37" s="113" t="s">
        <v>361</v>
      </c>
      <c r="B37" s="837" t="str">
        <f>VLOOKUP(A37,EQUIPOS!A7:D154,3,FALSE)</f>
        <v>Vehículo delineador</v>
      </c>
      <c r="C37" s="838"/>
      <c r="D37" s="838"/>
      <c r="E37" s="838"/>
      <c r="F37" s="838"/>
      <c r="G37" s="838"/>
      <c r="H37" s="839"/>
      <c r="I37" s="421"/>
      <c r="J37" s="422"/>
      <c r="K37" s="269">
        <f>VLOOKUP(A37,EQUIPOS!A7:D164,4,FALSE)</f>
        <v>129177.67782776106</v>
      </c>
      <c r="L37" s="335"/>
      <c r="M37" s="336">
        <v>1500</v>
      </c>
      <c r="N37" s="272">
        <f>K37/M37</f>
        <v>86.118451885174039</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0.22423270301200668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123.65528290401352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4.5999999999999999E-2</v>
      </c>
      <c r="L48" s="267"/>
      <c r="M48" s="402">
        <f>VLOOKUP(A48,MATERIALES!A5:D396,4,FALSE)</f>
        <v>6335.1983703992864</v>
      </c>
      <c r="N48" s="272">
        <f>K48*M48</f>
        <v>291.41912503836716</v>
      </c>
    </row>
    <row r="49" spans="1:14">
      <c r="A49" s="166" t="s">
        <v>605</v>
      </c>
      <c r="B49" s="43" t="str">
        <f>VLOOKUP(A49,MATERIALES!A6:D373,3,FALSE)</f>
        <v>Pintura acrílica pura para tráfico</v>
      </c>
      <c r="C49" s="425"/>
      <c r="D49" s="425"/>
      <c r="E49" s="425"/>
      <c r="F49" s="425"/>
      <c r="G49" s="425"/>
      <c r="H49" s="425"/>
      <c r="I49" s="425"/>
      <c r="J49" s="312" t="str">
        <f>VLOOKUP(A49,MATERIALES!A5:D641,2,FALSE)</f>
        <v>gal</v>
      </c>
      <c r="K49" s="397">
        <v>1.4E-2</v>
      </c>
      <c r="L49" s="421"/>
      <c r="M49" s="402">
        <f>VLOOKUP(A49,MATERIALES!A6:D397,4,FALSE)</f>
        <v>86882.720508333077</v>
      </c>
      <c r="N49" s="272">
        <f>K49*M49</f>
        <v>1216.358087116663</v>
      </c>
    </row>
    <row r="50" spans="1:14">
      <c r="A50" s="166" t="s">
        <v>841</v>
      </c>
      <c r="B50" s="43" t="str">
        <f>VLOOKUP(A50,MATERIALES!A6:D373,3,FALSE)</f>
        <v>Disolvente para pintura Trafico (acrílico)</v>
      </c>
      <c r="C50" s="425"/>
      <c r="D50" s="425"/>
      <c r="E50" s="425"/>
      <c r="F50" s="425"/>
      <c r="G50" s="425"/>
      <c r="H50" s="425"/>
      <c r="I50" s="425"/>
      <c r="J50" s="312" t="str">
        <f>VLOOKUP(A50,MATERIALES!A6:D642,2,FALSE)</f>
        <v>gal</v>
      </c>
      <c r="K50" s="444">
        <v>4.2999999999999999E-4</v>
      </c>
      <c r="L50" s="421"/>
      <c r="M50" s="402">
        <f>VLOOKUP(A50,MATERIALES!A6:D398,4,FALSE)</f>
        <v>26014.210720090363</v>
      </c>
      <c r="N50" s="272">
        <f>K50*M50</f>
        <v>11.186110609638856</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1518.9633227646691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12000</v>
      </c>
      <c r="N71" s="395">
        <f>K71/M71</f>
        <v>13.53275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12000</v>
      </c>
      <c r="N72" s="395">
        <f>K72/M72</f>
        <v>8.8905203012006648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22.423270301200667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1665.0418759698834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333.00837519397669</v>
      </c>
      <c r="M84" s="859"/>
      <c r="N84" s="51"/>
    </row>
    <row r="85" spans="1:14">
      <c r="B85" s="89" t="s">
        <v>973</v>
      </c>
      <c r="C85" s="90"/>
      <c r="D85" s="90"/>
      <c r="E85" s="90"/>
      <c r="F85" s="90"/>
      <c r="G85" s="90"/>
      <c r="H85" s="90"/>
      <c r="I85" s="87"/>
      <c r="J85" s="88"/>
      <c r="K85" s="304">
        <v>0.05</v>
      </c>
      <c r="L85" s="858">
        <f>N79*K85</f>
        <v>83.252093798494172</v>
      </c>
      <c r="M85" s="859"/>
      <c r="N85" s="51"/>
    </row>
    <row r="86" spans="1:14" ht="15.75" thickBot="1">
      <c r="B86" s="91" t="s">
        <v>974</v>
      </c>
      <c r="C86" s="92"/>
      <c r="D86" s="92"/>
      <c r="E86" s="92"/>
      <c r="F86" s="92"/>
      <c r="G86" s="92"/>
      <c r="H86" s="92"/>
      <c r="I86" s="93"/>
      <c r="J86" s="94"/>
      <c r="K86" s="305">
        <v>0.05</v>
      </c>
      <c r="L86" s="860">
        <f>N79*K86</f>
        <v>83.252093798494172</v>
      </c>
      <c r="M86" s="861"/>
      <c r="N86" s="51"/>
    </row>
    <row r="87" spans="1:14" ht="15.75" thickBot="1">
      <c r="B87" s="824" t="s">
        <v>953</v>
      </c>
      <c r="C87" s="825"/>
      <c r="D87" s="825"/>
      <c r="E87" s="825"/>
      <c r="F87" s="825"/>
      <c r="G87" s="825"/>
      <c r="H87" s="825"/>
      <c r="I87" s="825"/>
      <c r="J87" s="825"/>
      <c r="K87" s="825"/>
      <c r="L87" s="825"/>
      <c r="M87" s="826"/>
      <c r="N87" s="52">
        <f>L84+L85+L86</f>
        <v>499.51256279096503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2164.5544387608484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1147</v>
      </c>
      <c r="C31" s="81" t="s">
        <v>2164</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1200</v>
      </c>
      <c r="N36" s="272">
        <f>K36/M36</f>
        <v>46.640747894784347</v>
      </c>
    </row>
    <row r="37" spans="1:14">
      <c r="A37" s="113" t="s">
        <v>201</v>
      </c>
      <c r="B37" s="837" t="str">
        <f>VLOOKUP(A37,EQUIPOS!A7:D154,3,FALSE)</f>
        <v>Equipo autopropulsado para pintura termoplástica</v>
      </c>
      <c r="C37" s="838"/>
      <c r="D37" s="838"/>
      <c r="E37" s="838"/>
      <c r="F37" s="838"/>
      <c r="G37" s="838"/>
      <c r="H37" s="839"/>
      <c r="I37" s="421"/>
      <c r="J37" s="422"/>
      <c r="K37" s="269">
        <f>VLOOKUP(A37,EQUIPOS!A7:D164,4,FALSE)</f>
        <v>116336.28572855465</v>
      </c>
      <c r="L37" s="335"/>
      <c r="M37" s="336">
        <v>1200</v>
      </c>
      <c r="N37" s="272">
        <f>K37/M37</f>
        <v>96.946904773795538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0.39306379543167497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143.98071646401158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0.108</v>
      </c>
      <c r="L48" s="267"/>
      <c r="M48" s="402">
        <f>VLOOKUP(A48,MATERIALES!A5:D396,4,FALSE)</f>
        <v>6335.1983703992864</v>
      </c>
      <c r="N48" s="272">
        <f>K48*M48</f>
        <v>684.20142400312295</v>
      </c>
    </row>
    <row r="49" spans="1:14">
      <c r="A49" s="166" t="s">
        <v>626</v>
      </c>
      <c r="B49" s="43" t="str">
        <f>VLOOKUP(A49,MATERIALES!A6:D373,3,FALSE)</f>
        <v xml:space="preserve">Resina termoplástica </v>
      </c>
      <c r="C49" s="425"/>
      <c r="D49" s="425"/>
      <c r="E49" s="425"/>
      <c r="F49" s="425"/>
      <c r="G49" s="425"/>
      <c r="H49" s="425"/>
      <c r="I49" s="425"/>
      <c r="J49" s="312" t="str">
        <f>VLOOKUP(A49,MATERIALES!A5:D641,2,FALSE)</f>
        <v>kg</v>
      </c>
      <c r="K49" s="397">
        <v>7.8E-2</v>
      </c>
      <c r="L49" s="421"/>
      <c r="M49" s="402">
        <f>VLOOKUP(A49,MATERIALES!A6:D397,4,FALSE)</f>
        <v>16438.1196119179</v>
      </c>
      <c r="N49" s="272">
        <f>K49*M49</f>
        <v>1282.1733297295962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1966.374753732719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9600</v>
      </c>
      <c r="N71" s="395">
        <f>K71/M71</f>
        <v>28.193229166666665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9600</v>
      </c>
      <c r="N72" s="395">
        <f>K72/M72</f>
        <v>11.113150376500831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39.306379543167495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2149.6618497398981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429.93236994797962</v>
      </c>
      <c r="M84" s="859"/>
      <c r="N84" s="51"/>
    </row>
    <row r="85" spans="1:14">
      <c r="B85" s="89" t="s">
        <v>973</v>
      </c>
      <c r="C85" s="90"/>
      <c r="D85" s="90"/>
      <c r="E85" s="90"/>
      <c r="F85" s="90"/>
      <c r="G85" s="90"/>
      <c r="H85" s="90"/>
      <c r="I85" s="87"/>
      <c r="J85" s="88"/>
      <c r="K85" s="304">
        <v>0.05</v>
      </c>
      <c r="L85" s="858">
        <f>N79*K85</f>
        <v>107.48309248699491</v>
      </c>
      <c r="M85" s="859"/>
      <c r="N85" s="51"/>
    </row>
    <row r="86" spans="1:14" ht="15.75" thickBot="1">
      <c r="B86" s="91" t="s">
        <v>974</v>
      </c>
      <c r="C86" s="92"/>
      <c r="D86" s="92"/>
      <c r="E86" s="92"/>
      <c r="F86" s="92"/>
      <c r="G86" s="92"/>
      <c r="H86" s="92"/>
      <c r="I86" s="93"/>
      <c r="J86" s="94"/>
      <c r="K86" s="305">
        <v>0.05</v>
      </c>
      <c r="L86" s="860">
        <f>N79*K86</f>
        <v>107.48309248699491</v>
      </c>
      <c r="M86" s="861"/>
      <c r="N86" s="51"/>
    </row>
    <row r="87" spans="1:14" ht="15.75" thickBot="1">
      <c r="B87" s="824" t="s">
        <v>953</v>
      </c>
      <c r="C87" s="825"/>
      <c r="D87" s="825"/>
      <c r="E87" s="825"/>
      <c r="F87" s="825"/>
      <c r="G87" s="825"/>
      <c r="H87" s="825"/>
      <c r="I87" s="825"/>
      <c r="J87" s="825"/>
      <c r="K87" s="825"/>
      <c r="L87" s="825"/>
      <c r="M87" s="826"/>
      <c r="N87" s="52">
        <f>L84+L85+L86</f>
        <v>644.89855492196943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2794.5604046618673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1148</v>
      </c>
      <c r="C31" s="81" t="s">
        <v>2165</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199</v>
      </c>
      <c r="B36" s="837" t="str">
        <f>VLOOKUP(A36,EQUIPOS!A6:D154,3,FALSE)</f>
        <v xml:space="preserve">Equipo de pintura (Compresor), Presión máxima de trabajo 3300 psi.
</v>
      </c>
      <c r="C36" s="838"/>
      <c r="D36" s="838"/>
      <c r="E36" s="838"/>
      <c r="F36" s="838"/>
      <c r="G36" s="838"/>
      <c r="H36" s="839"/>
      <c r="I36" s="267"/>
      <c r="J36" s="268"/>
      <c r="K36" s="269">
        <f>VLOOKUP(A36,EQUIPOS!A6:D163,4,FALSE)</f>
        <v>16549.322948580306</v>
      </c>
      <c r="L36" s="270"/>
      <c r="M36" s="336">
        <v>6.1</v>
      </c>
      <c r="N36" s="272">
        <f>K36/M36</f>
        <v>2713.0037620623452</v>
      </c>
    </row>
    <row r="37" spans="1:14">
      <c r="A37" s="113" t="s">
        <v>138</v>
      </c>
      <c r="B37" s="837" t="str">
        <f>VLOOKUP(A37,EQUIPOS!A7:D154,3,FALSE)</f>
        <v>Camioneta D-300</v>
      </c>
      <c r="C37" s="838"/>
      <c r="D37" s="838"/>
      <c r="E37" s="838"/>
      <c r="F37" s="838"/>
      <c r="G37" s="838"/>
      <c r="H37" s="839"/>
      <c r="I37" s="421"/>
      <c r="J37" s="422"/>
      <c r="K37" s="269">
        <f>VLOOKUP(A37,EQUIPOS!A7:D164,4,FALSE)</f>
        <v>55968.897473741214</v>
      </c>
      <c r="L37" s="335"/>
      <c r="M37" s="336">
        <v>6.1</v>
      </c>
      <c r="N37" s="272">
        <f>K37/M37</f>
        <v>9175.2290940559378</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77.324025330821314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11965.556881449105</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81"/>
      <c r="J48" s="311" t="str">
        <f>VLOOKUP(A48,MATERIALES!A4:D640,2,FALSE)</f>
        <v>kg</v>
      </c>
      <c r="K48" s="282">
        <v>0.38200000000000001</v>
      </c>
      <c r="L48" s="267"/>
      <c r="M48" s="402">
        <f>VLOOKUP(A48,MATERIALES!A5:D396,4,FALSE)</f>
        <v>6335.1983703992864</v>
      </c>
      <c r="N48" s="272">
        <f>K48*M48</f>
        <v>2420.0457774925276</v>
      </c>
    </row>
    <row r="49" spans="1:14">
      <c r="A49" s="166" t="s">
        <v>841</v>
      </c>
      <c r="B49" s="43" t="str">
        <f>VLOOKUP(A49,MATERIALES!A6:D373,3,FALSE)</f>
        <v>Disolvente para pintura Trafico (acrílico)</v>
      </c>
      <c r="C49" s="425"/>
      <c r="D49" s="425"/>
      <c r="E49" s="425"/>
      <c r="F49" s="425"/>
      <c r="G49" s="425"/>
      <c r="H49" s="425"/>
      <c r="I49" s="425"/>
      <c r="J49" s="312" t="str">
        <f>VLOOKUP(A49,MATERIALES!A5:D641,2,FALSE)</f>
        <v>gal</v>
      </c>
      <c r="K49" s="397">
        <v>0.05</v>
      </c>
      <c r="L49" s="421"/>
      <c r="M49" s="402">
        <f>VLOOKUP(A49,MATERIALES!A6:D397,4,FALSE)</f>
        <v>26014.210720090363</v>
      </c>
      <c r="N49" s="272">
        <f>K49*M49</f>
        <v>1300.7105360045182</v>
      </c>
    </row>
    <row r="50" spans="1:14">
      <c r="A50" s="166" t="s">
        <v>605</v>
      </c>
      <c r="B50" s="43" t="str">
        <f>VLOOKUP(A50,MATERIALES!A6:D373,3,FALSE)</f>
        <v>Pintura acrílica pura para tráfico</v>
      </c>
      <c r="C50" s="425"/>
      <c r="D50" s="425"/>
      <c r="E50" s="425"/>
      <c r="F50" s="425"/>
      <c r="G50" s="425"/>
      <c r="H50" s="425"/>
      <c r="I50" s="425"/>
      <c r="J50" s="312" t="str">
        <f>VLOOKUP(A50,MATERIALES!A6:D642,2,FALSE)</f>
        <v>gal</v>
      </c>
      <c r="K50" s="397">
        <v>0.12</v>
      </c>
      <c r="L50" s="421"/>
      <c r="M50" s="402">
        <f>VLOOKUP(A50,MATERIALES!A6:D398,4,FALSE)</f>
        <v>86882.720508333077</v>
      </c>
      <c r="N50" s="272">
        <f>K50*M50</f>
        <v>10425.926460999968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14146.682774497014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853"/>
      <c r="N70" s="98" t="s">
        <v>951</v>
      </c>
    </row>
    <row r="71" spans="1:15">
      <c r="A71" s="167" t="s">
        <v>13</v>
      </c>
      <c r="B71" s="49" t="str">
        <f>VLOOKUP(A71,'MANO DE OBRA'!A8:D68,3,FALSE)</f>
        <v>Obrero (5)</v>
      </c>
      <c r="C71" s="47"/>
      <c r="D71" s="47"/>
      <c r="E71" s="47"/>
      <c r="F71" s="47"/>
      <c r="G71" s="47"/>
      <c r="H71" s="47"/>
      <c r="I71" s="292">
        <f>K71/J71*100</f>
        <v>146300</v>
      </c>
      <c r="J71" s="293">
        <v>185</v>
      </c>
      <c r="K71" s="294">
        <f>VLOOKUP(A71,'MANO DE OBRA'!A8:D99,4,FALSE)</f>
        <v>270655</v>
      </c>
      <c r="L71" s="50"/>
      <c r="M71" s="434">
        <v>48.8</v>
      </c>
      <c r="N71" s="395">
        <f>K71/M71</f>
        <v>5546.2090163934427</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48.8</v>
      </c>
      <c r="N72" s="395">
        <f>K72/M72</f>
        <v>2186.1935166886883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7732.4025330821314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33844.642189028251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6768.9284378056509</v>
      </c>
      <c r="M84" s="859"/>
      <c r="N84" s="51"/>
    </row>
    <row r="85" spans="1:14">
      <c r="B85" s="89" t="s">
        <v>973</v>
      </c>
      <c r="C85" s="90"/>
      <c r="D85" s="90"/>
      <c r="E85" s="90"/>
      <c r="F85" s="90"/>
      <c r="G85" s="90"/>
      <c r="H85" s="90"/>
      <c r="I85" s="87"/>
      <c r="J85" s="88"/>
      <c r="K85" s="304">
        <v>0.05</v>
      </c>
      <c r="L85" s="858">
        <f>N79*K85</f>
        <v>1692.2321094514127</v>
      </c>
      <c r="M85" s="859"/>
      <c r="N85" s="51"/>
    </row>
    <row r="86" spans="1:14" ht="15.75" thickBot="1">
      <c r="B86" s="91" t="s">
        <v>974</v>
      </c>
      <c r="C86" s="92"/>
      <c r="D86" s="92"/>
      <c r="E86" s="92"/>
      <c r="F86" s="92"/>
      <c r="G86" s="92"/>
      <c r="H86" s="92"/>
      <c r="I86" s="93"/>
      <c r="J86" s="94"/>
      <c r="K86" s="305">
        <v>0.05</v>
      </c>
      <c r="L86" s="860">
        <f>N79*K86</f>
        <v>1692.2321094514127</v>
      </c>
      <c r="M86" s="861"/>
      <c r="N86" s="51"/>
    </row>
    <row r="87" spans="1:14" ht="15.75" thickBot="1">
      <c r="B87" s="824" t="s">
        <v>953</v>
      </c>
      <c r="C87" s="825"/>
      <c r="D87" s="825"/>
      <c r="E87" s="825"/>
      <c r="F87" s="825"/>
      <c r="G87" s="825"/>
      <c r="H87" s="825"/>
      <c r="I87" s="825"/>
      <c r="J87" s="825"/>
      <c r="K87" s="825"/>
      <c r="L87" s="825"/>
      <c r="M87" s="826"/>
      <c r="N87" s="52">
        <f>L84+L85+L86</f>
        <v>10153.392656708475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43998.034845736722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1149</v>
      </c>
      <c r="C31" s="81" t="s">
        <v>2166</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6</v>
      </c>
      <c r="N36" s="272">
        <f>K36/M36</f>
        <v>9328.1495789568689</v>
      </c>
    </row>
    <row r="37" spans="1:14">
      <c r="A37" s="113" t="s">
        <v>1711</v>
      </c>
      <c r="B37" s="837" t="str">
        <f>VLOOKUP(A37,EQUIPOS!A7:D154,3,FALSE)</f>
        <v>Caldera para pintura termoplástica</v>
      </c>
      <c r="C37" s="838"/>
      <c r="D37" s="838"/>
      <c r="E37" s="838"/>
      <c r="F37" s="838"/>
      <c r="G37" s="838"/>
      <c r="H37" s="839"/>
      <c r="I37" s="421"/>
      <c r="J37" s="422"/>
      <c r="K37" s="269">
        <f>VLOOKUP(A37,EQUIPOS!A7:D164,4,FALSE)</f>
        <v>65290.997901889648</v>
      </c>
      <c r="L37" s="335"/>
      <c r="M37" s="336">
        <v>6</v>
      </c>
      <c r="N37" s="272">
        <f>K37/M37</f>
        <v>10881.832983648275</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89.890050753001674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20299.872613358148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447</v>
      </c>
      <c r="B48" s="43" t="str">
        <f>VLOOKUP(A48,MATERIALES!A5:D373,3,FALSE)</f>
        <v>Esferas reflectivas</v>
      </c>
      <c r="C48" s="281"/>
      <c r="D48" s="281"/>
      <c r="E48" s="281"/>
      <c r="F48" s="281"/>
      <c r="G48" s="281"/>
      <c r="H48" s="281"/>
      <c r="I48" s="268"/>
      <c r="J48" s="224" t="str">
        <f>VLOOKUP(A48,MATERIALES!A4:D640,2,FALSE)</f>
        <v>kg</v>
      </c>
      <c r="K48" s="282">
        <v>0.9</v>
      </c>
      <c r="L48" s="267"/>
      <c r="M48" s="402">
        <f>VLOOKUP(A48,MATERIALES!A5:D396,4,FALSE)</f>
        <v>6335.1983703992864</v>
      </c>
      <c r="N48" s="272">
        <f>K48*M48</f>
        <v>5701.678533359358</v>
      </c>
    </row>
    <row r="49" spans="1:14">
      <c r="A49" s="166" t="s">
        <v>626</v>
      </c>
      <c r="B49" s="43" t="str">
        <f>VLOOKUP(A49,MATERIALES!A6:D373,3,FALSE)</f>
        <v xml:space="preserve">Resina termoplástica </v>
      </c>
      <c r="C49" s="425"/>
      <c r="D49" s="425"/>
      <c r="E49" s="425"/>
      <c r="F49" s="425"/>
      <c r="G49" s="425"/>
      <c r="H49" s="425"/>
      <c r="I49" s="425"/>
      <c r="J49" s="311" t="str">
        <f>VLOOKUP(A49,MATERIALES!A5:D641,2,FALSE)</f>
        <v>kg</v>
      </c>
      <c r="K49" s="397">
        <v>0.65</v>
      </c>
      <c r="L49" s="421"/>
      <c r="M49" s="402">
        <f>VLOOKUP(A49,MATERIALES!A6:D397,4,FALSE)</f>
        <v>16438.1196119179</v>
      </c>
      <c r="N49" s="272">
        <f>K49*M49</f>
        <v>10684.777747746635</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16386.456281105995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15</v>
      </c>
      <c r="B71" s="49" t="str">
        <f>VLOOKUP(A71,'MANO DE OBRA'!A8:D68,3,FALSE)</f>
        <v>Obrero (6)</v>
      </c>
      <c r="C71" s="47"/>
      <c r="D71" s="47"/>
      <c r="E71" s="47"/>
      <c r="F71" s="47"/>
      <c r="G71" s="47"/>
      <c r="H71" s="47"/>
      <c r="I71" s="292">
        <f>K71/J71*100</f>
        <v>175560</v>
      </c>
      <c r="J71" s="293">
        <v>185</v>
      </c>
      <c r="K71" s="294">
        <f>VLOOKUP(A71,'MANO DE OBRA'!A8:D99,4,FALSE)</f>
        <v>324786</v>
      </c>
      <c r="L71" s="50"/>
      <c r="M71" s="434">
        <v>48</v>
      </c>
      <c r="N71" s="395">
        <f>K71/M71</f>
        <v>6766.375</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48</v>
      </c>
      <c r="N72" s="395">
        <f>K72/M72</f>
        <v>2222.6300753001665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8989.0050753001669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45675.33396976431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9135.066793952863</v>
      </c>
      <c r="M84" s="859"/>
      <c r="N84" s="51"/>
    </row>
    <row r="85" spans="1:14">
      <c r="B85" s="89" t="s">
        <v>973</v>
      </c>
      <c r="C85" s="90"/>
      <c r="D85" s="90"/>
      <c r="E85" s="90"/>
      <c r="F85" s="90"/>
      <c r="G85" s="90"/>
      <c r="H85" s="90"/>
      <c r="I85" s="87"/>
      <c r="J85" s="88"/>
      <c r="K85" s="304">
        <v>0.05</v>
      </c>
      <c r="L85" s="858">
        <f>N79*K85</f>
        <v>2283.7666984882158</v>
      </c>
      <c r="M85" s="859"/>
      <c r="N85" s="51"/>
    </row>
    <row r="86" spans="1:14" ht="15.75" thickBot="1">
      <c r="B86" s="91" t="s">
        <v>974</v>
      </c>
      <c r="C86" s="92"/>
      <c r="D86" s="92"/>
      <c r="E86" s="92"/>
      <c r="F86" s="92"/>
      <c r="G86" s="92"/>
      <c r="H86" s="92"/>
      <c r="I86" s="93"/>
      <c r="J86" s="94"/>
      <c r="K86" s="305">
        <v>0.05</v>
      </c>
      <c r="L86" s="860">
        <f>N79*K86</f>
        <v>2283.7666984882158</v>
      </c>
      <c r="M86" s="861"/>
      <c r="N86" s="51"/>
    </row>
    <row r="87" spans="1:14" ht="15.75" thickBot="1">
      <c r="B87" s="824" t="s">
        <v>953</v>
      </c>
      <c r="C87" s="825"/>
      <c r="D87" s="825"/>
      <c r="E87" s="825"/>
      <c r="F87" s="825"/>
      <c r="G87" s="825"/>
      <c r="H87" s="825"/>
      <c r="I87" s="825"/>
      <c r="J87" s="825"/>
      <c r="K87" s="825"/>
      <c r="L87" s="825"/>
      <c r="M87" s="826"/>
      <c r="N87" s="52">
        <f>L84+L85+L86</f>
        <v>13702.600190929295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59377.934160693607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1150</v>
      </c>
      <c r="C31" s="81" t="s">
        <v>2167</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250</v>
      </c>
      <c r="N36" s="272">
        <f>K36/M36</f>
        <v>223.87558989496486</v>
      </c>
    </row>
    <row r="37" spans="1:14">
      <c r="A37" s="113" t="s">
        <v>251</v>
      </c>
      <c r="B37" s="837" t="str">
        <f>VLOOKUP(A37,EQUIPOS!A7:D154,3,FALSE)</f>
        <v>Maquina térmica pegatachas</v>
      </c>
      <c r="C37" s="838"/>
      <c r="D37" s="838"/>
      <c r="E37" s="838"/>
      <c r="F37" s="838"/>
      <c r="G37" s="838"/>
      <c r="H37" s="839"/>
      <c r="I37" s="421"/>
      <c r="J37" s="422"/>
      <c r="K37" s="269">
        <f>VLOOKUP(A37,EQUIPOS!A7:D164,4,FALSE)</f>
        <v>19379.175943453407</v>
      </c>
      <c r="L37" s="335"/>
      <c r="M37" s="336">
        <v>250</v>
      </c>
      <c r="N37" s="272">
        <f>K37/M37</f>
        <v>77.516703773813632</v>
      </c>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1.0747412180720399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302.46703488685057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626</v>
      </c>
      <c r="B48" s="43" t="str">
        <f>VLOOKUP(A48,MATERIALES!A5:D373,3,FALSE)</f>
        <v xml:space="preserve">Resina termoplástica </v>
      </c>
      <c r="C48" s="281"/>
      <c r="D48" s="281"/>
      <c r="E48" s="281"/>
      <c r="F48" s="281"/>
      <c r="G48" s="281"/>
      <c r="H48" s="281"/>
      <c r="I48" s="268"/>
      <c r="J48" s="224" t="str">
        <f>VLOOKUP(A48,MATERIALES!A4:D640,2,FALSE)</f>
        <v>kg</v>
      </c>
      <c r="K48" s="282">
        <v>0.08</v>
      </c>
      <c r="L48" s="267"/>
      <c r="M48" s="402">
        <f>VLOOKUP(A48,MATERIALES!A5:D396,4,FALSE)</f>
        <v>16438.1196119179</v>
      </c>
      <c r="N48" s="272">
        <f>K48*M48</f>
        <v>1315.0495689534321</v>
      </c>
    </row>
    <row r="49" spans="1:14">
      <c r="A49" s="166" t="s">
        <v>681</v>
      </c>
      <c r="B49" s="43" t="str">
        <f>VLOOKUP(A49,MATERIALES!A6:D373,3,FALSE)</f>
        <v>Tacha reflectiva</v>
      </c>
      <c r="C49" s="425"/>
      <c r="D49" s="425"/>
      <c r="E49" s="425"/>
      <c r="F49" s="425"/>
      <c r="G49" s="425"/>
      <c r="H49" s="425"/>
      <c r="I49" s="422"/>
      <c r="J49" s="224" t="str">
        <f>VLOOKUP(A49,MATERIALES!A5:D641,2,FALSE)</f>
        <v>u</v>
      </c>
      <c r="K49" s="397">
        <v>1</v>
      </c>
      <c r="L49" s="421"/>
      <c r="M49" s="402">
        <f>VLOOKUP(A49,MATERIALES!A6:D397,4,FALSE)</f>
        <v>10318.970252302512</v>
      </c>
      <c r="N49" s="272">
        <f>K49*M49</f>
        <v>10318.970252302512</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11634.019821255944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2000</v>
      </c>
      <c r="N71" s="395">
        <f>K71/M71</f>
        <v>54.131</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2000</v>
      </c>
      <c r="N72" s="395">
        <f>K72/M72</f>
        <v>53.343121807203993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107.474121807204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12043.960977949999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2408.7921955899997</v>
      </c>
      <c r="M84" s="859"/>
      <c r="N84" s="51"/>
    </row>
    <row r="85" spans="1:14">
      <c r="B85" s="89" t="s">
        <v>973</v>
      </c>
      <c r="C85" s="90"/>
      <c r="D85" s="90"/>
      <c r="E85" s="90"/>
      <c r="F85" s="90"/>
      <c r="G85" s="90"/>
      <c r="H85" s="90"/>
      <c r="I85" s="87"/>
      <c r="J85" s="88"/>
      <c r="K85" s="304">
        <v>0.05</v>
      </c>
      <c r="L85" s="858">
        <f>N79*K85</f>
        <v>602.19804889749992</v>
      </c>
      <c r="M85" s="859"/>
      <c r="N85" s="51"/>
    </row>
    <row r="86" spans="1:14" ht="15.75" thickBot="1">
      <c r="B86" s="91" t="s">
        <v>974</v>
      </c>
      <c r="C86" s="92"/>
      <c r="D86" s="92"/>
      <c r="E86" s="92"/>
      <c r="F86" s="92"/>
      <c r="G86" s="92"/>
      <c r="H86" s="92"/>
      <c r="I86" s="93"/>
      <c r="J86" s="94"/>
      <c r="K86" s="305">
        <v>0.05</v>
      </c>
      <c r="L86" s="860">
        <f>N79*K86</f>
        <v>602.19804889749992</v>
      </c>
      <c r="M86" s="861"/>
      <c r="N86" s="51"/>
    </row>
    <row r="87" spans="1:14" ht="15.75" thickBot="1">
      <c r="B87" s="824" t="s">
        <v>953</v>
      </c>
      <c r="C87" s="825"/>
      <c r="D87" s="825"/>
      <c r="E87" s="825"/>
      <c r="F87" s="825"/>
      <c r="G87" s="825"/>
      <c r="H87" s="825"/>
      <c r="I87" s="825"/>
      <c r="J87" s="825"/>
      <c r="K87" s="825"/>
      <c r="L87" s="825"/>
      <c r="M87" s="826"/>
      <c r="N87" s="52">
        <f>L84+L85+L86</f>
        <v>3613.1882933849997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15657.149271334998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1713</v>
      </c>
      <c r="C31" s="81" t="s">
        <v>2168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3.75</v>
      </c>
      <c r="N36" s="272">
        <f>K36/M36</f>
        <v>14925.039326330991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15014.732407535794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116088.41533840325</v>
      </c>
      <c r="N48" s="272">
        <f>K48*M48</f>
        <v>116088.41533840325</v>
      </c>
    </row>
    <row r="49" spans="1:14">
      <c r="A49" s="166" t="s">
        <v>653</v>
      </c>
      <c r="B49" s="43" t="str">
        <f>VLOOKUP(A49,MATERIALES!A6:D373,3,FALSE)</f>
        <v>Señal (grupo 1). Tablero en lámina galvanizada de 75cm*75cm, calibre 16, reflectivo tipo 1/ incluye poste )</v>
      </c>
      <c r="C49" s="425"/>
      <c r="D49" s="425"/>
      <c r="E49" s="425"/>
      <c r="F49" s="425"/>
      <c r="G49" s="425"/>
      <c r="H49" s="425"/>
      <c r="I49" s="425"/>
      <c r="J49" s="312" t="str">
        <f>VLOOKUP(A49,MATERIALES!A5:D641,2,FALSE)</f>
        <v>u</v>
      </c>
      <c r="K49" s="397">
        <v>1</v>
      </c>
      <c r="L49" s="421"/>
      <c r="M49" s="402">
        <f>VLOOKUP(A49,MATERIALES!A6:D397,4,FALSE)</f>
        <v>439409.35897089454</v>
      </c>
      <c r="N49" s="272">
        <f>K49*M49</f>
        <v>439409.35897089454</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318674.08132110699</v>
      </c>
      <c r="N50" s="272">
        <f>K50*M50</f>
        <v>9560.2224396332094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565057.99674893101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589042.03727694706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117808.40745538942</v>
      </c>
      <c r="M84" s="859"/>
      <c r="N84" s="51"/>
    </row>
    <row r="85" spans="1:14">
      <c r="B85" s="89" t="s">
        <v>973</v>
      </c>
      <c r="C85" s="90"/>
      <c r="D85" s="90"/>
      <c r="E85" s="90"/>
      <c r="F85" s="90"/>
      <c r="G85" s="90"/>
      <c r="H85" s="90"/>
      <c r="I85" s="87"/>
      <c r="J85" s="88"/>
      <c r="K85" s="304">
        <v>0.05</v>
      </c>
      <c r="L85" s="858">
        <f>N79*K85</f>
        <v>29452.101863847354</v>
      </c>
      <c r="M85" s="859"/>
      <c r="N85" s="51"/>
    </row>
    <row r="86" spans="1:14" ht="15.75" thickBot="1">
      <c r="B86" s="91" t="s">
        <v>974</v>
      </c>
      <c r="C86" s="92"/>
      <c r="D86" s="92"/>
      <c r="E86" s="92"/>
      <c r="F86" s="92"/>
      <c r="G86" s="92"/>
      <c r="H86" s="92"/>
      <c r="I86" s="93"/>
      <c r="J86" s="94"/>
      <c r="K86" s="305">
        <v>0.05</v>
      </c>
      <c r="L86" s="860">
        <f>N79*K86</f>
        <v>29452.101863847354</v>
      </c>
      <c r="M86" s="861"/>
      <c r="N86" s="51"/>
    </row>
    <row r="87" spans="1:14" ht="15.75" thickBot="1">
      <c r="B87" s="824" t="s">
        <v>953</v>
      </c>
      <c r="C87" s="825"/>
      <c r="D87" s="825"/>
      <c r="E87" s="825"/>
      <c r="F87" s="825"/>
      <c r="G87" s="825"/>
      <c r="H87" s="825"/>
      <c r="I87" s="825"/>
      <c r="J87" s="825"/>
      <c r="K87" s="825"/>
      <c r="L87" s="825"/>
      <c r="M87" s="826"/>
      <c r="N87" s="52">
        <f>L84+L85+L86</f>
        <v>176712.61118308411</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765754.64846003114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8.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1151</v>
      </c>
      <c r="C31" s="81" t="s">
        <v>2169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3.75</v>
      </c>
      <c r="N36" s="272">
        <f>K36/M36</f>
        <v>14925.039326330991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89.693081204802652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15014.732407535794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615</v>
      </c>
      <c r="B48" s="43" t="str">
        <f>VLOOKUP(A48,MATERIALES!A5:D373,3,FALSE)</f>
        <v>Poste en angulo de 2*2*1/4 de 3,5m para señal</v>
      </c>
      <c r="C48" s="281"/>
      <c r="D48" s="281"/>
      <c r="E48" s="281"/>
      <c r="F48" s="281"/>
      <c r="G48" s="281"/>
      <c r="H48" s="281"/>
      <c r="I48" s="281"/>
      <c r="J48" s="311" t="str">
        <f>VLOOKUP(A48,MATERIALES!A4:D640,2,FALSE)</f>
        <v>u</v>
      </c>
      <c r="K48" s="282">
        <v>1</v>
      </c>
      <c r="L48" s="267"/>
      <c r="M48" s="402">
        <f>VLOOKUP(A48,MATERIALES!A5:D396,4,FALSE)</f>
        <v>116088.41533840325</v>
      </c>
      <c r="N48" s="272">
        <f>K48*M48</f>
        <v>116088.41533840325</v>
      </c>
    </row>
    <row r="49" spans="1:14">
      <c r="A49" s="166" t="s">
        <v>654</v>
      </c>
      <c r="B49" s="43" t="str">
        <f>VLOOKUP(A49,MATERIALES!A6:D373,3,FALSE)</f>
        <v xml:space="preserve">Señal (grupo 2). Tablero en lámina galvanizado de 1,2m*0,4m, calibre 16, reflectivo tipo 1. </v>
      </c>
      <c r="C49" s="425"/>
      <c r="D49" s="425"/>
      <c r="E49" s="425"/>
      <c r="F49" s="425"/>
      <c r="G49" s="425"/>
      <c r="H49" s="425"/>
      <c r="I49" s="425"/>
      <c r="J49" s="312" t="str">
        <f>VLOOKUP(A49,MATERIALES!A5:D641,2,FALSE)</f>
        <v>u</v>
      </c>
      <c r="K49" s="397">
        <v>1</v>
      </c>
      <c r="L49" s="421"/>
      <c r="M49" s="402">
        <f>VLOOKUP(A49,MATERIALES!A6:D397,4,FALSE)</f>
        <v>243883.22550084718</v>
      </c>
      <c r="N49" s="272">
        <f>K49*M49</f>
        <v>243883.22550084718</v>
      </c>
    </row>
    <row r="50" spans="1:14">
      <c r="A50" s="166" t="s">
        <v>833</v>
      </c>
      <c r="B50" s="43" t="str">
        <f>VLOOKUP(A50,MATERIALES!A6:D373,3,FALSE)</f>
        <v>Concreto Resistencia  14 (Mpa)</v>
      </c>
      <c r="C50" s="425"/>
      <c r="D50" s="425"/>
      <c r="E50" s="425"/>
      <c r="F50" s="425"/>
      <c r="G50" s="425"/>
      <c r="H50" s="425"/>
      <c r="I50" s="425"/>
      <c r="J50" s="312" t="str">
        <f>VLOOKUP(A50,MATERIALES!A6:D642,2,FALSE)</f>
        <v>m3</v>
      </c>
      <c r="K50" s="397">
        <v>0.03</v>
      </c>
      <c r="L50" s="421"/>
      <c r="M50" s="402">
        <f>VLOOKUP(A50,MATERIALES!A6:D398,4,FALSE)</f>
        <v>318674.08132110699</v>
      </c>
      <c r="N50" s="272">
        <f>K50*M50</f>
        <v>9560.2224396332094</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369531.86327888363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30</v>
      </c>
      <c r="N71" s="395">
        <f>K71/M71</f>
        <v>3556.2081204802662</v>
      </c>
      <c r="O71" s="106"/>
    </row>
    <row r="72" spans="1:15">
      <c r="A72" s="167"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30</v>
      </c>
      <c r="N72" s="395">
        <f>K72/M72</f>
        <v>5413.1</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8969.3081204802656</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393515.90380689967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78703.180761379946</v>
      </c>
      <c r="M84" s="859"/>
      <c r="N84" s="51"/>
    </row>
    <row r="85" spans="1:14">
      <c r="B85" s="89" t="s">
        <v>973</v>
      </c>
      <c r="C85" s="90"/>
      <c r="D85" s="90"/>
      <c r="E85" s="90"/>
      <c r="F85" s="90"/>
      <c r="G85" s="90"/>
      <c r="H85" s="90"/>
      <c r="I85" s="87"/>
      <c r="J85" s="88"/>
      <c r="K85" s="304">
        <v>0.05</v>
      </c>
      <c r="L85" s="858">
        <f>N79*K85</f>
        <v>19675.795190344987</v>
      </c>
      <c r="M85" s="859"/>
      <c r="N85" s="51"/>
    </row>
    <row r="86" spans="1:14" ht="15.75" thickBot="1">
      <c r="B86" s="91" t="s">
        <v>974</v>
      </c>
      <c r="C86" s="92"/>
      <c r="D86" s="92"/>
      <c r="E86" s="92"/>
      <c r="F86" s="92"/>
      <c r="G86" s="92"/>
      <c r="H86" s="92"/>
      <c r="I86" s="93"/>
      <c r="J86" s="94"/>
      <c r="K86" s="305">
        <v>0.05</v>
      </c>
      <c r="L86" s="860">
        <f>N79*K86</f>
        <v>19675.795190344987</v>
      </c>
      <c r="M86" s="861"/>
      <c r="N86" s="51"/>
    </row>
    <row r="87" spans="1:14" ht="15.75" thickBot="1">
      <c r="B87" s="824" t="s">
        <v>953</v>
      </c>
      <c r="C87" s="825"/>
      <c r="D87" s="825"/>
      <c r="E87" s="825"/>
      <c r="F87" s="825"/>
      <c r="G87" s="825"/>
      <c r="H87" s="825"/>
      <c r="I87" s="825"/>
      <c r="J87" s="825"/>
      <c r="K87" s="825"/>
      <c r="L87" s="825"/>
      <c r="M87" s="826"/>
      <c r="N87" s="52">
        <f>L84+L85+L86</f>
        <v>118054.77114206992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511570.67494896962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1152</v>
      </c>
      <c r="C31" s="81" t="s">
        <v>2170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3</v>
      </c>
      <c r="N36" s="272">
        <f>K36/M36</f>
        <v>18656.299157913738</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45.109166666666674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18701.408324580403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616</v>
      </c>
      <c r="B48" s="43" t="str">
        <f>VLOOKUP(A48,MATERIALES!A5:D373,3,FALSE)</f>
        <v>Poste kilometraje</v>
      </c>
      <c r="C48" s="281"/>
      <c r="D48" s="281"/>
      <c r="E48" s="281"/>
      <c r="F48" s="281"/>
      <c r="G48" s="281"/>
      <c r="H48" s="281"/>
      <c r="I48" s="281"/>
      <c r="J48" s="311" t="str">
        <f>VLOOKUP(A48,MATERIALES!A4:D640,2,FALSE)</f>
        <v>u</v>
      </c>
      <c r="K48" s="282">
        <v>1</v>
      </c>
      <c r="L48" s="267"/>
      <c r="M48" s="402">
        <f>VLOOKUP(A48,MATERIALES!A5:D396,4,FALSE)</f>
        <v>361163.95883058792</v>
      </c>
      <c r="N48" s="272">
        <f>K48*M48</f>
        <v>361163.95883058792</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0.06</v>
      </c>
      <c r="L49" s="421"/>
      <c r="M49" s="402">
        <f>VLOOKUP(A49,MATERIALES!A6:D397,4,FALSE)</f>
        <v>318674.08132110699</v>
      </c>
      <c r="N49" s="272">
        <f>K49*M49</f>
        <v>19120.444879266419</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380284.40370985435</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24</v>
      </c>
      <c r="N71" s="395">
        <f>K71/M71</f>
        <v>4510.916666666667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4510.916666666667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403496.72870110144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80699.345740220291</v>
      </c>
      <c r="M84" s="859"/>
      <c r="N84" s="51"/>
    </row>
    <row r="85" spans="1:14">
      <c r="B85" s="89" t="s">
        <v>973</v>
      </c>
      <c r="C85" s="90"/>
      <c r="D85" s="90"/>
      <c r="E85" s="90"/>
      <c r="F85" s="90"/>
      <c r="G85" s="90"/>
      <c r="H85" s="90"/>
      <c r="I85" s="87"/>
      <c r="J85" s="88"/>
      <c r="K85" s="304">
        <v>0.05</v>
      </c>
      <c r="L85" s="858">
        <f>N79*K85</f>
        <v>20174.836435055073</v>
      </c>
      <c r="M85" s="859"/>
      <c r="N85" s="51"/>
    </row>
    <row r="86" spans="1:14" ht="15.75" thickBot="1">
      <c r="B86" s="91" t="s">
        <v>974</v>
      </c>
      <c r="C86" s="92"/>
      <c r="D86" s="92"/>
      <c r="E86" s="92"/>
      <c r="F86" s="92"/>
      <c r="G86" s="92"/>
      <c r="H86" s="92"/>
      <c r="I86" s="93"/>
      <c r="J86" s="94"/>
      <c r="K86" s="305">
        <v>0.05</v>
      </c>
      <c r="L86" s="860">
        <f>N79*K86</f>
        <v>20174.836435055073</v>
      </c>
      <c r="M86" s="861"/>
      <c r="N86" s="51"/>
    </row>
    <row r="87" spans="1:14" ht="15.75" thickBot="1">
      <c r="B87" s="824" t="s">
        <v>953</v>
      </c>
      <c r="C87" s="825"/>
      <c r="D87" s="825"/>
      <c r="E87" s="825"/>
      <c r="F87" s="825"/>
      <c r="G87" s="825"/>
      <c r="H87" s="825"/>
      <c r="I87" s="825"/>
      <c r="J87" s="825"/>
      <c r="K87" s="825"/>
      <c r="L87" s="825"/>
      <c r="M87" s="826"/>
      <c r="N87" s="52">
        <f>L84+L85+L86</f>
        <v>121049.01861033043</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524545.74731143191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1153</v>
      </c>
      <c r="C31" s="81" t="s">
        <v>2171</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135</v>
      </c>
      <c r="B36" s="837" t="str">
        <f>VLOOKUP(A36,EQUIPOS!A6:D154,3,FALSE)</f>
        <v>Camión 350</v>
      </c>
      <c r="C36" s="838"/>
      <c r="D36" s="838"/>
      <c r="E36" s="838"/>
      <c r="F36" s="838"/>
      <c r="G36" s="838"/>
      <c r="H36" s="839"/>
      <c r="I36" s="267"/>
      <c r="J36" s="268"/>
      <c r="K36" s="269">
        <f>VLOOKUP(A36,EQUIPOS!A6:D163,4,FALSE)</f>
        <v>153339.44513353758</v>
      </c>
      <c r="L36" s="270"/>
      <c r="M36" s="336">
        <v>6.25</v>
      </c>
      <c r="N36" s="272">
        <f>K36/M36</f>
        <v>24534.311221366013</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323.210243614408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24857.521464980422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619</v>
      </c>
      <c r="B48" s="43" t="str">
        <f>VLOOKUP(A48,MATERIALES!A5:D373,3,FALSE)</f>
        <v>Postes para defensa metálica (1,80m)</v>
      </c>
      <c r="C48" s="281"/>
      <c r="D48" s="281"/>
      <c r="E48" s="281"/>
      <c r="F48" s="281"/>
      <c r="G48" s="281"/>
      <c r="H48" s="281"/>
      <c r="I48" s="281"/>
      <c r="J48" s="311" t="str">
        <f>VLOOKUP(A48,MATERIALES!A4:D640,2,FALSE)</f>
        <v>u</v>
      </c>
      <c r="K48" s="282">
        <v>0.25</v>
      </c>
      <c r="L48" s="267"/>
      <c r="M48" s="402">
        <f>VLOOKUP(A48,MATERIALES!A5:D396,4,FALSE)</f>
        <v>143806.87352961997</v>
      </c>
      <c r="N48" s="272">
        <f>K48*M48</f>
        <v>35951.718382404993</v>
      </c>
    </row>
    <row r="49" spans="1:14">
      <c r="A49" s="166" t="s">
        <v>438</v>
      </c>
      <c r="B49" s="43" t="str">
        <f>VLOOKUP(A49,MATERIALES!A6:D373,3,FALSE)</f>
        <v>Defensa Metálica De 4,13 M Galvanizada</v>
      </c>
      <c r="C49" s="425"/>
      <c r="D49" s="425"/>
      <c r="E49" s="425"/>
      <c r="F49" s="425"/>
      <c r="G49" s="425"/>
      <c r="H49" s="425"/>
      <c r="I49" s="425"/>
      <c r="J49" s="312" t="str">
        <f>VLOOKUP(A49,MATERIALES!A5:D641,2,FALSE)</f>
        <v>u</v>
      </c>
      <c r="K49" s="397">
        <v>0.24213075060532688</v>
      </c>
      <c r="L49" s="421"/>
      <c r="M49" s="402">
        <f>VLOOKUP(A49,MATERIALES!A6:D397,4,FALSE)</f>
        <v>391454.19040226634</v>
      </c>
      <c r="N49" s="272">
        <f>K49*M49</f>
        <v>94783.096949701299</v>
      </c>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130734.81533210629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50</v>
      </c>
      <c r="N71" s="395">
        <f>K71/M71</f>
        <v>4330.4799999999996</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50</v>
      </c>
      <c r="N72" s="395">
        <f>K72/M72</f>
        <v>2133.7248722881595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6464.2048722881591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162056.54166937486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32411.308333874971</v>
      </c>
      <c r="M84" s="859"/>
      <c r="N84" s="51"/>
    </row>
    <row r="85" spans="1:14">
      <c r="B85" s="89" t="s">
        <v>973</v>
      </c>
      <c r="C85" s="90"/>
      <c r="D85" s="90"/>
      <c r="E85" s="90"/>
      <c r="F85" s="90"/>
      <c r="G85" s="90"/>
      <c r="H85" s="90"/>
      <c r="I85" s="87"/>
      <c r="J85" s="88"/>
      <c r="K85" s="304">
        <v>0.05</v>
      </c>
      <c r="L85" s="858">
        <f>N79*K85</f>
        <v>8102.8270834687428</v>
      </c>
      <c r="M85" s="859"/>
      <c r="N85" s="51"/>
    </row>
    <row r="86" spans="1:14" ht="15.75" thickBot="1">
      <c r="B86" s="91" t="s">
        <v>974</v>
      </c>
      <c r="C86" s="92"/>
      <c r="D86" s="92"/>
      <c r="E86" s="92"/>
      <c r="F86" s="92"/>
      <c r="G86" s="92"/>
      <c r="H86" s="92"/>
      <c r="I86" s="93"/>
      <c r="J86" s="94"/>
      <c r="K86" s="305">
        <v>0.05</v>
      </c>
      <c r="L86" s="860">
        <f>N79*K86</f>
        <v>8102.8270834687428</v>
      </c>
      <c r="M86" s="861"/>
      <c r="N86" s="51"/>
    </row>
    <row r="87" spans="1:14" ht="15.75" thickBot="1">
      <c r="B87" s="824" t="s">
        <v>953</v>
      </c>
      <c r="C87" s="825"/>
      <c r="D87" s="825"/>
      <c r="E87" s="825"/>
      <c r="F87" s="825"/>
      <c r="G87" s="825"/>
      <c r="H87" s="825"/>
      <c r="I87" s="825"/>
      <c r="J87" s="825"/>
      <c r="K87" s="825"/>
      <c r="L87" s="825"/>
      <c r="M87" s="826"/>
      <c r="N87" s="52">
        <f>L84+L85+L86</f>
        <v>48616.962500812457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210673.50417018731</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1154</v>
      </c>
      <c r="C31" s="81" t="s">
        <v>2172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36.087333333333333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36.087333333333333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629</v>
      </c>
      <c r="B48" s="43" t="str">
        <f>VLOOKUP(A48,MATERIALES!A5:D373,3,FALSE)</f>
        <v>Sección final de defensa metálica</v>
      </c>
      <c r="C48" s="281"/>
      <c r="D48" s="281"/>
      <c r="E48" s="281"/>
      <c r="F48" s="281"/>
      <c r="G48" s="281"/>
      <c r="H48" s="281"/>
      <c r="I48" s="268"/>
      <c r="J48" s="224" t="str">
        <f>VLOOKUP(A48,MATERIALES!A4:D640,2,FALSE)</f>
        <v>u</v>
      </c>
      <c r="K48" s="282">
        <v>1</v>
      </c>
      <c r="L48" s="267"/>
      <c r="M48" s="402">
        <f>VLOOKUP(A48,MATERIALES!A5:D396,4,FALSE)</f>
        <v>51594.851261512558</v>
      </c>
      <c r="N48" s="272">
        <f>K48*M48</f>
        <v>51594.851261512558</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51594.851261512558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30</v>
      </c>
      <c r="N71" s="395">
        <f>K71/M71</f>
        <v>3608.7333333333331</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3608.7333333333331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55239.671928179225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11047.934385635846</v>
      </c>
      <c r="M84" s="859"/>
      <c r="N84" s="51"/>
    </row>
    <row r="85" spans="1:14">
      <c r="B85" s="89" t="s">
        <v>973</v>
      </c>
      <c r="C85" s="90"/>
      <c r="D85" s="90"/>
      <c r="E85" s="90"/>
      <c r="F85" s="90"/>
      <c r="G85" s="90"/>
      <c r="H85" s="90"/>
      <c r="I85" s="87"/>
      <c r="J85" s="88"/>
      <c r="K85" s="304">
        <v>0.05</v>
      </c>
      <c r="L85" s="858">
        <f>N79*K85</f>
        <v>2761.9835964089616</v>
      </c>
      <c r="M85" s="859"/>
      <c r="N85" s="51"/>
    </row>
    <row r="86" spans="1:14" ht="15.75" thickBot="1">
      <c r="B86" s="91" t="s">
        <v>974</v>
      </c>
      <c r="C86" s="92"/>
      <c r="D86" s="92"/>
      <c r="E86" s="92"/>
      <c r="F86" s="92"/>
      <c r="G86" s="92"/>
      <c r="H86" s="92"/>
      <c r="I86" s="93"/>
      <c r="J86" s="94"/>
      <c r="K86" s="305">
        <v>0.05</v>
      </c>
      <c r="L86" s="860">
        <f>N79*K86</f>
        <v>2761.9835964089616</v>
      </c>
      <c r="M86" s="861"/>
      <c r="N86" s="51"/>
    </row>
    <row r="87" spans="1:14" ht="15.75" thickBot="1">
      <c r="B87" s="824" t="s">
        <v>953</v>
      </c>
      <c r="C87" s="825"/>
      <c r="D87" s="825"/>
      <c r="E87" s="825"/>
      <c r="F87" s="825"/>
      <c r="G87" s="825"/>
      <c r="H87" s="825"/>
      <c r="I87" s="825"/>
      <c r="J87" s="825"/>
      <c r="K87" s="825"/>
      <c r="L87" s="825"/>
      <c r="M87" s="826"/>
      <c r="N87" s="52">
        <f>L84+L85+L86</f>
        <v>16571.90157845377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71811.573506632994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1155</v>
      </c>
      <c r="C31" s="81" t="s">
        <v>2048</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2" t="s">
        <v>631</v>
      </c>
      <c r="B48" s="43" t="str">
        <f>VLOOKUP(A48,MATERIALES!A5:D373,3,FALSE)</f>
        <v>Sección tope</v>
      </c>
      <c r="C48" s="281"/>
      <c r="D48" s="281"/>
      <c r="E48" s="281"/>
      <c r="F48" s="281"/>
      <c r="G48" s="281"/>
      <c r="H48" s="281"/>
      <c r="I48" s="268"/>
      <c r="J48" s="224" t="str">
        <f>VLOOKUP(A48,MATERIALES!A4:D640,2,FALSE)</f>
        <v>u</v>
      </c>
      <c r="K48" s="282">
        <v>1</v>
      </c>
      <c r="L48" s="267"/>
      <c r="M48" s="402">
        <f>VLOOKUP(A48,MATERIALES!A5:D396,4,FALSE)</f>
        <v>79853.871581657382</v>
      </c>
      <c r="N48" s="272">
        <f>K48*M48</f>
        <v>79853.871581657382</v>
      </c>
    </row>
    <row r="49" spans="1:14">
      <c r="A49" s="172"/>
      <c r="B49" s="43"/>
      <c r="C49" s="425"/>
      <c r="D49" s="425"/>
      <c r="E49" s="425"/>
      <c r="F49" s="425"/>
      <c r="G49" s="425"/>
      <c r="H49" s="425"/>
      <c r="I49" s="425"/>
      <c r="J49" s="311"/>
      <c r="K49" s="397"/>
      <c r="L49" s="421"/>
      <c r="M49" s="402"/>
      <c r="N49" s="272"/>
    </row>
    <row r="50" spans="1:14">
      <c r="A50" s="172"/>
      <c r="B50" s="43"/>
      <c r="C50" s="425"/>
      <c r="D50" s="425"/>
      <c r="E50" s="425"/>
      <c r="F50" s="425"/>
      <c r="G50" s="425"/>
      <c r="H50" s="425"/>
      <c r="I50" s="425"/>
      <c r="J50" s="312"/>
      <c r="K50" s="397"/>
      <c r="L50" s="421"/>
      <c r="M50" s="402"/>
      <c r="N50" s="272"/>
    </row>
    <row r="51" spans="1:14">
      <c r="A51" s="172"/>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79853.871581657382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3"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73"/>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83624.37571958841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16724.875143917681</v>
      </c>
      <c r="M84" s="859"/>
      <c r="N84" s="51"/>
    </row>
    <row r="85" spans="1:14">
      <c r="B85" s="89" t="s">
        <v>973</v>
      </c>
      <c r="C85" s="90"/>
      <c r="D85" s="90"/>
      <c r="E85" s="90"/>
      <c r="F85" s="90"/>
      <c r="G85" s="90"/>
      <c r="H85" s="90"/>
      <c r="I85" s="87"/>
      <c r="J85" s="88"/>
      <c r="K85" s="304">
        <v>0.05</v>
      </c>
      <c r="L85" s="858">
        <f>N79*K85</f>
        <v>4181.2187859794203</v>
      </c>
      <c r="M85" s="859"/>
      <c r="N85" s="51"/>
    </row>
    <row r="86" spans="1:14" ht="15.75" thickBot="1">
      <c r="B86" s="91" t="s">
        <v>974</v>
      </c>
      <c r="C86" s="92"/>
      <c r="D86" s="92"/>
      <c r="E86" s="92"/>
      <c r="F86" s="92"/>
      <c r="G86" s="92"/>
      <c r="H86" s="92"/>
      <c r="I86" s="93"/>
      <c r="J86" s="94"/>
      <c r="K86" s="305">
        <v>0.05</v>
      </c>
      <c r="L86" s="860">
        <f>N79*K86</f>
        <v>4181.2187859794203</v>
      </c>
      <c r="M86" s="861"/>
      <c r="N86" s="51"/>
    </row>
    <row r="87" spans="1:14" ht="15.75" thickBot="1">
      <c r="B87" s="824" t="s">
        <v>953</v>
      </c>
      <c r="C87" s="825"/>
      <c r="D87" s="825"/>
      <c r="E87" s="825"/>
      <c r="F87" s="825"/>
      <c r="G87" s="825"/>
      <c r="H87" s="825"/>
      <c r="I87" s="825"/>
      <c r="J87" s="825"/>
      <c r="K87" s="825"/>
      <c r="L87" s="825"/>
      <c r="M87" s="826"/>
      <c r="N87" s="52">
        <f>L84+L85+L86</f>
        <v>25087.312715876524</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108711.68843546494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1714</v>
      </c>
      <c r="C31" s="81" t="s">
        <v>1715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37.331724137931033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37.331724137931033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896</v>
      </c>
      <c r="B48" s="43" t="str">
        <f>VLOOKUP(A48,MATERIALES!A5:D373,3,FALSE)</f>
        <v>Amortiguadores (Para Defensas Metálicas), Incluye Tornillos</v>
      </c>
      <c r="C48" s="281"/>
      <c r="D48" s="281"/>
      <c r="E48" s="281"/>
      <c r="F48" s="281"/>
      <c r="G48" s="281"/>
      <c r="H48" s="281"/>
      <c r="I48" s="268"/>
      <c r="J48" s="224" t="str">
        <f>VLOOKUP(A48,MATERIALES!A4:D640,2,FALSE)</f>
        <v>u</v>
      </c>
      <c r="K48" s="282">
        <v>1</v>
      </c>
      <c r="L48" s="267"/>
      <c r="M48" s="402">
        <f>VLOOKUP(A48,MATERIALES!A5:D396,4,FALSE)</f>
        <v>26354.425220861034</v>
      </c>
      <c r="N48" s="272">
        <f>K48*M48</f>
        <v>26354.425220861034</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2"/>
      <c r="K50" s="397"/>
      <c r="L50" s="421"/>
      <c r="M50" s="402"/>
      <c r="N50" s="272"/>
    </row>
    <row r="51" spans="1:14">
      <c r="A51" s="166"/>
      <c r="B51" s="43"/>
      <c r="C51" s="425"/>
      <c r="D51" s="425"/>
      <c r="E51" s="425"/>
      <c r="F51" s="425"/>
      <c r="G51" s="425"/>
      <c r="H51" s="425"/>
      <c r="I51" s="425"/>
      <c r="J51" s="312"/>
      <c r="K51" s="397"/>
      <c r="L51" s="421"/>
      <c r="M51" s="402"/>
      <c r="N51" s="272"/>
    </row>
    <row r="52" spans="1:14">
      <c r="B52" s="43"/>
      <c r="C52" s="47"/>
      <c r="D52" s="47"/>
      <c r="E52" s="47"/>
      <c r="F52" s="47"/>
      <c r="G52" s="47"/>
      <c r="H52" s="47"/>
      <c r="I52" s="47"/>
      <c r="J52" s="312"/>
      <c r="K52" s="169"/>
      <c r="L52" s="318"/>
      <c r="M52" s="402"/>
      <c r="N52" s="272"/>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26354.425220861034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29</v>
      </c>
      <c r="N71" s="395">
        <f>K71/M71</f>
        <v>3733.1724137931033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3733.1724137931033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30124.929358792069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6024.9858717584139</v>
      </c>
      <c r="M84" s="859"/>
      <c r="N84" s="51"/>
    </row>
    <row r="85" spans="1:14">
      <c r="B85" s="89" t="s">
        <v>973</v>
      </c>
      <c r="C85" s="90"/>
      <c r="D85" s="90"/>
      <c r="E85" s="90"/>
      <c r="F85" s="90"/>
      <c r="G85" s="90"/>
      <c r="H85" s="90"/>
      <c r="I85" s="87"/>
      <c r="J85" s="88"/>
      <c r="K85" s="304">
        <v>0.05</v>
      </c>
      <c r="L85" s="858">
        <f>N79*K85</f>
        <v>1506.2464679396035</v>
      </c>
      <c r="M85" s="859"/>
      <c r="N85" s="51"/>
    </row>
    <row r="86" spans="1:14" ht="15.75" thickBot="1">
      <c r="B86" s="91" t="s">
        <v>974</v>
      </c>
      <c r="C86" s="92"/>
      <c r="D86" s="92"/>
      <c r="E86" s="92"/>
      <c r="F86" s="92"/>
      <c r="G86" s="92"/>
      <c r="H86" s="92"/>
      <c r="I86" s="93"/>
      <c r="J86" s="94"/>
      <c r="K86" s="305">
        <v>0.05</v>
      </c>
      <c r="L86" s="860">
        <f>N79*K86</f>
        <v>1506.2464679396035</v>
      </c>
      <c r="M86" s="861"/>
      <c r="N86" s="51"/>
    </row>
    <row r="87" spans="1:14" ht="15.75" thickBot="1">
      <c r="B87" s="824" t="s">
        <v>953</v>
      </c>
      <c r="C87" s="825"/>
      <c r="D87" s="825"/>
      <c r="E87" s="825"/>
      <c r="F87" s="825"/>
      <c r="G87" s="825"/>
      <c r="H87" s="825"/>
      <c r="I87" s="825"/>
      <c r="J87" s="825"/>
      <c r="K87" s="825"/>
      <c r="L87" s="825"/>
      <c r="M87" s="826"/>
      <c r="N87" s="52">
        <f>L84+L85+L86</f>
        <v>9037.4788076376208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39162.40816642969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1156</v>
      </c>
      <c r="C31" s="81" t="s">
        <v>2173</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363</v>
      </c>
      <c r="B36" s="837" t="str">
        <f>VLOOKUP(A36,EQUIPOS!A6:D154,3,FALSE)</f>
        <v>Vibrador de concreto, Motor de 3 hp a 18.000 rpm Mangueras de 4 mt</v>
      </c>
      <c r="C36" s="838"/>
      <c r="D36" s="838"/>
      <c r="E36" s="838"/>
      <c r="F36" s="838"/>
      <c r="G36" s="838"/>
      <c r="H36" s="839"/>
      <c r="I36" s="267"/>
      <c r="J36" s="268"/>
      <c r="K36" s="269">
        <f>VLOOKUP(A36,EQUIPOS!A6:D163,4,FALSE)</f>
        <v>10274.046981055548</v>
      </c>
      <c r="L36" s="270"/>
      <c r="M36" s="336">
        <v>1.25</v>
      </c>
      <c r="N36" s="272">
        <f>K36/M36</f>
        <v>8219.237584844439</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0.02</v>
      </c>
      <c r="N41" s="344">
        <f>N77*M41</f>
        <v>538.15848722881594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8757.3960720732557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745</v>
      </c>
      <c r="B48" s="43" t="str">
        <f>VLOOKUP(A48,MATERIALES!A5:D373,3,FALSE)</f>
        <v>Acero PDR-60</v>
      </c>
      <c r="C48" s="281"/>
      <c r="D48" s="281"/>
      <c r="E48" s="281"/>
      <c r="F48" s="281"/>
      <c r="G48" s="281"/>
      <c r="H48" s="281"/>
      <c r="I48" s="281"/>
      <c r="J48" s="311" t="str">
        <f>VLOOKUP(A48,MATERIALES!A4:D640,2,FALSE)</f>
        <v>kg</v>
      </c>
      <c r="K48" s="282">
        <v>9.6</v>
      </c>
      <c r="L48" s="267"/>
      <c r="M48" s="402">
        <f>VLOOKUP(A48,MATERIALES!A5:D396,4,FALSE)</f>
        <v>3418.700858798542</v>
      </c>
      <c r="N48" s="272">
        <f>K48*M48</f>
        <v>32819.528244466004</v>
      </c>
    </row>
    <row r="49" spans="1:14">
      <c r="A49" s="166" t="s">
        <v>832</v>
      </c>
      <c r="B49" s="43" t="str">
        <f>VLOOKUP(A49,MATERIALES!A6:D373,3,FALSE)</f>
        <v>Concreto Resistencia  21 (Mpa)</v>
      </c>
      <c r="C49" s="425"/>
      <c r="D49" s="425"/>
      <c r="E49" s="425"/>
      <c r="F49" s="425"/>
      <c r="G49" s="425"/>
      <c r="H49" s="425"/>
      <c r="I49" s="425"/>
      <c r="J49" s="312" t="str">
        <f>VLOOKUP(A49,MATERIALES!A5:D641,2,FALSE)</f>
        <v>m3</v>
      </c>
      <c r="K49" s="397">
        <v>0.12</v>
      </c>
      <c r="L49" s="421"/>
      <c r="M49" s="402">
        <f>VLOOKUP(A49,MATERIALES!A6:D397,4,FALSE)</f>
        <v>383709.60812133289</v>
      </c>
      <c r="N49" s="272">
        <f>K49*M49</f>
        <v>46045.152974559947</v>
      </c>
    </row>
    <row r="50" spans="1:14">
      <c r="A50" s="166" t="s">
        <v>869</v>
      </c>
      <c r="B50" s="43" t="str">
        <f>VLOOKUP(A50,MATERIALES!A6:D373,3,FALSE)</f>
        <v>Formaleta para baranda de concreto</v>
      </c>
      <c r="C50" s="425"/>
      <c r="D50" s="425"/>
      <c r="E50" s="425"/>
      <c r="F50" s="425"/>
      <c r="G50" s="425"/>
      <c r="H50" s="425"/>
      <c r="I50" s="425"/>
      <c r="J50" s="312" t="str">
        <f>VLOOKUP(A50,MATERIALES!A6:D642,2,FALSE)</f>
        <v>m</v>
      </c>
      <c r="K50" s="397">
        <v>0.5</v>
      </c>
      <c r="L50" s="421"/>
      <c r="M50" s="402">
        <f>VLOOKUP(A50,MATERIALES!A6:D398,4,FALSE)</f>
        <v>35683.90962983729</v>
      </c>
      <c r="N50" s="272">
        <f>K50*M50</f>
        <v>17841.954814918645</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96706.636033944596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v>
      </c>
      <c r="N71" s="395">
        <f>K71/M71</f>
        <v>16239.3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26907.924361440797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132371.95646745866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26474.391293491732</v>
      </c>
      <c r="M84" s="859"/>
      <c r="N84" s="51"/>
    </row>
    <row r="85" spans="1:14">
      <c r="B85" s="89" t="s">
        <v>973</v>
      </c>
      <c r="C85" s="90"/>
      <c r="D85" s="90"/>
      <c r="E85" s="90"/>
      <c r="F85" s="90"/>
      <c r="G85" s="90"/>
      <c r="H85" s="90"/>
      <c r="I85" s="87"/>
      <c r="J85" s="88"/>
      <c r="K85" s="304">
        <v>0.05</v>
      </c>
      <c r="L85" s="858">
        <f>N79*K85</f>
        <v>6618.5978233729329</v>
      </c>
      <c r="M85" s="859"/>
      <c r="N85" s="51"/>
    </row>
    <row r="86" spans="1:14" ht="15.75" thickBot="1">
      <c r="B86" s="91" t="s">
        <v>974</v>
      </c>
      <c r="C86" s="92"/>
      <c r="D86" s="92"/>
      <c r="E86" s="92"/>
      <c r="F86" s="92"/>
      <c r="G86" s="92"/>
      <c r="H86" s="92"/>
      <c r="I86" s="93"/>
      <c r="J86" s="94"/>
      <c r="K86" s="305">
        <v>0.05</v>
      </c>
      <c r="L86" s="860">
        <f>N79*K86</f>
        <v>6618.5978233729329</v>
      </c>
      <c r="M86" s="861"/>
      <c r="N86" s="51"/>
    </row>
    <row r="87" spans="1:14" ht="15.75" thickBot="1">
      <c r="B87" s="824" t="s">
        <v>953</v>
      </c>
      <c r="C87" s="825"/>
      <c r="D87" s="825"/>
      <c r="E87" s="825"/>
      <c r="F87" s="825"/>
      <c r="G87" s="825"/>
      <c r="H87" s="825"/>
      <c r="I87" s="825"/>
      <c r="J87" s="825"/>
      <c r="K87" s="825"/>
      <c r="L87" s="825"/>
      <c r="M87" s="826"/>
      <c r="N87" s="52">
        <f>L84+L85+L86</f>
        <v>39711.586940237597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172083.54340769624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1157</v>
      </c>
      <c r="C31" s="81" t="s">
        <v>1716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7.7329999999999997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7.7329999999999997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408</v>
      </c>
      <c r="B48" s="43" t="str">
        <f>VLOOKUP(A48,MATERIALES!A5:D373,3,FALSE)</f>
        <v>Captafaro, Incluye Tornillos</v>
      </c>
      <c r="C48" s="281"/>
      <c r="D48" s="281"/>
      <c r="E48" s="281"/>
      <c r="F48" s="281"/>
      <c r="G48" s="281"/>
      <c r="H48" s="281"/>
      <c r="I48" s="268"/>
      <c r="J48" s="224" t="str">
        <f>VLOOKUP(A48,MATERIALES!A4:D640,2,FALSE)</f>
        <v>u</v>
      </c>
      <c r="K48" s="282">
        <v>1</v>
      </c>
      <c r="L48" s="267"/>
      <c r="M48" s="402">
        <f>VLOOKUP(A48,MATERIALES!A5:D396,4,FALSE)</f>
        <v>11605.657518882726</v>
      </c>
      <c r="N48" s="272">
        <f>K48*M48</f>
        <v>11605.657518882726</v>
      </c>
    </row>
    <row r="49" spans="1:14">
      <c r="A49" s="166"/>
      <c r="B49" s="43"/>
      <c r="C49" s="425"/>
      <c r="D49" s="425"/>
      <c r="E49" s="425"/>
      <c r="F49" s="425"/>
      <c r="G49" s="425"/>
      <c r="H49" s="425"/>
      <c r="I49" s="425"/>
      <c r="J49" s="311"/>
      <c r="K49" s="397"/>
      <c r="L49" s="421"/>
      <c r="M49" s="402"/>
      <c r="N49" s="272"/>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11605.657518882726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34">
        <v>70</v>
      </c>
      <c r="N71" s="395">
        <f>K71/M71</f>
        <v>773.3</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773.3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12386.690518882726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2477.3381037765453</v>
      </c>
      <c r="M84" s="859"/>
      <c r="N84" s="51"/>
    </row>
    <row r="85" spans="1:14">
      <c r="B85" s="89" t="s">
        <v>973</v>
      </c>
      <c r="C85" s="90"/>
      <c r="D85" s="90"/>
      <c r="E85" s="90"/>
      <c r="F85" s="90"/>
      <c r="G85" s="90"/>
      <c r="H85" s="90"/>
      <c r="I85" s="87"/>
      <c r="J85" s="88"/>
      <c r="K85" s="304">
        <v>0.05</v>
      </c>
      <c r="L85" s="858">
        <f>N79*K85</f>
        <v>619.33452594413632</v>
      </c>
      <c r="M85" s="859"/>
      <c r="N85" s="51"/>
    </row>
    <row r="86" spans="1:14" ht="15.75" thickBot="1">
      <c r="B86" s="91" t="s">
        <v>974</v>
      </c>
      <c r="C86" s="92"/>
      <c r="D86" s="92"/>
      <c r="E86" s="92"/>
      <c r="F86" s="92"/>
      <c r="G86" s="92"/>
      <c r="H86" s="92"/>
      <c r="I86" s="93"/>
      <c r="J86" s="94"/>
      <c r="K86" s="305">
        <v>0.05</v>
      </c>
      <c r="L86" s="860">
        <f>N79*K86</f>
        <v>619.33452594413632</v>
      </c>
      <c r="M86" s="861"/>
      <c r="N86" s="51"/>
    </row>
    <row r="87" spans="1:14" ht="15.75" thickBot="1">
      <c r="B87" s="824" t="s">
        <v>953</v>
      </c>
      <c r="C87" s="825"/>
      <c r="D87" s="825"/>
      <c r="E87" s="825"/>
      <c r="F87" s="825"/>
      <c r="G87" s="825"/>
      <c r="H87" s="825"/>
      <c r="I87" s="825"/>
      <c r="J87" s="825"/>
      <c r="K87" s="825"/>
      <c r="L87" s="825"/>
      <c r="M87" s="826"/>
      <c r="N87" s="52">
        <f>L84+L85+L86</f>
        <v>3716.0071556648177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16102.697674547544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3"/>
      <c r="C1" s="925"/>
      <c r="D1" s="926"/>
      <c r="E1" s="926"/>
      <c r="F1" s="926"/>
      <c r="G1" s="926"/>
      <c r="H1" s="926"/>
      <c r="I1" s="926"/>
      <c r="J1" s="927"/>
      <c r="K1" s="928" t="s">
        <v>933</v>
      </c>
      <c r="L1" s="930" t="s">
        <v>2198</v>
      </c>
      <c r="M1" s="931"/>
      <c r="N1" s="932"/>
    </row>
    <row r="2" spans="2:14" ht="24.75" customHeight="1">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1717</v>
      </c>
      <c r="C31" s="81" t="s">
        <v>2174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160</v>
      </c>
      <c r="N36" s="272">
        <f>K36/M36</f>
        <v>349.80560921088261</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20.102155451800996</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369.90776466268358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439</v>
      </c>
      <c r="B48" s="43" t="str">
        <f>VLOOKUP(A48,MATERIALES!A5:D373,3,FALSE)</f>
        <v>Delineador de corona en forma de A de lámina galvanizada calibre 16 de (1.55*25) cm</v>
      </c>
      <c r="C48" s="281"/>
      <c r="D48" s="281"/>
      <c r="E48" s="281"/>
      <c r="F48" s="281"/>
      <c r="G48" s="281"/>
      <c r="H48" s="281"/>
      <c r="I48" s="281"/>
      <c r="J48" s="311" t="str">
        <f>VLOOKUP(A48,MATERIALES!A4:D640,2,FALSE)</f>
        <v>u</v>
      </c>
      <c r="K48" s="282">
        <v>1</v>
      </c>
      <c r="L48" s="267"/>
      <c r="M48" s="402">
        <f>VLOOKUP(A48,MATERIALES!A5:D396,4,FALSE)</f>
        <v>51594.851261512558</v>
      </c>
      <c r="N48" s="272">
        <f>K48*M48</f>
        <v>51594.851261512558</v>
      </c>
    </row>
    <row r="49" spans="1:14">
      <c r="A49" s="166" t="s">
        <v>833</v>
      </c>
      <c r="B49" s="43" t="str">
        <f>VLOOKUP(A49,MATERIALES!A6:D373,3,FALSE)</f>
        <v>Concreto Resistencia  14 (Mpa)</v>
      </c>
      <c r="C49" s="425"/>
      <c r="D49" s="425"/>
      <c r="E49" s="425"/>
      <c r="F49" s="425"/>
      <c r="G49" s="425"/>
      <c r="H49" s="425"/>
      <c r="I49" s="425"/>
      <c r="J49" s="312" t="str">
        <f>VLOOKUP(A49,MATERIALES!A5:D641,2,FALSE)</f>
        <v>m3</v>
      </c>
      <c r="K49" s="397">
        <v>0.03</v>
      </c>
      <c r="L49" s="421"/>
      <c r="M49" s="402">
        <f>VLOOKUP(A49,MATERIALES!A6:D397,4,FALSE)</f>
        <v>318674.08132110699</v>
      </c>
      <c r="N49" s="272">
        <f>K49*M49</f>
        <v>9560.2224396332094</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61155.073701145768</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80</v>
      </c>
      <c r="N71" s="395">
        <f>K71/M71</f>
        <v>1333.5780451800997</v>
      </c>
      <c r="O71" s="106"/>
    </row>
    <row r="72" spans="1:15">
      <c r="A72" s="167" t="s">
        <v>6</v>
      </c>
      <c r="B72" s="49" t="str">
        <f>VLOOKUP(A72,'MANO DE OBRA'!A8:D69,3,FALSE)</f>
        <v xml:space="preserve">Obrero </v>
      </c>
      <c r="C72" s="47"/>
      <c r="D72" s="47"/>
      <c r="E72" s="47"/>
      <c r="F72" s="47"/>
      <c r="G72" s="47"/>
      <c r="H72" s="47"/>
      <c r="I72" s="292">
        <f>K72/J72*100</f>
        <v>29260.000000000004</v>
      </c>
      <c r="J72" s="293">
        <v>185</v>
      </c>
      <c r="K72" s="294">
        <f>VLOOKUP(A72,'MANO DE OBRA'!A8:D100,4,FALSE)</f>
        <v>54131</v>
      </c>
      <c r="L72" s="50"/>
      <c r="M72" s="434">
        <v>80</v>
      </c>
      <c r="N72" s="395">
        <f>K72/M72</f>
        <v>676.63750000000005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2010.2155451800998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63535.197010988551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12707.039402197712</v>
      </c>
      <c r="M84" s="859"/>
      <c r="N84" s="51"/>
    </row>
    <row r="85" spans="1:14">
      <c r="B85" s="89" t="s">
        <v>973</v>
      </c>
      <c r="C85" s="90"/>
      <c r="D85" s="90"/>
      <c r="E85" s="90"/>
      <c r="F85" s="90"/>
      <c r="G85" s="90"/>
      <c r="H85" s="90"/>
      <c r="I85" s="87"/>
      <c r="J85" s="88"/>
      <c r="K85" s="304">
        <v>0.05</v>
      </c>
      <c r="L85" s="858">
        <f>N79*K85</f>
        <v>3176.7598505494279</v>
      </c>
      <c r="M85" s="859"/>
      <c r="N85" s="51"/>
    </row>
    <row r="86" spans="1:14" ht="15.75" thickBot="1">
      <c r="B86" s="91" t="s">
        <v>974</v>
      </c>
      <c r="C86" s="92"/>
      <c r="D86" s="92"/>
      <c r="E86" s="92"/>
      <c r="F86" s="92"/>
      <c r="G86" s="92"/>
      <c r="H86" s="92"/>
      <c r="I86" s="93"/>
      <c r="J86" s="94"/>
      <c r="K86" s="305">
        <v>0.05</v>
      </c>
      <c r="L86" s="860">
        <f>N79*K86</f>
        <v>3176.7598505494279</v>
      </c>
      <c r="M86" s="861"/>
      <c r="N86" s="51"/>
    </row>
    <row r="87" spans="1:14" ht="15.75" thickBot="1">
      <c r="B87" s="824" t="s">
        <v>953</v>
      </c>
      <c r="C87" s="825"/>
      <c r="D87" s="825"/>
      <c r="E87" s="825"/>
      <c r="F87" s="825"/>
      <c r="G87" s="825"/>
      <c r="H87" s="825"/>
      <c r="I87" s="825"/>
      <c r="J87" s="825"/>
      <c r="K87" s="825"/>
      <c r="L87" s="825"/>
      <c r="M87" s="826"/>
      <c r="N87" s="52">
        <f>L84+L85+L86</f>
        <v>19060.559103296568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82595.756114285119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1158</v>
      </c>
      <c r="C31" s="81" t="s">
        <v>2175</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0.04</v>
      </c>
      <c r="L48" s="267"/>
      <c r="M48" s="402">
        <f>VLOOKUP(A48,MATERIALES!A5:D396,4,FALSE)</f>
        <v>6720.3377693566781</v>
      </c>
      <c r="N48" s="272">
        <f>K48*M48</f>
        <v>268.81351077426712</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18209.947504063257</v>
      </c>
      <c r="N49" s="272">
        <f>K49*M49</f>
        <v>7283.9790016253028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737.06930373589364</v>
      </c>
      <c r="N50" s="272">
        <f>K50*M50</f>
        <v>2211.2079112076808</v>
      </c>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9764.0004236072509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10557.921756940583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2111.5843513881168</v>
      </c>
      <c r="M84" s="859"/>
      <c r="N84" s="51"/>
    </row>
    <row r="85" spans="1:14">
      <c r="B85" s="89" t="s">
        <v>973</v>
      </c>
      <c r="C85" s="90"/>
      <c r="D85" s="90"/>
      <c r="E85" s="90"/>
      <c r="F85" s="90"/>
      <c r="G85" s="90"/>
      <c r="H85" s="90"/>
      <c r="I85" s="87"/>
      <c r="J85" s="88"/>
      <c r="K85" s="304">
        <v>0.05</v>
      </c>
      <c r="L85" s="858">
        <f>N79*K85</f>
        <v>527.89608784702921</v>
      </c>
      <c r="M85" s="859"/>
      <c r="N85" s="51"/>
    </row>
    <row r="86" spans="1:14" ht="15.75" thickBot="1">
      <c r="B86" s="91" t="s">
        <v>974</v>
      </c>
      <c r="C86" s="92"/>
      <c r="D86" s="92"/>
      <c r="E86" s="92"/>
      <c r="F86" s="92"/>
      <c r="G86" s="92"/>
      <c r="H86" s="92"/>
      <c r="I86" s="93"/>
      <c r="J86" s="94"/>
      <c r="K86" s="305">
        <v>0.05</v>
      </c>
      <c r="L86" s="860">
        <f>N79*K86</f>
        <v>527.89608784702921</v>
      </c>
      <c r="M86" s="861"/>
      <c r="N86" s="51"/>
    </row>
    <row r="87" spans="1:14" ht="15.75" thickBot="1">
      <c r="B87" s="824" t="s">
        <v>953</v>
      </c>
      <c r="C87" s="825"/>
      <c r="D87" s="825"/>
      <c r="E87" s="825"/>
      <c r="F87" s="825"/>
      <c r="G87" s="825"/>
      <c r="H87" s="825"/>
      <c r="I87" s="825"/>
      <c r="J87" s="825"/>
      <c r="K87" s="825"/>
      <c r="L87" s="825"/>
      <c r="M87" s="826"/>
      <c r="N87" s="52">
        <f>L84+L85+L86</f>
        <v>3167.3765270821755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13725.298284022758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1159</v>
      </c>
      <c r="C31" s="81" t="s">
        <v>2176</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72.174666666666667</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72.174666666666667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30532.163731375262</v>
      </c>
      <c r="N48" s="272">
        <f>K48*M48</f>
        <v>12212.865492550105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737.06930373589364</v>
      </c>
      <c r="N49" s="272">
        <f>K49*M49</f>
        <v>2211.2079112076808</v>
      </c>
    </row>
    <row r="50" spans="1:14">
      <c r="A50" s="166"/>
      <c r="B50" s="43"/>
      <c r="C50" s="425"/>
      <c r="D50" s="425"/>
      <c r="E50" s="425"/>
      <c r="F50" s="425"/>
      <c r="G50" s="425"/>
      <c r="H50" s="425"/>
      <c r="I50" s="425"/>
      <c r="J50" s="311"/>
      <c r="K50" s="397"/>
      <c r="L50" s="421"/>
      <c r="M50" s="402"/>
      <c r="N50" s="272"/>
    </row>
    <row r="51" spans="1:14">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14424.073403757786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150</v>
      </c>
      <c r="N71" s="395">
        <f>K71/M71</f>
        <v>721.74666666666667</v>
      </c>
      <c r="O71" s="106"/>
    </row>
    <row r="72" spans="1:15">
      <c r="A72" s="167"/>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721.74666666666667</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15217.994737091118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3043.5989474182238</v>
      </c>
      <c r="M84" s="859"/>
      <c r="N84" s="51"/>
    </row>
    <row r="85" spans="1:14">
      <c r="B85" s="89" t="s">
        <v>973</v>
      </c>
      <c r="C85" s="90"/>
      <c r="D85" s="90"/>
      <c r="E85" s="90"/>
      <c r="F85" s="90"/>
      <c r="G85" s="90"/>
      <c r="H85" s="90"/>
      <c r="I85" s="87"/>
      <c r="J85" s="88"/>
      <c r="K85" s="304">
        <v>0.05</v>
      </c>
      <c r="L85" s="858">
        <f>N79*K85</f>
        <v>760.89973685455595</v>
      </c>
      <c r="M85" s="859"/>
      <c r="N85" s="51"/>
    </row>
    <row r="86" spans="1:14" ht="15.75" thickBot="1">
      <c r="B86" s="91" t="s">
        <v>974</v>
      </c>
      <c r="C86" s="92"/>
      <c r="D86" s="92"/>
      <c r="E86" s="92"/>
      <c r="F86" s="92"/>
      <c r="G86" s="92"/>
      <c r="H86" s="92"/>
      <c r="I86" s="93"/>
      <c r="J86" s="94"/>
      <c r="K86" s="305">
        <v>0.05</v>
      </c>
      <c r="L86" s="860">
        <f>N79*K86</f>
        <v>760.89973685455595</v>
      </c>
      <c r="M86" s="861"/>
      <c r="N86" s="51"/>
    </row>
    <row r="87" spans="1:14" ht="15.75" thickBot="1">
      <c r="B87" s="824" t="s">
        <v>953</v>
      </c>
      <c r="C87" s="825"/>
      <c r="D87" s="825"/>
      <c r="E87" s="825"/>
      <c r="F87" s="825"/>
      <c r="G87" s="825"/>
      <c r="H87" s="825"/>
      <c r="I87" s="825"/>
      <c r="J87" s="825"/>
      <c r="K87" s="825"/>
      <c r="L87" s="825"/>
      <c r="M87" s="826"/>
      <c r="N87" s="52">
        <f>L84+L85+L86</f>
        <v>4565.3984211273355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19783.393158218452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1160</v>
      </c>
      <c r="C31" s="81" t="s">
        <v>2177</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472</v>
      </c>
      <c r="B48" s="43" t="str">
        <f>VLOOKUP(A48,MATERIALES!A5:D373,3,FALSE)</f>
        <v>Grapas</v>
      </c>
      <c r="C48" s="281"/>
      <c r="D48" s="281"/>
      <c r="E48" s="281"/>
      <c r="F48" s="281"/>
      <c r="G48" s="281"/>
      <c r="H48" s="281"/>
      <c r="I48" s="281"/>
      <c r="J48" s="311" t="str">
        <f>VLOOKUP(A48,MATERIALES!A4:D640,2,FALSE)</f>
        <v>kg</v>
      </c>
      <c r="K48" s="282">
        <v>0.08</v>
      </c>
      <c r="L48" s="267"/>
      <c r="M48" s="402">
        <f>VLOOKUP(A48,MATERIALES!A5:D396,4,FALSE)</f>
        <v>6720.3377693566781</v>
      </c>
      <c r="N48" s="272">
        <f>K48*M48</f>
        <v>537.62702154853423</v>
      </c>
    </row>
    <row r="49" spans="1:14">
      <c r="A49" s="166" t="s">
        <v>613</v>
      </c>
      <c r="B49" s="43" t="str">
        <f>VLOOKUP(A49,MATERIALES!A6:D373,3,FALSE)</f>
        <v xml:space="preserve">Poste de madera para cercas </v>
      </c>
      <c r="C49" s="425"/>
      <c r="D49" s="425"/>
      <c r="E49" s="425"/>
      <c r="F49" s="425"/>
      <c r="G49" s="425"/>
      <c r="H49" s="425"/>
      <c r="I49" s="425"/>
      <c r="J49" s="312" t="str">
        <f>VLOOKUP(A49,MATERIALES!A5:D641,2,FALSE)</f>
        <v>u</v>
      </c>
      <c r="K49" s="397">
        <v>0.4</v>
      </c>
      <c r="L49" s="421"/>
      <c r="M49" s="402">
        <f>VLOOKUP(A49,MATERIALES!A6:D397,4,FALSE)</f>
        <v>18209.947504063257</v>
      </c>
      <c r="N49" s="272">
        <f>K49*M49</f>
        <v>7283.9790016253028</v>
      </c>
    </row>
    <row r="50" spans="1:14">
      <c r="A50" s="166" t="s">
        <v>779</v>
      </c>
      <c r="B50" s="43" t="str">
        <f>VLOOKUP(A50,MATERIALES!A6:D373,3,FALSE)</f>
        <v>Alambre de púa calibre 12 (350 m)</v>
      </c>
      <c r="C50" s="425"/>
      <c r="D50" s="425"/>
      <c r="E50" s="425"/>
      <c r="F50" s="425"/>
      <c r="G50" s="425"/>
      <c r="H50" s="425"/>
      <c r="I50" s="425"/>
      <c r="J50" s="312" t="str">
        <f>VLOOKUP(A50,MATERIALES!A6:D642,2,FALSE)</f>
        <v>m</v>
      </c>
      <c r="K50" s="397">
        <v>3</v>
      </c>
      <c r="L50" s="421"/>
      <c r="M50" s="402">
        <f>VLOOKUP(A50,MATERIALES!A6:D398,4,FALSE)</f>
        <v>737.06930373589364</v>
      </c>
      <c r="N50" s="272">
        <f>K50*M50</f>
        <v>2211.2079112076808</v>
      </c>
    </row>
    <row r="51" spans="1:14">
      <c r="A51" s="166" t="s">
        <v>920</v>
      </c>
      <c r="B51" s="43" t="str">
        <f>VLOOKUP(A51,MATERIALES!A6:D373,3,FALSE)</f>
        <v>Malla eslabonada, calibre 10, 6 ojos</v>
      </c>
      <c r="C51" s="425"/>
      <c r="D51" s="425"/>
      <c r="E51" s="425"/>
      <c r="F51" s="425"/>
      <c r="G51" s="425"/>
      <c r="H51" s="425"/>
      <c r="I51" s="425"/>
      <c r="J51" s="312" t="str">
        <f>VLOOKUP(A51,MATERIALES!A6:D643,2,FALSE)</f>
        <v>m2</v>
      </c>
      <c r="K51" s="397">
        <v>1.5</v>
      </c>
      <c r="L51" s="421"/>
      <c r="M51" s="402">
        <f>VLOOKUP(A51,MATERIALES!A6:D399,4,FALSE)</f>
        <v>14632.99353005083</v>
      </c>
      <c r="N51" s="272">
        <f>K51*M51</f>
        <v>21949.490295076244</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31982.304229457761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35134.878469135743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7026.9756938271494</v>
      </c>
      <c r="M84" s="859"/>
      <c r="N84" s="51"/>
    </row>
    <row r="85" spans="1:14">
      <c r="B85" s="89" t="s">
        <v>973</v>
      </c>
      <c r="C85" s="90"/>
      <c r="D85" s="90"/>
      <c r="E85" s="90"/>
      <c r="F85" s="90"/>
      <c r="G85" s="90"/>
      <c r="H85" s="90"/>
      <c r="I85" s="87"/>
      <c r="J85" s="88"/>
      <c r="K85" s="304">
        <v>0.05</v>
      </c>
      <c r="L85" s="858">
        <f>N79*K85</f>
        <v>1756.7439234567873</v>
      </c>
      <c r="M85" s="859"/>
      <c r="N85" s="51"/>
    </row>
    <row r="86" spans="1:14" ht="15.75" thickBot="1">
      <c r="B86" s="91" t="s">
        <v>974</v>
      </c>
      <c r="C86" s="92"/>
      <c r="D86" s="92"/>
      <c r="E86" s="92"/>
      <c r="F86" s="92"/>
      <c r="G86" s="92"/>
      <c r="H86" s="92"/>
      <c r="I86" s="93"/>
      <c r="J86" s="94"/>
      <c r="K86" s="305">
        <v>0.05</v>
      </c>
      <c r="L86" s="860">
        <f>N79*K86</f>
        <v>1756.7439234567873</v>
      </c>
      <c r="M86" s="861"/>
      <c r="N86" s="51"/>
    </row>
    <row r="87" spans="1:14" ht="15.75" thickBot="1">
      <c r="B87" s="824" t="s">
        <v>953</v>
      </c>
      <c r="C87" s="825"/>
      <c r="D87" s="825"/>
      <c r="E87" s="825"/>
      <c r="F87" s="825"/>
      <c r="G87" s="825"/>
      <c r="H87" s="825"/>
      <c r="I87" s="825"/>
      <c r="J87" s="825"/>
      <c r="K87" s="825"/>
      <c r="L87" s="825"/>
      <c r="M87" s="826"/>
      <c r="N87" s="52">
        <f>L84+L85+L86</f>
        <v>10540.463540740722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45675.342009876462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1161</v>
      </c>
      <c r="C31" s="81" t="s">
        <v>2178</v>
      </c>
      <c r="D31" s="82"/>
      <c r="E31" s="82"/>
      <c r="F31" s="82"/>
      <c r="G31" s="82"/>
      <c r="H31" s="82"/>
      <c r="I31" s="82"/>
      <c r="J31" s="82"/>
      <c r="K31" s="453"/>
      <c r="L31" s="306" t="s">
        <v>144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286.59765815254394</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286.59765815254394</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66" t="s">
        <v>618</v>
      </c>
      <c r="B48" s="43" t="str">
        <f>VLOOKUP(A48,MATERIALES!A5:D373,3,FALSE)</f>
        <v>Postes de concreto para cercas</v>
      </c>
      <c r="C48" s="281"/>
      <c r="D48" s="281"/>
      <c r="E48" s="281"/>
      <c r="F48" s="281"/>
      <c r="G48" s="281"/>
      <c r="H48" s="281"/>
      <c r="I48" s="281"/>
      <c r="J48" s="311" t="str">
        <f>VLOOKUP(A48,MATERIALES!A4:D640,2,FALSE)</f>
        <v>u</v>
      </c>
      <c r="K48" s="282">
        <v>0.4</v>
      </c>
      <c r="L48" s="267"/>
      <c r="M48" s="402">
        <f>VLOOKUP(A48,MATERIALES!A5:D396,4,FALSE)</f>
        <v>30532.163731375262</v>
      </c>
      <c r="N48" s="272">
        <f>K48*M48</f>
        <v>12212.865492550105</v>
      </c>
    </row>
    <row r="49" spans="1:14">
      <c r="A49" s="166" t="s">
        <v>779</v>
      </c>
      <c r="B49" s="43" t="str">
        <f>VLOOKUP(A49,MATERIALES!A6:D373,3,FALSE)</f>
        <v>Alambre de púa calibre 12 (350 m)</v>
      </c>
      <c r="C49" s="425"/>
      <c r="D49" s="425"/>
      <c r="E49" s="425"/>
      <c r="F49" s="425"/>
      <c r="G49" s="425"/>
      <c r="H49" s="425"/>
      <c r="I49" s="425"/>
      <c r="J49" s="312" t="str">
        <f>VLOOKUP(A49,MATERIALES!A5:D641,2,FALSE)</f>
        <v>m</v>
      </c>
      <c r="K49" s="397">
        <v>3</v>
      </c>
      <c r="L49" s="421"/>
      <c r="M49" s="402">
        <f>VLOOKUP(A49,MATERIALES!A6:D397,4,FALSE)</f>
        <v>737.06930373589364</v>
      </c>
      <c r="N49" s="272">
        <f>K49*M49</f>
        <v>2211.2079112076808</v>
      </c>
    </row>
    <row r="50" spans="1:14">
      <c r="A50" s="166" t="s">
        <v>920</v>
      </c>
      <c r="B50" s="43" t="str">
        <f>VLOOKUP(A50,MATERIALES!A6:D373,3,FALSE)</f>
        <v>Malla eslabonada, calibre 10, 6 ojos</v>
      </c>
      <c r="C50" s="425"/>
      <c r="D50" s="425"/>
      <c r="E50" s="425"/>
      <c r="F50" s="425"/>
      <c r="G50" s="425"/>
      <c r="H50" s="425"/>
      <c r="I50" s="425"/>
      <c r="J50" s="312" t="str">
        <f>VLOOKUP(A50,MATERIALES!A6:D642,2,FALSE)</f>
        <v>m2</v>
      </c>
      <c r="K50" s="397">
        <v>1.5</v>
      </c>
      <c r="L50" s="421"/>
      <c r="M50" s="402">
        <f>VLOOKUP(A50,MATERIALES!A6:D398,4,FALSE)</f>
        <v>14632.99353005083</v>
      </c>
      <c r="N50" s="272">
        <f>K50*M50</f>
        <v>21949.490295076244</v>
      </c>
    </row>
    <row r="51" spans="1:14" ht="15.75" customHeight="1">
      <c r="A51" s="166"/>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36373.563698834027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67"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75</v>
      </c>
      <c r="N71" s="395">
        <f>K71/M71</f>
        <v>1443.4933333333333</v>
      </c>
      <c r="O71" s="106"/>
    </row>
    <row r="72" spans="1:15">
      <c r="A72" s="167"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75</v>
      </c>
      <c r="N72" s="395">
        <f>K72/M72</f>
        <v>1422.4832481921064</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2865.9765815254395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39526.137938512009</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7905.2275877024022</v>
      </c>
      <c r="M84" s="859"/>
      <c r="N84" s="51"/>
    </row>
    <row r="85" spans="1:14">
      <c r="B85" s="89" t="s">
        <v>973</v>
      </c>
      <c r="C85" s="90"/>
      <c r="D85" s="90"/>
      <c r="E85" s="90"/>
      <c r="F85" s="90"/>
      <c r="G85" s="90"/>
      <c r="H85" s="90"/>
      <c r="I85" s="87"/>
      <c r="J85" s="88"/>
      <c r="K85" s="304">
        <v>0.05</v>
      </c>
      <c r="L85" s="858">
        <f>N79*K85</f>
        <v>1976.3068969256005</v>
      </c>
      <c r="M85" s="859"/>
      <c r="N85" s="51"/>
    </row>
    <row r="86" spans="1:14" ht="15.75" thickBot="1">
      <c r="B86" s="91" t="s">
        <v>974</v>
      </c>
      <c r="C86" s="92"/>
      <c r="D86" s="92"/>
      <c r="E86" s="92"/>
      <c r="F86" s="92"/>
      <c r="G86" s="92"/>
      <c r="H86" s="92"/>
      <c r="I86" s="93"/>
      <c r="J86" s="94"/>
      <c r="K86" s="305">
        <v>0.05</v>
      </c>
      <c r="L86" s="860">
        <f>N79*K86</f>
        <v>1976.3068969256005</v>
      </c>
      <c r="M86" s="861"/>
      <c r="N86" s="51"/>
    </row>
    <row r="87" spans="1:14" ht="15.75" thickBot="1">
      <c r="B87" s="824" t="s">
        <v>953</v>
      </c>
      <c r="C87" s="825"/>
      <c r="D87" s="825"/>
      <c r="E87" s="825"/>
      <c r="F87" s="825"/>
      <c r="G87" s="825"/>
      <c r="H87" s="825"/>
      <c r="I87" s="825"/>
      <c r="J87" s="825"/>
      <c r="K87" s="825"/>
      <c r="L87" s="825"/>
      <c r="M87" s="826"/>
      <c r="N87" s="52">
        <f>L84+L85+L86</f>
        <v>11857.841381553602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51383.979320065613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1718</v>
      </c>
      <c r="C31" s="81" t="s">
        <v>2179</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241</v>
      </c>
      <c r="B36" s="837" t="str">
        <f>VLOOKUP(A36,EQUIPOS!A6:D154,3,FALSE)</f>
        <v>Grúa (capacidad 15 ton)</v>
      </c>
      <c r="C36" s="838"/>
      <c r="D36" s="838"/>
      <c r="E36" s="838"/>
      <c r="F36" s="838"/>
      <c r="G36" s="838"/>
      <c r="H36" s="839"/>
      <c r="I36" s="267"/>
      <c r="J36" s="268"/>
      <c r="K36" s="269">
        <f>VLOOKUP(A36,EQUIPOS!A6:D163,4,FALSE)</f>
        <v>142816.09117947498</v>
      </c>
      <c r="L36" s="270"/>
      <c r="M36" s="336">
        <v>0.75</v>
      </c>
      <c r="N36" s="272">
        <f>K36/M36</f>
        <v>190421.45490596665</v>
      </c>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8969.3081204802675</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199390.76302644692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10393.761108122771</v>
      </c>
      <c r="N48" s="272">
        <f>K48*M48</f>
        <v>10393.761108122771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10393.761108122771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v>
      </c>
      <c r="N71" s="395">
        <f>K71/M71</f>
        <v>17781.040602401332</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v>
      </c>
      <c r="N72" s="395">
        <f>K72/M72</f>
        <v>27065.5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44846.540602401335</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254631.06473697102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50926.212947394204</v>
      </c>
      <c r="M84" s="859"/>
      <c r="N84" s="51"/>
    </row>
    <row r="85" spans="1:14">
      <c r="B85" s="89" t="s">
        <v>973</v>
      </c>
      <c r="C85" s="90"/>
      <c r="D85" s="90"/>
      <c r="E85" s="90"/>
      <c r="F85" s="90"/>
      <c r="G85" s="90"/>
      <c r="H85" s="90"/>
      <c r="I85" s="87"/>
      <c r="J85" s="88"/>
      <c r="K85" s="304">
        <v>0.05</v>
      </c>
      <c r="L85" s="858">
        <f>N79*K85</f>
        <v>12731.553236848551</v>
      </c>
      <c r="M85" s="859"/>
      <c r="N85" s="51"/>
    </row>
    <row r="86" spans="1:14" ht="15.75" thickBot="1">
      <c r="B86" s="91" t="s">
        <v>974</v>
      </c>
      <c r="C86" s="92"/>
      <c r="D86" s="92"/>
      <c r="E86" s="92"/>
      <c r="F86" s="92"/>
      <c r="G86" s="92"/>
      <c r="H86" s="92"/>
      <c r="I86" s="93"/>
      <c r="J86" s="94"/>
      <c r="K86" s="305">
        <v>0.05</v>
      </c>
      <c r="L86" s="860">
        <f>N79*K86</f>
        <v>12731.553236848551</v>
      </c>
      <c r="M86" s="861"/>
      <c r="N86" s="51"/>
    </row>
    <row r="87" spans="1:14" ht="15.75" thickBot="1">
      <c r="B87" s="824" t="s">
        <v>953</v>
      </c>
      <c r="C87" s="825"/>
      <c r="D87" s="825"/>
      <c r="E87" s="825"/>
      <c r="F87" s="825"/>
      <c r="G87" s="825"/>
      <c r="H87" s="825"/>
      <c r="I87" s="825"/>
      <c r="J87" s="825"/>
      <c r="K87" s="825"/>
      <c r="L87" s="825"/>
      <c r="M87" s="826"/>
      <c r="N87" s="52">
        <f>L84+L85+L86</f>
        <v>76389.319421091306</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331020.38415806234</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1719</v>
      </c>
      <c r="C31" s="81" t="s">
        <v>2180</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0.2</v>
      </c>
      <c r="N41" s="344">
        <f>N77*M41</f>
        <v>6726.9810903601992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6726.9810903601992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10393.761108122771</v>
      </c>
      <c r="N48" s="272">
        <f>K48*M48</f>
        <v>10393.761108122771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10393.761108122771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8</v>
      </c>
      <c r="N71" s="395">
        <f>K71/M71</f>
        <v>13335.780451800998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8</v>
      </c>
      <c r="N72" s="395">
        <f>K72/M72</f>
        <v>20299.125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33634.905451800994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50755.647650283965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10151.129530056794</v>
      </c>
      <c r="M84" s="859"/>
      <c r="N84" s="51"/>
    </row>
    <row r="85" spans="1:14">
      <c r="B85" s="89" t="s">
        <v>973</v>
      </c>
      <c r="C85" s="90"/>
      <c r="D85" s="90"/>
      <c r="E85" s="90"/>
      <c r="F85" s="90"/>
      <c r="G85" s="90"/>
      <c r="H85" s="90"/>
      <c r="I85" s="87"/>
      <c r="J85" s="88"/>
      <c r="K85" s="304">
        <v>0.05</v>
      </c>
      <c r="L85" s="858">
        <f>N79*K85</f>
        <v>2537.7823825141986</v>
      </c>
      <c r="M85" s="859"/>
      <c r="N85" s="51"/>
    </row>
    <row r="86" spans="1:14" ht="15.75" thickBot="1">
      <c r="B86" s="91" t="s">
        <v>974</v>
      </c>
      <c r="C86" s="92"/>
      <c r="D86" s="92"/>
      <c r="E86" s="92"/>
      <c r="F86" s="92"/>
      <c r="G86" s="92"/>
      <c r="H86" s="92"/>
      <c r="I86" s="93"/>
      <c r="J86" s="94"/>
      <c r="K86" s="305">
        <v>0.05</v>
      </c>
      <c r="L86" s="860">
        <f>N79*K86</f>
        <v>2537.7823825141986</v>
      </c>
      <c r="M86" s="861"/>
      <c r="N86" s="51"/>
    </row>
    <row r="87" spans="1:14" ht="15.75" thickBot="1">
      <c r="B87" s="824" t="s">
        <v>953</v>
      </c>
      <c r="C87" s="825"/>
      <c r="D87" s="825"/>
      <c r="E87" s="825"/>
      <c r="F87" s="825"/>
      <c r="G87" s="825"/>
      <c r="H87" s="825"/>
      <c r="I87" s="825"/>
      <c r="J87" s="825"/>
      <c r="K87" s="825"/>
      <c r="L87" s="825"/>
      <c r="M87" s="826"/>
      <c r="N87" s="52">
        <f>L84+L85+L86</f>
        <v>15226.694295085192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65982.34194536916</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1720</v>
      </c>
      <c r="C31" s="81" t="s">
        <v>2181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2686.8530451800998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2686.8530451800998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412</v>
      </c>
      <c r="B48" s="43" t="str">
        <f>VLOOKUP(A48,MATERIALES!A5:D373,3,FALSE)</f>
        <v>Cicatrizante (para remoción de especies vegetales)</v>
      </c>
      <c r="C48" s="281"/>
      <c r="D48" s="281"/>
      <c r="E48" s="281"/>
      <c r="F48" s="281"/>
      <c r="G48" s="281"/>
      <c r="H48" s="281"/>
      <c r="I48" s="268"/>
      <c r="J48" s="224" t="str">
        <f>VLOOKUP(A48,MATERIALES!A4:D640,2,FALSE)</f>
        <v>kg</v>
      </c>
      <c r="K48" s="282">
        <v>1</v>
      </c>
      <c r="L48" s="267"/>
      <c r="M48" s="402">
        <f>VLOOKUP(A48,MATERIALES!A5:D396,4,FALSE)</f>
        <v>10393.761108122771</v>
      </c>
      <c r="N48" s="272">
        <f>K48*M48</f>
        <v>10393.761108122771</v>
      </c>
    </row>
    <row r="49" spans="1:14">
      <c r="A49" s="170"/>
      <c r="B49" s="43"/>
      <c r="C49" s="425"/>
      <c r="D49" s="425"/>
      <c r="E49" s="425"/>
      <c r="F49" s="425"/>
      <c r="G49" s="425"/>
      <c r="H49" s="425"/>
      <c r="I49" s="425"/>
      <c r="J49" s="311"/>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10393.761108122771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12</v>
      </c>
      <c r="N71" s="395">
        <f>K71/M71</f>
        <v>8890.5203012006659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12</v>
      </c>
      <c r="N72" s="395">
        <f>K72/M72</f>
        <v>9021.8333333333339</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5"/>
    </row>
    <row r="77" spans="1:15" ht="15.75" thickBot="1">
      <c r="B77" s="824" t="s">
        <v>953</v>
      </c>
      <c r="C77" s="825"/>
      <c r="D77" s="825"/>
      <c r="E77" s="825"/>
      <c r="F77" s="825"/>
      <c r="G77" s="825"/>
      <c r="H77" s="825"/>
      <c r="I77" s="825"/>
      <c r="J77" s="825"/>
      <c r="K77" s="825"/>
      <c r="L77" s="825"/>
      <c r="M77" s="826"/>
      <c r="N77" s="301">
        <f>SUM(N71:N76)</f>
        <v>17912.353634534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30992.967787836871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6198.5935575673748</v>
      </c>
      <c r="M84" s="859"/>
      <c r="N84" s="51"/>
    </row>
    <row r="85" spans="1:14">
      <c r="B85" s="89" t="s">
        <v>973</v>
      </c>
      <c r="C85" s="90"/>
      <c r="D85" s="90"/>
      <c r="E85" s="90"/>
      <c r="F85" s="90"/>
      <c r="G85" s="90"/>
      <c r="H85" s="90"/>
      <c r="I85" s="87"/>
      <c r="J85" s="88"/>
      <c r="K85" s="304">
        <v>0.05</v>
      </c>
      <c r="L85" s="858">
        <f>N79*K85</f>
        <v>1549.6483893918437</v>
      </c>
      <c r="M85" s="859"/>
      <c r="N85" s="51"/>
    </row>
    <row r="86" spans="1:14" ht="15.75" thickBot="1">
      <c r="B86" s="91" t="s">
        <v>974</v>
      </c>
      <c r="C86" s="92"/>
      <c r="D86" s="92"/>
      <c r="E86" s="92"/>
      <c r="F86" s="92"/>
      <c r="G86" s="92"/>
      <c r="H86" s="92"/>
      <c r="I86" s="93"/>
      <c r="J86" s="94"/>
      <c r="K86" s="305">
        <v>0.05</v>
      </c>
      <c r="L86" s="860">
        <f>N79*K86</f>
        <v>1549.6483893918437</v>
      </c>
      <c r="M86" s="861"/>
      <c r="N86" s="51"/>
    </row>
    <row r="87" spans="1:14" ht="15.75" thickBot="1">
      <c r="B87" s="824" t="s">
        <v>953</v>
      </c>
      <c r="C87" s="825"/>
      <c r="D87" s="825"/>
      <c r="E87" s="825"/>
      <c r="F87" s="825"/>
      <c r="G87" s="825"/>
      <c r="H87" s="825"/>
      <c r="I87" s="825"/>
      <c r="J87" s="825"/>
      <c r="K87" s="825"/>
      <c r="L87" s="825"/>
      <c r="M87" s="826"/>
      <c r="N87" s="52">
        <f>L84+L85+L86</f>
        <v>9297.8903363510617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40290.858124187929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1721</v>
      </c>
      <c r="C31" s="81" t="s">
        <v>2182</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2015.1397838850748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2015.1397838850748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205" t="s">
        <v>412</v>
      </c>
      <c r="B48" s="43" t="str">
        <f>VLOOKUP(A48,MATERIALES!A5:D373,3,FALSE)</f>
        <v>Cicatrizante (para remoción de especies vegetales)</v>
      </c>
      <c r="C48" s="281"/>
      <c r="D48" s="281"/>
      <c r="E48" s="281"/>
      <c r="F48" s="281"/>
      <c r="G48" s="281"/>
      <c r="H48" s="281"/>
      <c r="I48" s="281"/>
      <c r="J48" s="311" t="str">
        <f>VLOOKUP(A48,MATERIALES!A4:D640,2,FALSE)</f>
        <v>kg</v>
      </c>
      <c r="K48" s="282">
        <v>1</v>
      </c>
      <c r="L48" s="267"/>
      <c r="M48" s="402">
        <f>VLOOKUP(A48,MATERIALES!A5:D396,4,FALSE)</f>
        <v>10393.761108122771</v>
      </c>
      <c r="N48" s="272">
        <f>K48*M48</f>
        <v>10393.761108122771</v>
      </c>
    </row>
    <row r="49" spans="1:14">
      <c r="A49" s="170"/>
      <c r="B49" s="43"/>
      <c r="C49" s="425"/>
      <c r="D49" s="425"/>
      <c r="E49" s="425"/>
      <c r="F49" s="425"/>
      <c r="G49" s="425"/>
      <c r="H49" s="425"/>
      <c r="I49" s="425"/>
      <c r="J49" s="312"/>
      <c r="K49" s="397"/>
      <c r="L49" s="421"/>
      <c r="M49" s="402"/>
      <c r="N49" s="272"/>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10393.761108122771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16</v>
      </c>
      <c r="N71" s="395">
        <f>K71/M71</f>
        <v>6667.890225900499</v>
      </c>
      <c r="O71" s="106"/>
    </row>
    <row r="72" spans="1:15">
      <c r="A72" s="171" t="s">
        <v>7</v>
      </c>
      <c r="B72" s="49" t="str">
        <f>VLOOKUP(A72,'MANO DE OBRA'!A8:D69,3,FALSE)</f>
        <v>Obrero (2)</v>
      </c>
      <c r="C72" s="47"/>
      <c r="D72" s="47"/>
      <c r="E72" s="47"/>
      <c r="F72" s="47"/>
      <c r="G72" s="47"/>
      <c r="H72" s="47"/>
      <c r="I72" s="292">
        <f>K72/J72*100</f>
        <v>58520.000000000007</v>
      </c>
      <c r="J72" s="293">
        <v>185</v>
      </c>
      <c r="K72" s="294">
        <f>VLOOKUP(A72,'MANO DE OBRA'!A8:D100,4,FALSE)</f>
        <v>108262</v>
      </c>
      <c r="L72" s="50"/>
      <c r="M72" s="434">
        <v>16</v>
      </c>
      <c r="N72" s="395">
        <f>K72/M72</f>
        <v>6766.375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13434.265225900499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25843.166117908346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5168.6332235816699</v>
      </c>
      <c r="M84" s="859"/>
      <c r="N84" s="51"/>
    </row>
    <row r="85" spans="1:14">
      <c r="B85" s="89" t="s">
        <v>973</v>
      </c>
      <c r="C85" s="90"/>
      <c r="D85" s="90"/>
      <c r="E85" s="90"/>
      <c r="F85" s="90"/>
      <c r="G85" s="90"/>
      <c r="H85" s="90"/>
      <c r="I85" s="87"/>
      <c r="J85" s="88"/>
      <c r="K85" s="304">
        <v>0.05</v>
      </c>
      <c r="L85" s="858">
        <f>N79*K85</f>
        <v>1292.1583058954175</v>
      </c>
      <c r="M85" s="859"/>
      <c r="N85" s="51"/>
    </row>
    <row r="86" spans="1:14" ht="15.75" thickBot="1">
      <c r="B86" s="91" t="s">
        <v>974</v>
      </c>
      <c r="C86" s="92"/>
      <c r="D86" s="92"/>
      <c r="E86" s="92"/>
      <c r="F86" s="92"/>
      <c r="G86" s="92"/>
      <c r="H86" s="92"/>
      <c r="I86" s="93"/>
      <c r="J86" s="94"/>
      <c r="K86" s="305">
        <v>0.05</v>
      </c>
      <c r="L86" s="860">
        <f>N79*K86</f>
        <v>1292.1583058954175</v>
      </c>
      <c r="M86" s="861"/>
      <c r="N86" s="51"/>
    </row>
    <row r="87" spans="1:14" ht="15.75" thickBot="1">
      <c r="B87" s="824" t="s">
        <v>953</v>
      </c>
      <c r="C87" s="825"/>
      <c r="D87" s="825"/>
      <c r="E87" s="825"/>
      <c r="F87" s="825"/>
      <c r="G87" s="825"/>
      <c r="H87" s="825"/>
      <c r="I87" s="825"/>
      <c r="J87" s="825"/>
      <c r="K87" s="825"/>
      <c r="L87" s="825"/>
      <c r="M87" s="826"/>
      <c r="N87" s="52">
        <f>L84+L85+L86</f>
        <v>7752.9498353725048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33596.115953280852</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1722</v>
      </c>
      <c r="C31" s="81" t="s">
        <v>2183</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2.1</v>
      </c>
      <c r="L48" s="267"/>
      <c r="M48" s="402">
        <f>VLOOKUP(A48,MATERIALES!A5:D396,4,FALSE)</f>
        <v>44735.771034982063</v>
      </c>
      <c r="N48" s="272">
        <f>K48*M48</f>
        <v>93945.119173462343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10393.761108122771</v>
      </c>
      <c r="N49" s="272">
        <f>K49*M49</f>
        <v>10393.761108122771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104338.88028158511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191017.06800051205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38203.413600102409</v>
      </c>
      <c r="M84" s="859"/>
      <c r="N84" s="51"/>
    </row>
    <row r="85" spans="1:14">
      <c r="B85" s="89" t="s">
        <v>973</v>
      </c>
      <c r="C85" s="90"/>
      <c r="D85" s="90"/>
      <c r="E85" s="90"/>
      <c r="F85" s="90"/>
      <c r="G85" s="90"/>
      <c r="H85" s="90"/>
      <c r="I85" s="87"/>
      <c r="J85" s="88"/>
      <c r="K85" s="304">
        <v>0.05</v>
      </c>
      <c r="L85" s="858">
        <f>N79*K85</f>
        <v>9550.8534000256022</v>
      </c>
      <c r="M85" s="859"/>
      <c r="N85" s="51"/>
    </row>
    <row r="86" spans="1:14" ht="15.75" thickBot="1">
      <c r="B86" s="91" t="s">
        <v>974</v>
      </c>
      <c r="C86" s="92"/>
      <c r="D86" s="92"/>
      <c r="E86" s="92"/>
      <c r="F86" s="92"/>
      <c r="G86" s="92"/>
      <c r="H86" s="92"/>
      <c r="I86" s="93"/>
      <c r="J86" s="94"/>
      <c r="K86" s="305">
        <v>0.05</v>
      </c>
      <c r="L86" s="860">
        <f>N79*K86</f>
        <v>9550.8534000256022</v>
      </c>
      <c r="M86" s="861"/>
      <c r="N86" s="51"/>
    </row>
    <row r="87" spans="1:14" ht="15.75" thickBot="1">
      <c r="B87" s="824" t="s">
        <v>953</v>
      </c>
      <c r="C87" s="825"/>
      <c r="D87" s="825"/>
      <c r="E87" s="825"/>
      <c r="F87" s="825"/>
      <c r="G87" s="825"/>
      <c r="H87" s="825"/>
      <c r="I87" s="825"/>
      <c r="J87" s="825"/>
      <c r="K87" s="825"/>
      <c r="L87" s="825"/>
      <c r="M87" s="826"/>
      <c r="N87" s="52">
        <f>L84+L85+L86</f>
        <v>57305.120400153617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248322.18840066568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1723</v>
      </c>
      <c r="C31" s="81" t="s">
        <v>2184</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0.15</v>
      </c>
      <c r="N41" s="344">
        <f>N77*M41</f>
        <v>11305.850572033949</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11305.850572033949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2</v>
      </c>
      <c r="L48" s="267"/>
      <c r="M48" s="402">
        <f>VLOOKUP(A48,MATERIALES!A5:D396,4,FALSE)</f>
        <v>44735.771034982063</v>
      </c>
      <c r="N48" s="272">
        <f>K48*M48</f>
        <v>89471.542069964125</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10393.761108122771</v>
      </c>
      <c r="N49" s="272">
        <f>K49*M49</f>
        <v>10393.761108122771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99865.303178086891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3.57</v>
      </c>
      <c r="N71" s="395">
        <f>K71/M71</f>
        <v>29884.101852775348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3.57</v>
      </c>
      <c r="N72" s="395">
        <f>K72/M72</f>
        <v>45488.23529411765</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75372.337146892998</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186543.49089701383</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37308.698179402767</v>
      </c>
      <c r="M84" s="859"/>
      <c r="N84" s="51"/>
    </row>
    <row r="85" spans="1:14">
      <c r="B85" s="89" t="s">
        <v>973</v>
      </c>
      <c r="C85" s="90"/>
      <c r="D85" s="90"/>
      <c r="E85" s="90"/>
      <c r="F85" s="90"/>
      <c r="G85" s="90"/>
      <c r="H85" s="90"/>
      <c r="I85" s="87"/>
      <c r="J85" s="88"/>
      <c r="K85" s="304">
        <v>0.05</v>
      </c>
      <c r="L85" s="858">
        <f>N79*K85</f>
        <v>9327.1745448506917</v>
      </c>
      <c r="M85" s="859"/>
      <c r="N85" s="51"/>
    </row>
    <row r="86" spans="1:14" ht="15.75" thickBot="1">
      <c r="B86" s="91" t="s">
        <v>974</v>
      </c>
      <c r="C86" s="92"/>
      <c r="D86" s="92"/>
      <c r="E86" s="92"/>
      <c r="F86" s="92"/>
      <c r="G86" s="92"/>
      <c r="H86" s="92"/>
      <c r="I86" s="93"/>
      <c r="J86" s="94"/>
      <c r="K86" s="305">
        <v>0.05</v>
      </c>
      <c r="L86" s="860">
        <f>N79*K86</f>
        <v>9327.1745448506917</v>
      </c>
      <c r="M86" s="861"/>
      <c r="N86" s="51"/>
    </row>
    <row r="87" spans="1:14" ht="15.75" thickBot="1">
      <c r="B87" s="824" t="s">
        <v>953</v>
      </c>
      <c r="C87" s="825"/>
      <c r="D87" s="825"/>
      <c r="E87" s="825"/>
      <c r="F87" s="825"/>
      <c r="G87" s="825"/>
      <c r="H87" s="825"/>
      <c r="I87" s="825"/>
      <c r="J87" s="825"/>
      <c r="K87" s="825"/>
      <c r="L87" s="825"/>
      <c r="M87" s="826"/>
      <c r="N87" s="52">
        <f>L84+L85+L86</f>
        <v>55963.04726910415</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242506.53816611797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1724</v>
      </c>
      <c r="C31" s="81" t="s">
        <v>2185</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4720.6884844632978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4720.6884844632978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1.31</v>
      </c>
      <c r="L48" s="267"/>
      <c r="M48" s="402">
        <f>VLOOKUP(A48,MATERIALES!A5:D396,4,FALSE)</f>
        <v>44735.771034982063</v>
      </c>
      <c r="N48" s="272">
        <f>K48*M48</f>
        <v>58603.860055826503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10393.761108122771</v>
      </c>
      <c r="N49" s="272">
        <f>K49*M49</f>
        <v>10393.761108122771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68997.621163949269</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5.7</v>
      </c>
      <c r="N71" s="395">
        <f>K71/M71</f>
        <v>18716.884844632979</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5.7</v>
      </c>
      <c r="N72" s="395">
        <f>K72/M72</f>
        <v>28490</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47206.884844632979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120925.19449304555</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24185.038898609113</v>
      </c>
      <c r="M84" s="859"/>
      <c r="N84" s="51"/>
    </row>
    <row r="85" spans="1:14">
      <c r="B85" s="89" t="s">
        <v>973</v>
      </c>
      <c r="C85" s="90"/>
      <c r="D85" s="90"/>
      <c r="E85" s="90"/>
      <c r="F85" s="90"/>
      <c r="G85" s="90"/>
      <c r="H85" s="90"/>
      <c r="I85" s="87"/>
      <c r="J85" s="88"/>
      <c r="K85" s="304">
        <v>0.05</v>
      </c>
      <c r="L85" s="858">
        <f>N79*K85</f>
        <v>6046.2597246522782</v>
      </c>
      <c r="M85" s="859"/>
      <c r="N85" s="51"/>
    </row>
    <row r="86" spans="1:14" ht="15.75" thickBot="1">
      <c r="B86" s="91" t="s">
        <v>974</v>
      </c>
      <c r="C86" s="92"/>
      <c r="D86" s="92"/>
      <c r="E86" s="92"/>
      <c r="F86" s="92"/>
      <c r="G86" s="92"/>
      <c r="H86" s="92"/>
      <c r="I86" s="93"/>
      <c r="J86" s="94"/>
      <c r="K86" s="305">
        <v>0.05</v>
      </c>
      <c r="L86" s="860">
        <f>N79*K86</f>
        <v>6046.2597246522782</v>
      </c>
      <c r="M86" s="861"/>
      <c r="N86" s="51"/>
    </row>
    <row r="87" spans="1:14" ht="15.75" thickBot="1">
      <c r="B87" s="824" t="s">
        <v>953</v>
      </c>
      <c r="C87" s="825"/>
      <c r="D87" s="825"/>
      <c r="E87" s="825"/>
      <c r="F87" s="825"/>
      <c r="G87" s="825"/>
      <c r="H87" s="825"/>
      <c r="I87" s="825"/>
      <c r="J87" s="825"/>
      <c r="K87" s="825"/>
      <c r="L87" s="825"/>
      <c r="M87" s="826"/>
      <c r="N87" s="52">
        <f>L84+L85+L86</f>
        <v>36277.558347913669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157202.75284095923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1725</v>
      </c>
      <c r="C31" s="81" t="s">
        <v>2186</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3957.0477002118823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3957.0477002118823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1.1000000000000001</v>
      </c>
      <c r="L48" s="267"/>
      <c r="M48" s="402">
        <f>VLOOKUP(A48,MATERIALES!A5:D396,4,FALSE)</f>
        <v>44735.771034982063</v>
      </c>
      <c r="N48" s="272">
        <f>K48*M48</f>
        <v>49209.348138480273</v>
      </c>
    </row>
    <row r="49" spans="1:14">
      <c r="A49" s="170" t="s">
        <v>412</v>
      </c>
      <c r="B49" s="43" t="str">
        <f>VLOOKUP(A49,MATERIALES!A6:D373,3,FALSE)</f>
        <v>Cicatrizante (para remoción de especies vegetales)</v>
      </c>
      <c r="C49" s="425"/>
      <c r="D49" s="425"/>
      <c r="E49" s="425"/>
      <c r="F49" s="425"/>
      <c r="G49" s="425"/>
      <c r="H49" s="425"/>
      <c r="I49" s="425"/>
      <c r="J49" s="312" t="str">
        <f>VLOOKUP(A49,MATERIALES!A5:D641,2,FALSE)</f>
        <v>kg</v>
      </c>
      <c r="K49" s="397">
        <v>1</v>
      </c>
      <c r="L49" s="421"/>
      <c r="M49" s="402">
        <f>VLOOKUP(A49,MATERIALES!A6:D397,4,FALSE)</f>
        <v>10393.761108122771</v>
      </c>
      <c r="N49" s="272">
        <f>K49*M49</f>
        <v>10393.761108122771</v>
      </c>
    </row>
    <row r="50" spans="1:14">
      <c r="A50" s="170"/>
      <c r="B50" s="43"/>
      <c r="C50" s="425"/>
      <c r="D50" s="425"/>
      <c r="E50" s="425"/>
      <c r="F50" s="425"/>
      <c r="G50" s="425"/>
      <c r="H50" s="425"/>
      <c r="I50" s="425"/>
      <c r="J50" s="311"/>
      <c r="K50" s="397"/>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59603.109246603046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6.8</v>
      </c>
      <c r="N71" s="395">
        <f>K71/M71</f>
        <v>15689.153472707058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6.8</v>
      </c>
      <c r="N72" s="395">
        <f>K72/M72</f>
        <v>23881.323529411766</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39570.477002118823</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103130.63394893374</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20626.126789786751</v>
      </c>
      <c r="M84" s="859"/>
      <c r="N84" s="51"/>
    </row>
    <row r="85" spans="1:14">
      <c r="B85" s="89" t="s">
        <v>973</v>
      </c>
      <c r="C85" s="90"/>
      <c r="D85" s="90"/>
      <c r="E85" s="90"/>
      <c r="F85" s="90"/>
      <c r="G85" s="90"/>
      <c r="H85" s="90"/>
      <c r="I85" s="87"/>
      <c r="J85" s="88"/>
      <c r="K85" s="304">
        <v>0.05</v>
      </c>
      <c r="L85" s="858">
        <f>N79*K85</f>
        <v>5156.5316974466878</v>
      </c>
      <c r="M85" s="859"/>
      <c r="N85" s="51"/>
    </row>
    <row r="86" spans="1:14" ht="15.75" thickBot="1">
      <c r="B86" s="91" t="s">
        <v>974</v>
      </c>
      <c r="C86" s="92"/>
      <c r="D86" s="92"/>
      <c r="E86" s="92"/>
      <c r="F86" s="92"/>
      <c r="G86" s="92"/>
      <c r="H86" s="92"/>
      <c r="I86" s="93"/>
      <c r="J86" s="94"/>
      <c r="K86" s="305">
        <v>0.05</v>
      </c>
      <c r="L86" s="860">
        <f>N79*K86</f>
        <v>5156.5316974466878</v>
      </c>
      <c r="M86" s="861"/>
      <c r="N86" s="51"/>
    </row>
    <row r="87" spans="1:14" ht="15.75" thickBot="1">
      <c r="B87" s="824" t="s">
        <v>953</v>
      </c>
      <c r="C87" s="825"/>
      <c r="D87" s="825"/>
      <c r="E87" s="825"/>
      <c r="F87" s="825"/>
      <c r="G87" s="825"/>
      <c r="H87" s="825"/>
      <c r="I87" s="825"/>
      <c r="J87" s="825"/>
      <c r="K87" s="825"/>
      <c r="L87" s="825"/>
      <c r="M87" s="826"/>
      <c r="N87" s="52">
        <f>L84+L85+L86</f>
        <v>30939.190184680127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134069.82413361387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1162</v>
      </c>
      <c r="C31" s="81" t="s">
        <v>2187</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A38" s="113"/>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269.07924361440803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269.07924361440803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282">
        <v>0.05</v>
      </c>
      <c r="L48" s="267"/>
      <c r="M48" s="402">
        <f>VLOOKUP(A48,MATERIALES!A5:D396,4,FALSE)</f>
        <v>44735.771034982063</v>
      </c>
      <c r="N48" s="272">
        <f>K48*M48</f>
        <v>2236.7885517491031</v>
      </c>
    </row>
    <row r="49" spans="1:14">
      <c r="A49" s="170" t="s">
        <v>774</v>
      </c>
      <c r="B49" s="43" t="str">
        <f>VLOOKUP(A49,MATERIALES!A6:D373,3,FALSE)</f>
        <v>Agua</v>
      </c>
      <c r="C49" s="425"/>
      <c r="D49" s="425"/>
      <c r="E49" s="425"/>
      <c r="F49" s="425"/>
      <c r="G49" s="425"/>
      <c r="H49" s="425"/>
      <c r="I49" s="425"/>
      <c r="J49" s="312" t="str">
        <f>VLOOKUP(A49,MATERIALES!A5:D641,2,FALSE)</f>
        <v>lt</v>
      </c>
      <c r="K49" s="397">
        <v>5</v>
      </c>
      <c r="L49" s="421"/>
      <c r="M49" s="402">
        <f>VLOOKUP(A49,MATERIALES!A6:D397,4,FALSE)</f>
        <v>75.874781266930228</v>
      </c>
      <c r="N49" s="272">
        <f>K49*M49</f>
        <v>379.37390633465111</v>
      </c>
    </row>
    <row r="50" spans="1:14">
      <c r="A50" s="170" t="s">
        <v>915</v>
      </c>
      <c r="B50" s="43" t="str">
        <f>VLOOKUP(A50,MATERIALES!A6:D373,3,FALSE)</f>
        <v>Cespedones</v>
      </c>
      <c r="C50" s="425"/>
      <c r="D50" s="425"/>
      <c r="E50" s="425"/>
      <c r="F50" s="425"/>
      <c r="G50" s="425"/>
      <c r="H50" s="425"/>
      <c r="I50" s="425"/>
      <c r="J50" s="312" t="str">
        <f>VLOOKUP(A50,MATERIALES!A6:D642,2,FALSE)</f>
        <v>m2</v>
      </c>
      <c r="K50" s="397">
        <v>1</v>
      </c>
      <c r="L50" s="421"/>
      <c r="M50" s="402">
        <f>VLOOKUP(A50,MATERIALES!A6:D398,4,FALSE)</f>
        <v>8251.9244255019967</v>
      </c>
      <c r="N50" s="272">
        <f>K50*M50</f>
        <v>8251.9244255019967</v>
      </c>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10868.086883585751</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30</v>
      </c>
      <c r="B71" s="49" t="str">
        <f>VLOOKUP(A71,'MANO DE OBRA'!A8:D68,3,FALSE)</f>
        <v>Oficial</v>
      </c>
      <c r="C71" s="47"/>
      <c r="D71" s="47"/>
      <c r="E71" s="47"/>
      <c r="F71" s="47"/>
      <c r="G71" s="47"/>
      <c r="H71" s="47"/>
      <c r="I71" s="292">
        <f>K71/J71*100</f>
        <v>57668.23979157189</v>
      </c>
      <c r="J71" s="293">
        <v>185</v>
      </c>
      <c r="K71" s="294">
        <f>VLOOKUP(A71,'MANO DE OBRA'!A8:D99,4,FALSE)</f>
        <v>106686.24361440798</v>
      </c>
      <c r="L71" s="50"/>
      <c r="M71" s="434">
        <v>100</v>
      </c>
      <c r="N71" s="395">
        <f>K71/M71</f>
        <v>1066.8624361440798</v>
      </c>
      <c r="O71" s="106"/>
    </row>
    <row r="72" spans="1:15">
      <c r="A72" s="171" t="s">
        <v>9</v>
      </c>
      <c r="B72" s="49" t="str">
        <f>VLOOKUP(A72,'MANO DE OBRA'!A8:D69,3,FALSE)</f>
        <v>Obrero (3)</v>
      </c>
      <c r="C72" s="47"/>
      <c r="D72" s="47"/>
      <c r="E72" s="47"/>
      <c r="F72" s="47"/>
      <c r="G72" s="47"/>
      <c r="H72" s="47"/>
      <c r="I72" s="292">
        <f>K72/J72*100</f>
        <v>87780</v>
      </c>
      <c r="J72" s="293">
        <v>185</v>
      </c>
      <c r="K72" s="294">
        <f>VLOOKUP(A72,'MANO DE OBRA'!A8:D100,4,FALSE)</f>
        <v>162393</v>
      </c>
      <c r="L72" s="50"/>
      <c r="M72" s="434">
        <v>100</v>
      </c>
      <c r="N72" s="395">
        <f>K72/M72</f>
        <v>1623.93</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13827.958563344238</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2765.5917126688478</v>
      </c>
      <c r="M84" s="859"/>
      <c r="N84" s="51"/>
    </row>
    <row r="85" spans="1:14">
      <c r="B85" s="89" t="s">
        <v>973</v>
      </c>
      <c r="C85" s="90"/>
      <c r="D85" s="90"/>
      <c r="E85" s="90"/>
      <c r="F85" s="90"/>
      <c r="G85" s="90"/>
      <c r="H85" s="90"/>
      <c r="I85" s="87"/>
      <c r="J85" s="88"/>
      <c r="K85" s="304">
        <v>0.05</v>
      </c>
      <c r="L85" s="858">
        <f>N79*K85</f>
        <v>691.39792816721194</v>
      </c>
      <c r="M85" s="859"/>
      <c r="N85" s="51"/>
    </row>
    <row r="86" spans="1:14" ht="15.75" thickBot="1">
      <c r="B86" s="91" t="s">
        <v>974</v>
      </c>
      <c r="C86" s="92"/>
      <c r="D86" s="92"/>
      <c r="E86" s="92"/>
      <c r="F86" s="92"/>
      <c r="G86" s="92"/>
      <c r="H86" s="92"/>
      <c r="I86" s="93"/>
      <c r="J86" s="94"/>
      <c r="K86" s="305">
        <v>0.05</v>
      </c>
      <c r="L86" s="860">
        <f>N79*K86</f>
        <v>691.39792816721194</v>
      </c>
      <c r="M86" s="861"/>
      <c r="N86" s="51"/>
    </row>
    <row r="87" spans="1:14" ht="15.75" thickBot="1">
      <c r="B87" s="824" t="s">
        <v>953</v>
      </c>
      <c r="C87" s="825"/>
      <c r="D87" s="825"/>
      <c r="E87" s="825"/>
      <c r="F87" s="825"/>
      <c r="G87" s="825"/>
      <c r="H87" s="825"/>
      <c r="I87" s="825"/>
      <c r="J87" s="825"/>
      <c r="K87" s="825"/>
      <c r="L87" s="825"/>
      <c r="M87" s="826"/>
      <c r="N87" s="52">
        <f>L84+L85+L86</f>
        <v>4148.3875690032719</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17976.346132347509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7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1163</v>
      </c>
      <c r="C31" s="81" t="s">
        <v>2188</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0.1</v>
      </c>
      <c r="N41" s="344">
        <f>N77*M41</f>
        <v>108.262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108.262</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1295.0307666639651</v>
      </c>
      <c r="N48" s="272">
        <f>K48*M48</f>
        <v>1295.0307666639651</v>
      </c>
    </row>
    <row r="49" spans="1:14">
      <c r="A49" s="170" t="s">
        <v>650</v>
      </c>
      <c r="B49" s="43" t="str">
        <f>VLOOKUP(A49,MATERIALES!A6:D373,3,FALSE)</f>
        <v>Semillas para empradizar</v>
      </c>
      <c r="C49" s="425"/>
      <c r="D49" s="425"/>
      <c r="E49" s="425"/>
      <c r="F49" s="425"/>
      <c r="G49" s="425"/>
      <c r="H49" s="425"/>
      <c r="I49" s="425"/>
      <c r="J49" s="312" t="str">
        <f>VLOOKUP(A49,MATERIALES!A5:D641,2,FALSE)</f>
        <v>kg</v>
      </c>
      <c r="K49" s="397">
        <v>0.05</v>
      </c>
      <c r="L49" s="421"/>
      <c r="M49" s="402">
        <f>VLOOKUP(A49,MATERIALES!A6:D397,4,FALSE)</f>
        <v>15120.759981052526</v>
      </c>
      <c r="N49" s="272">
        <f>K49*M49</f>
        <v>756.03799905262633</v>
      </c>
    </row>
    <row r="50" spans="1:14">
      <c r="A50" s="170" t="s">
        <v>686</v>
      </c>
      <c r="B50" s="43" t="str">
        <f>VLOOKUP(A50,MATERIALES!A6:D373,3,FALSE)</f>
        <v xml:space="preserve">Tierra abonada </v>
      </c>
      <c r="C50" s="425"/>
      <c r="D50" s="425"/>
      <c r="E50" s="425"/>
      <c r="F50" s="425"/>
      <c r="G50" s="425"/>
      <c r="H50" s="425"/>
      <c r="I50" s="425"/>
      <c r="J50" s="312" t="str">
        <f>VLOOKUP(A50,MATERIALES!A6:D642,2,FALSE)</f>
        <v>m3</v>
      </c>
      <c r="K50" s="397">
        <v>7.4999999999999997E-2</v>
      </c>
      <c r="L50" s="421"/>
      <c r="M50" s="402">
        <f>VLOOKUP(A50,MATERIALES!A6:D398,4,FALSE)</f>
        <v>44735.771034982063</v>
      </c>
      <c r="N50" s="272">
        <f>K50*M50</f>
        <v>3355.1828276236547</v>
      </c>
    </row>
    <row r="51" spans="1:14">
      <c r="A51" s="170" t="s">
        <v>774</v>
      </c>
      <c r="B51" s="43" t="str">
        <f>VLOOKUP(A51,MATERIALES!A6:D373,3,FALSE)</f>
        <v>Agua</v>
      </c>
      <c r="C51" s="425"/>
      <c r="D51" s="425"/>
      <c r="E51" s="425"/>
      <c r="F51" s="425"/>
      <c r="G51" s="425"/>
      <c r="H51" s="425"/>
      <c r="I51" s="425"/>
      <c r="J51" s="312" t="str">
        <f>VLOOKUP(A51,MATERIALES!A6:D643,2,FALSE)</f>
        <v>lt</v>
      </c>
      <c r="K51" s="397">
        <v>5</v>
      </c>
      <c r="L51" s="421"/>
      <c r="M51" s="402">
        <f>VLOOKUP(A51,MATERIALES!A6:D399,4,FALSE)</f>
        <v>75.874781266930228</v>
      </c>
      <c r="N51" s="272">
        <f>K51*M51</f>
        <v>379.37390633465111</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5785.6254996748976</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7</v>
      </c>
      <c r="B71" s="49" t="str">
        <f>VLOOKUP(A71,'MANO DE OBRA'!A8:D68,3,FALSE)</f>
        <v>Obrero (2)</v>
      </c>
      <c r="C71" s="47"/>
      <c r="D71" s="47"/>
      <c r="E71" s="47"/>
      <c r="F71" s="47"/>
      <c r="G71" s="47"/>
      <c r="H71" s="47"/>
      <c r="I71" s="292">
        <f>K71/J71*100</f>
        <v>58520.000000000007</v>
      </c>
      <c r="J71" s="293">
        <v>185</v>
      </c>
      <c r="K71" s="294">
        <f>VLOOKUP(A71,'MANO DE OBRA'!A8:D99,4,FALSE)</f>
        <v>108262</v>
      </c>
      <c r="L71" s="50"/>
      <c r="M71" s="434">
        <v>100</v>
      </c>
      <c r="N71" s="395">
        <f>K71/M71</f>
        <v>1082.6199999999999</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1082.6199999999999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6976.5074996748972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1395.3014999349796</v>
      </c>
      <c r="M84" s="859"/>
      <c r="N84" s="51"/>
    </row>
    <row r="85" spans="1:14">
      <c r="B85" s="89" t="s">
        <v>973</v>
      </c>
      <c r="C85" s="90"/>
      <c r="D85" s="90"/>
      <c r="E85" s="90"/>
      <c r="F85" s="90"/>
      <c r="G85" s="90"/>
      <c r="H85" s="90"/>
      <c r="I85" s="87"/>
      <c r="J85" s="88"/>
      <c r="K85" s="304">
        <v>0.05</v>
      </c>
      <c r="L85" s="858">
        <f>N79*K85</f>
        <v>348.82537498374489</v>
      </c>
      <c r="M85" s="859"/>
      <c r="N85" s="51"/>
    </row>
    <row r="86" spans="1:14" ht="15.75" thickBot="1">
      <c r="B86" s="91" t="s">
        <v>974</v>
      </c>
      <c r="C86" s="92"/>
      <c r="D86" s="92"/>
      <c r="E86" s="92"/>
      <c r="F86" s="92"/>
      <c r="G86" s="92"/>
      <c r="H86" s="92"/>
      <c r="I86" s="93"/>
      <c r="J86" s="94"/>
      <c r="K86" s="305">
        <v>0.05</v>
      </c>
      <c r="L86" s="860">
        <f>N79*K86</f>
        <v>348.82537498374489</v>
      </c>
      <c r="M86" s="861"/>
      <c r="N86" s="51"/>
    </row>
    <row r="87" spans="1:14" ht="15.75" thickBot="1">
      <c r="B87" s="824" t="s">
        <v>953</v>
      </c>
      <c r="C87" s="825"/>
      <c r="D87" s="825"/>
      <c r="E87" s="825"/>
      <c r="F87" s="825"/>
      <c r="G87" s="825"/>
      <c r="H87" s="825"/>
      <c r="I87" s="825"/>
      <c r="J87" s="825"/>
      <c r="K87" s="825"/>
      <c r="L87" s="825"/>
      <c r="M87" s="826"/>
      <c r="N87" s="52">
        <f>L84+L85+L86</f>
        <v>2092.9522499024692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9069.4597495773669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customHeight="1" thickBot="1">
      <c r="A31" t="s">
        <v>1845</v>
      </c>
      <c r="B31" s="80" t="s">
        <v>1164</v>
      </c>
      <c r="C31" s="81" t="s">
        <v>2189</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253</v>
      </c>
      <c r="B36" s="837" t="str">
        <f>VLOOKUP(A36,EQUIPOS!A6:D154,3,FALSE)</f>
        <v>Máquina hidrosembradora</v>
      </c>
      <c r="C36" s="838"/>
      <c r="D36" s="838"/>
      <c r="E36" s="838"/>
      <c r="F36" s="838"/>
      <c r="G36" s="838"/>
      <c r="H36" s="839"/>
      <c r="I36" s="267"/>
      <c r="J36" s="268"/>
      <c r="K36" s="269">
        <f>VLOOKUP(A36,EQUIPOS!A6:D163,4,FALSE)</f>
        <v>67318.655845252724</v>
      </c>
      <c r="L36" s="270"/>
      <c r="M36" s="336">
        <v>350</v>
      </c>
      <c r="N36" s="272">
        <f>K36/M36</f>
        <v>192.33901670072206</v>
      </c>
    </row>
    <row r="37" spans="1:14">
      <c r="A37" s="113" t="s">
        <v>138</v>
      </c>
      <c r="B37" s="837" t="str">
        <f>VLOOKUP(A37,EQUIPOS!A7:D154,3,FALSE)</f>
        <v>Camioneta D-300</v>
      </c>
      <c r="C37" s="838"/>
      <c r="D37" s="838"/>
      <c r="E37" s="838"/>
      <c r="F37" s="838"/>
      <c r="G37" s="838"/>
      <c r="H37" s="839"/>
      <c r="I37" s="421"/>
      <c r="J37" s="422"/>
      <c r="K37" s="269">
        <f>VLOOKUP(A37,EQUIPOS!A7:D164,4,FALSE)</f>
        <v>55968.897473741214</v>
      </c>
      <c r="L37" s="335"/>
      <c r="M37" s="336">
        <v>350</v>
      </c>
      <c r="N37" s="272">
        <f>K37/M37</f>
        <v>159.91113563926061</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4.8049864931144288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357.05513883309709</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426</v>
      </c>
      <c r="B48" s="43" t="str">
        <f>VLOOKUP(A48,MATERIALES!A5:D373,3,FALSE)</f>
        <v>Costal de fibra o fique</v>
      </c>
      <c r="C48" s="281"/>
      <c r="D48" s="281"/>
      <c r="E48" s="281"/>
      <c r="F48" s="281"/>
      <c r="G48" s="281"/>
      <c r="H48" s="281"/>
      <c r="I48" s="281"/>
      <c r="J48" s="311" t="str">
        <f>VLOOKUP(A48,MATERIALES!A4:D640,2,FALSE)</f>
        <v>m2</v>
      </c>
      <c r="K48" s="282">
        <v>1</v>
      </c>
      <c r="L48" s="267"/>
      <c r="M48" s="402">
        <f>VLOOKUP(A48,MATERIALES!A5:D396,4,FALSE)</f>
        <v>1295.0307666639651</v>
      </c>
      <c r="N48" s="272">
        <f>K48*M48</f>
        <v>1295.0307666639651</v>
      </c>
    </row>
    <row r="49" spans="1:14">
      <c r="A49" s="170" t="s">
        <v>499</v>
      </c>
      <c r="B49" s="43" t="str">
        <f>VLOOKUP(A49,MATERIALES!A6:D373,3,FALSE)</f>
        <v>Mulch Orgánico</v>
      </c>
      <c r="C49" s="425"/>
      <c r="D49" s="425"/>
      <c r="E49" s="425"/>
      <c r="F49" s="425"/>
      <c r="G49" s="425"/>
      <c r="H49" s="425"/>
      <c r="I49" s="425"/>
      <c r="J49" s="312" t="str">
        <f>VLOOKUP(A49,MATERIALES!A5:D641,2,FALSE)</f>
        <v>kg</v>
      </c>
      <c r="K49" s="397">
        <v>0.4</v>
      </c>
      <c r="L49" s="421"/>
      <c r="M49" s="402">
        <f>VLOOKUP(A49,MATERIALES!A6:D397,4,FALSE)</f>
        <v>2717.6980903751605</v>
      </c>
      <c r="N49" s="272">
        <f>K49*M49</f>
        <v>1087.0792361500642</v>
      </c>
    </row>
    <row r="50" spans="1:14">
      <c r="A50" s="170" t="s">
        <v>774</v>
      </c>
      <c r="B50" s="43" t="str">
        <f>VLOOKUP(A50,MATERIALES!A6:D373,3,FALSE)</f>
        <v>Agua</v>
      </c>
      <c r="C50" s="425"/>
      <c r="D50" s="425"/>
      <c r="E50" s="425"/>
      <c r="F50" s="425"/>
      <c r="G50" s="425"/>
      <c r="H50" s="425"/>
      <c r="I50" s="425"/>
      <c r="J50" s="312" t="str">
        <f>VLOOKUP(A50,MATERIALES!A6:D642,2,FALSE)</f>
        <v>lt</v>
      </c>
      <c r="K50" s="397">
        <v>5</v>
      </c>
      <c r="L50" s="421"/>
      <c r="M50" s="402">
        <f>VLOOKUP(A50,MATERIALES!A6:D398,4,FALSE)</f>
        <v>75.874781266930228</v>
      </c>
      <c r="N50" s="272">
        <f>K50*M50</f>
        <v>379.37390633465111</v>
      </c>
    </row>
    <row r="51" spans="1:14">
      <c r="A51" s="170" t="s">
        <v>650</v>
      </c>
      <c r="B51" s="43" t="str">
        <f>VLOOKUP(A51,MATERIALES!A6:D373,3,FALSE)</f>
        <v>Semillas para empradizar</v>
      </c>
      <c r="C51" s="425"/>
      <c r="D51" s="425"/>
      <c r="E51" s="425"/>
      <c r="F51" s="425"/>
      <c r="G51" s="425"/>
      <c r="H51" s="425"/>
      <c r="I51" s="425"/>
      <c r="J51" s="312" t="str">
        <f>VLOOKUP(A51,MATERIALES!A6:D643,2,FALSE)</f>
        <v>kg</v>
      </c>
      <c r="K51" s="397">
        <v>0.05</v>
      </c>
      <c r="L51" s="421"/>
      <c r="M51" s="402">
        <f>VLOOKUP(A51,MATERIALES!A6:D399,4,FALSE)</f>
        <v>15120.759981052526</v>
      </c>
      <c r="N51" s="272">
        <f>K51*M51</f>
        <v>756.03799905262633</v>
      </c>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3517.5219082013064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2800</v>
      </c>
      <c r="N71" s="395">
        <f>K71/M71</f>
        <v>57.997500000000002</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2800</v>
      </c>
      <c r="N72" s="395">
        <f>K72/M72</f>
        <v>38.102229862288567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96.099729862288569</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3970.676776896692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794.13535537933842</v>
      </c>
      <c r="M84" s="859"/>
      <c r="N84" s="51"/>
    </row>
    <row r="85" spans="1:14">
      <c r="B85" s="89" t="s">
        <v>973</v>
      </c>
      <c r="C85" s="90"/>
      <c r="D85" s="90"/>
      <c r="E85" s="90"/>
      <c r="F85" s="90"/>
      <c r="G85" s="90"/>
      <c r="H85" s="90"/>
      <c r="I85" s="87"/>
      <c r="J85" s="88"/>
      <c r="K85" s="304">
        <v>0.05</v>
      </c>
      <c r="L85" s="858">
        <f>N79*K85</f>
        <v>198.53383884483461</v>
      </c>
      <c r="M85" s="859"/>
      <c r="N85" s="51"/>
    </row>
    <row r="86" spans="1:14" ht="15.75" thickBot="1">
      <c r="B86" s="91" t="s">
        <v>974</v>
      </c>
      <c r="C86" s="92"/>
      <c r="D86" s="92"/>
      <c r="E86" s="92"/>
      <c r="F86" s="92"/>
      <c r="G86" s="92"/>
      <c r="H86" s="92"/>
      <c r="I86" s="93"/>
      <c r="J86" s="94"/>
      <c r="K86" s="305">
        <v>0.05</v>
      </c>
      <c r="L86" s="860">
        <f>N79*K86</f>
        <v>198.53383884483461</v>
      </c>
      <c r="M86" s="861"/>
      <c r="N86" s="51"/>
    </row>
    <row r="87" spans="1:14" ht="15.75" thickBot="1">
      <c r="B87" s="824" t="s">
        <v>953</v>
      </c>
      <c r="C87" s="825"/>
      <c r="D87" s="825"/>
      <c r="E87" s="825"/>
      <c r="F87" s="825"/>
      <c r="G87" s="825"/>
      <c r="H87" s="825"/>
      <c r="I87" s="825"/>
      <c r="J87" s="825"/>
      <c r="K87" s="825"/>
      <c r="L87" s="825"/>
      <c r="M87" s="826"/>
      <c r="N87" s="52">
        <f>L84+L85+L86</f>
        <v>1191.2030330690077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5161.8798099656997</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9.25" customHeight="1" thickBot="1">
      <c r="A31" t="s">
        <v>1845</v>
      </c>
      <c r="B31" s="80" t="s">
        <v>1726</v>
      </c>
      <c r="C31" s="964" t="s">
        <v>2049</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8000</v>
      </c>
      <c r="N36" s="272">
        <f>K36/M36</f>
        <v>6.9961121842176519</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33.904036545658457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511</v>
      </c>
      <c r="B48" s="43" t="str">
        <f>VLOOKUP(A48,MATERIALES!A5:D373,3,FALSE)</f>
        <v>Manto Temporal (Protección de Taludes)</v>
      </c>
      <c r="C48" s="281"/>
      <c r="D48" s="281"/>
      <c r="E48" s="281"/>
      <c r="F48" s="281"/>
      <c r="G48" s="281"/>
      <c r="H48" s="281"/>
      <c r="I48" s="281"/>
      <c r="J48" s="311" t="str">
        <f>VLOOKUP(A48,MATERIALES!A4:D640,2,FALSE)</f>
        <v>m2</v>
      </c>
      <c r="K48" s="486">
        <v>1.05</v>
      </c>
      <c r="L48" s="267"/>
      <c r="M48" s="402">
        <f>VLOOKUP(A48,MATERIALES!A5:D396,4,FALSE)</f>
        <v>6886.7332873516953</v>
      </c>
      <c r="N48" s="272">
        <f>K48*M48</f>
        <v>7231.0699517192807</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22249.737643803954</v>
      </c>
      <c r="N49" s="272">
        <f>K49*M49</f>
        <v>22249.737643803954</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1329.9765230646199</v>
      </c>
      <c r="N50" s="272">
        <f>K50*M50</f>
        <v>2659.9530461292397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32140.760641652472</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34865.457114342207</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6973.0914228684414</v>
      </c>
      <c r="M84" s="859"/>
      <c r="N84" s="51"/>
    </row>
    <row r="85" spans="1:14">
      <c r="B85" s="89" t="s">
        <v>973</v>
      </c>
      <c r="C85" s="90"/>
      <c r="D85" s="90"/>
      <c r="E85" s="90"/>
      <c r="F85" s="90"/>
      <c r="G85" s="90"/>
      <c r="H85" s="90"/>
      <c r="I85" s="87"/>
      <c r="J85" s="88"/>
      <c r="K85" s="304">
        <v>0.05</v>
      </c>
      <c r="L85" s="858">
        <f>N79*K85</f>
        <v>1743.2728557171104</v>
      </c>
      <c r="M85" s="859"/>
      <c r="N85" s="51"/>
    </row>
    <row r="86" spans="1:14" ht="15.75" thickBot="1">
      <c r="B86" s="91" t="s">
        <v>974</v>
      </c>
      <c r="C86" s="92"/>
      <c r="D86" s="92"/>
      <c r="E86" s="92"/>
      <c r="F86" s="92"/>
      <c r="G86" s="92"/>
      <c r="H86" s="92"/>
      <c r="I86" s="93"/>
      <c r="J86" s="94"/>
      <c r="K86" s="305">
        <v>0.05</v>
      </c>
      <c r="L86" s="860">
        <f>N79*K86</f>
        <v>1743.2728557171104</v>
      </c>
      <c r="M86" s="861"/>
      <c r="N86" s="51"/>
    </row>
    <row r="87" spans="1:14" ht="15.75" thickBot="1">
      <c r="B87" s="824" t="s">
        <v>953</v>
      </c>
      <c r="C87" s="825"/>
      <c r="D87" s="825"/>
      <c r="E87" s="825"/>
      <c r="F87" s="825"/>
      <c r="G87" s="825"/>
      <c r="H87" s="825"/>
      <c r="I87" s="825"/>
      <c r="J87" s="825"/>
      <c r="K87" s="825"/>
      <c r="L87" s="825"/>
      <c r="M87" s="826"/>
      <c r="N87" s="52">
        <f>L84+L85+L86</f>
        <v>10459.637134302662</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45325.094248644869</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28.5" customHeight="1" thickBot="1">
      <c r="A31" t="s">
        <v>1845</v>
      </c>
      <c r="B31" s="80" t="s">
        <v>1727</v>
      </c>
      <c r="C31" s="964" t="s">
        <v>2052</v>
      </c>
      <c r="D31" s="965"/>
      <c r="E31" s="965"/>
      <c r="F31" s="965"/>
      <c r="G31" s="965"/>
      <c r="H31" s="965"/>
      <c r="I31" s="965"/>
      <c r="J31" s="965"/>
      <c r="K31" s="468"/>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138</v>
      </c>
      <c r="B36" s="837" t="str">
        <f>VLOOKUP(A36,EQUIPOS!A6:D154,3,FALSE)</f>
        <v>Camioneta D-300</v>
      </c>
      <c r="C36" s="838"/>
      <c r="D36" s="838"/>
      <c r="E36" s="838"/>
      <c r="F36" s="838"/>
      <c r="G36" s="838"/>
      <c r="H36" s="839"/>
      <c r="I36" s="267"/>
      <c r="J36" s="268"/>
      <c r="K36" s="269">
        <f>VLOOKUP(A36,EQUIPOS!A6:D163,4,FALSE)</f>
        <v>55968.897473741214</v>
      </c>
      <c r="L36" s="270"/>
      <c r="M36" s="336">
        <v>8000</v>
      </c>
      <c r="N36" s="272">
        <f>K36/M36</f>
        <v>6.9961121842176519</v>
      </c>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26.907924361440802</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33.904036545658457</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512</v>
      </c>
      <c r="B48" s="43" t="str">
        <f>VLOOKUP(A48,MATERIALES!A5:D373,3,FALSE)</f>
        <v>Manto Permanente (Protección de Taludes)</v>
      </c>
      <c r="C48" s="281"/>
      <c r="D48" s="281"/>
      <c r="E48" s="281"/>
      <c r="F48" s="281"/>
      <c r="G48" s="281"/>
      <c r="H48" s="281"/>
      <c r="I48" s="281"/>
      <c r="J48" s="311" t="str">
        <f>VLOOKUP(A48,MATERIALES!A4:D640,2,FALSE)</f>
        <v>m2</v>
      </c>
      <c r="K48" s="486">
        <v>1.05</v>
      </c>
      <c r="L48" s="267"/>
      <c r="M48" s="402">
        <f>VLOOKUP(A48,MATERIALES!A5:D396,4,FALSE)</f>
        <v>23508.654112877673</v>
      </c>
      <c r="N48" s="272">
        <f>K48*M48</f>
        <v>24684.086818521559</v>
      </c>
    </row>
    <row r="49" spans="1:14">
      <c r="A49" s="170" t="s">
        <v>584</v>
      </c>
      <c r="B49" s="43" t="str">
        <f>VLOOKUP(A49,MATERIALES!A6:D373,3,FALSE)</f>
        <v>Mezcla Fértil</v>
      </c>
      <c r="C49" s="425"/>
      <c r="D49" s="425"/>
      <c r="E49" s="425"/>
      <c r="F49" s="425"/>
      <c r="G49" s="425"/>
      <c r="H49" s="425"/>
      <c r="I49" s="425"/>
      <c r="J49" s="312" t="str">
        <f>VLOOKUP(A49,MATERIALES!A5:D641,2,FALSE)</f>
        <v>m2</v>
      </c>
      <c r="K49" s="486">
        <v>1</v>
      </c>
      <c r="L49" s="421"/>
      <c r="M49" s="402">
        <f>VLOOKUP(A49,MATERIALES!A6:D397,4,FALSE)</f>
        <v>22249.737643803954</v>
      </c>
      <c r="N49" s="272">
        <f>K49*M49</f>
        <v>22249.737643803954</v>
      </c>
    </row>
    <row r="50" spans="1:14">
      <c r="A50" s="170" t="s">
        <v>827</v>
      </c>
      <c r="B50" s="43" t="str">
        <f>VLOOKUP(A50,MATERIALES!A6:D373,3,FALSE)</f>
        <v>Anclaje para fijación del manto</v>
      </c>
      <c r="C50" s="425"/>
      <c r="D50" s="425"/>
      <c r="E50" s="425"/>
      <c r="F50" s="425"/>
      <c r="G50" s="425"/>
      <c r="H50" s="425"/>
      <c r="I50" s="425"/>
      <c r="J50" s="312" t="str">
        <f>VLOOKUP(A50,MATERIALES!A6:D642,2,FALSE)</f>
        <v>u</v>
      </c>
      <c r="K50" s="486">
        <v>2</v>
      </c>
      <c r="L50" s="421"/>
      <c r="M50" s="402">
        <f>VLOOKUP(A50,MATERIALES!A6:D398,4,FALSE)</f>
        <v>1329.9765230646199</v>
      </c>
      <c r="N50" s="272">
        <f>K50*M50</f>
        <v>2659.9530461292397</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49593.777508454754</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9</v>
      </c>
      <c r="B71" s="49" t="str">
        <f>VLOOKUP(A71,'MANO DE OBRA'!A8:D68,3,FALSE)</f>
        <v>Obrero (3)</v>
      </c>
      <c r="C71" s="47"/>
      <c r="D71" s="47"/>
      <c r="E71" s="47"/>
      <c r="F71" s="47"/>
      <c r="G71" s="47"/>
      <c r="H71" s="47"/>
      <c r="I71" s="292">
        <f>K71/J71*100</f>
        <v>87780</v>
      </c>
      <c r="J71" s="293">
        <v>185</v>
      </c>
      <c r="K71" s="294">
        <f>VLOOKUP(A71,'MANO DE OBRA'!A8:D99,4,FALSE)</f>
        <v>162393</v>
      </c>
      <c r="L71" s="50"/>
      <c r="M71" s="434">
        <v>100</v>
      </c>
      <c r="N71" s="395">
        <f>K71/M71</f>
        <v>1623.93</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100</v>
      </c>
      <c r="N72" s="395">
        <f>K72/M72</f>
        <v>1066.8624361440798</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2690.7924361440801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52318.473981144496</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10463.6947962289</v>
      </c>
      <c r="M84" s="859"/>
      <c r="N84" s="51"/>
    </row>
    <row r="85" spans="1:14">
      <c r="B85" s="89" t="s">
        <v>973</v>
      </c>
      <c r="C85" s="90"/>
      <c r="D85" s="90"/>
      <c r="E85" s="90"/>
      <c r="F85" s="90"/>
      <c r="G85" s="90"/>
      <c r="H85" s="90"/>
      <c r="I85" s="87"/>
      <c r="J85" s="88"/>
      <c r="K85" s="304">
        <v>0.05</v>
      </c>
      <c r="L85" s="858">
        <f>N79*K85</f>
        <v>2615.9236990572249</v>
      </c>
      <c r="M85" s="859"/>
      <c r="N85" s="51"/>
    </row>
    <row r="86" spans="1:14" ht="15.75" thickBot="1">
      <c r="B86" s="91" t="s">
        <v>974</v>
      </c>
      <c r="C86" s="92"/>
      <c r="D86" s="92"/>
      <c r="E86" s="92"/>
      <c r="F86" s="92"/>
      <c r="G86" s="92"/>
      <c r="H86" s="92"/>
      <c r="I86" s="93"/>
      <c r="J86" s="94"/>
      <c r="K86" s="305">
        <v>0.05</v>
      </c>
      <c r="L86" s="860">
        <f>N79*K86</f>
        <v>2615.9236990572249</v>
      </c>
      <c r="M86" s="861"/>
      <c r="N86" s="51"/>
    </row>
    <row r="87" spans="1:14" ht="15.75" thickBot="1">
      <c r="B87" s="824" t="s">
        <v>953</v>
      </c>
      <c r="C87" s="825"/>
      <c r="D87" s="825"/>
      <c r="E87" s="825"/>
      <c r="F87" s="825"/>
      <c r="G87" s="825"/>
      <c r="H87" s="825"/>
      <c r="I87" s="825"/>
      <c r="J87" s="825"/>
      <c r="K87" s="825"/>
      <c r="L87" s="825"/>
      <c r="M87" s="826"/>
      <c r="N87" s="52">
        <f>L84+L85+L86</f>
        <v>15695.542194343348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68014.01617548785</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30"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1165</v>
      </c>
      <c r="C31" s="81" t="s">
        <v>2190</v>
      </c>
      <c r="D31" s="82"/>
      <c r="E31" s="82"/>
      <c r="F31" s="82"/>
      <c r="G31" s="82"/>
      <c r="H31" s="82"/>
      <c r="I31" s="82"/>
      <c r="J31" s="82"/>
      <c r="K31" s="453"/>
      <c r="L31" s="306" t="s">
        <v>233</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t="s">
        <v>119</v>
      </c>
      <c r="B36" s="837" t="str">
        <f>VLOOKUP(A36,EQUIPOS!A6:D154,3,FALSE)</f>
        <v xml:space="preserve">Bomba de concreto, Producción: 30 m3/h, POTENCIA: 67 HP, MAX PRESION DE CONCRETO: 1150 PSI
</v>
      </c>
      <c r="C36" s="838"/>
      <c r="D36" s="838"/>
      <c r="E36" s="838"/>
      <c r="F36" s="838"/>
      <c r="G36" s="838"/>
      <c r="H36" s="839"/>
      <c r="I36" s="267"/>
      <c r="J36" s="268"/>
      <c r="K36" s="269">
        <f>VLOOKUP(A36,EQUIPOS!A6:D163,4,FALSE)</f>
        <v>46504.252505912758</v>
      </c>
      <c r="L36" s="270"/>
      <c r="M36" s="336">
        <v>100</v>
      </c>
      <c r="N36" s="272">
        <f>K36/M36</f>
        <v>465.04252505912757</v>
      </c>
    </row>
    <row r="37" spans="1:14">
      <c r="A37" s="113" t="s">
        <v>138</v>
      </c>
      <c r="B37" s="837" t="str">
        <f>VLOOKUP(A37,EQUIPOS!A7:D154,3,FALSE)</f>
        <v>Camioneta D-300</v>
      </c>
      <c r="C37" s="838"/>
      <c r="D37" s="838"/>
      <c r="E37" s="838"/>
      <c r="F37" s="838"/>
      <c r="G37" s="838"/>
      <c r="H37" s="839"/>
      <c r="I37" s="421"/>
      <c r="J37" s="422"/>
      <c r="K37" s="269">
        <f>VLOOKUP(A37,EQUIPOS!A7:D164,4,FALSE)</f>
        <v>55968.897473741214</v>
      </c>
      <c r="L37" s="335"/>
      <c r="M37" s="336">
        <v>1000</v>
      </c>
      <c r="N37" s="272">
        <f>K37/M37</f>
        <v>55.968897473741215</v>
      </c>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0.01</v>
      </c>
      <c r="N41" s="344">
        <f>N77*M41</f>
        <v>4.0401280451800998</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525.05155057804893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585</v>
      </c>
      <c r="B48" s="43" t="str">
        <f>VLOOKUP(A48,MATERIALES!A5:D373,3,FALSE)</f>
        <v>Mortero 1:3</v>
      </c>
      <c r="C48" s="281"/>
      <c r="D48" s="281"/>
      <c r="E48" s="281"/>
      <c r="F48" s="281"/>
      <c r="G48" s="281"/>
      <c r="H48" s="281"/>
      <c r="I48" s="281"/>
      <c r="J48" s="311" t="str">
        <f>VLOOKUP(A48,MATERIALES!A4:D640,2,FALSE)</f>
        <v>m3</v>
      </c>
      <c r="K48" s="486">
        <v>0.1</v>
      </c>
      <c r="L48" s="267"/>
      <c r="M48" s="402">
        <f>VLOOKUP(A48,MATERIALES!A5:D396,4,FALSE)</f>
        <v>403737.29859946249</v>
      </c>
      <c r="N48" s="272">
        <f>K48*M48</f>
        <v>40373.729859946252</v>
      </c>
    </row>
    <row r="49" spans="1:14">
      <c r="A49" s="170" t="s">
        <v>739</v>
      </c>
      <c r="B49" s="43" t="str">
        <f>VLOOKUP(A49,MATERIALES!A6:D373,3,FALSE)</f>
        <v>Varilla 5/8</v>
      </c>
      <c r="C49" s="425"/>
      <c r="D49" s="425"/>
      <c r="E49" s="425"/>
      <c r="F49" s="425"/>
      <c r="G49" s="425"/>
      <c r="H49" s="425"/>
      <c r="I49" s="425"/>
      <c r="J49" s="312" t="str">
        <f>VLOOKUP(A49,MATERIALES!A5:D641,2,FALSE)</f>
        <v>kg</v>
      </c>
      <c r="K49" s="486">
        <v>1.1000000000000001</v>
      </c>
      <c r="L49" s="421"/>
      <c r="M49" s="402">
        <f>VLOOKUP(A49,MATERIALES!A6:D397,4,FALSE)</f>
        <v>4954.7641270386112</v>
      </c>
      <c r="N49" s="272">
        <f>K49*M49</f>
        <v>5450.2405397424727</v>
      </c>
    </row>
    <row r="50" spans="1:14">
      <c r="A50" s="170" t="s">
        <v>931</v>
      </c>
      <c r="B50" s="43" t="str">
        <f>VLOOKUP(A50,MATERIALES!A6:D373,3,FALSE)</f>
        <v>Malla Electrosoldada de 5/16</v>
      </c>
      <c r="C50" s="425"/>
      <c r="D50" s="425"/>
      <c r="E50" s="425"/>
      <c r="F50" s="425"/>
      <c r="G50" s="425"/>
      <c r="H50" s="425"/>
      <c r="I50" s="425"/>
      <c r="J50" s="312" t="str">
        <f>VLOOKUP(A50,MATERIALES!A6:D642,2,FALSE)</f>
        <v>m2</v>
      </c>
      <c r="K50" s="486">
        <v>1</v>
      </c>
      <c r="L50" s="421"/>
      <c r="M50" s="402">
        <f>VLOOKUP(A50,MATERIALES!A6:D398,4,FALSE)</f>
        <v>194031.54149733894</v>
      </c>
      <c r="N50" s="272">
        <f>K50*M50</f>
        <v>194031.54149733894</v>
      </c>
    </row>
    <row r="51" spans="1:14">
      <c r="A51" s="170"/>
      <c r="B51" s="43"/>
      <c r="C51" s="425"/>
      <c r="D51" s="425"/>
      <c r="E51" s="425"/>
      <c r="F51" s="425"/>
      <c r="G51" s="425"/>
      <c r="H51" s="425"/>
      <c r="I51" s="425"/>
      <c r="J51" s="311"/>
      <c r="K51" s="451"/>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239855.51189702767</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11</v>
      </c>
      <c r="B71" s="49" t="str">
        <f>VLOOKUP(A71,'MANO DE OBRA'!A8:D68,3,FALSE)</f>
        <v>Obrero (4)</v>
      </c>
      <c r="C71" s="47"/>
      <c r="D71" s="47"/>
      <c r="E71" s="47"/>
      <c r="F71" s="47"/>
      <c r="G71" s="47"/>
      <c r="H71" s="47"/>
      <c r="I71" s="292">
        <f>K71/J71*100</f>
        <v>117040.00000000001</v>
      </c>
      <c r="J71" s="293">
        <v>185</v>
      </c>
      <c r="K71" s="294">
        <f>VLOOKUP(A71,'MANO DE OBRA'!A8:D99,4,FALSE)</f>
        <v>216524</v>
      </c>
      <c r="L71" s="50"/>
      <c r="M71" s="434">
        <v>800</v>
      </c>
      <c r="N71" s="395">
        <f>K71/M71</f>
        <v>270.65499999999997</v>
      </c>
      <c r="O71" s="106"/>
    </row>
    <row r="72" spans="1:15">
      <c r="A72" s="171" t="s">
        <v>30</v>
      </c>
      <c r="B72" s="49" t="str">
        <f>VLOOKUP(A72,'MANO DE OBRA'!A8:D69,3,FALSE)</f>
        <v>Oficial</v>
      </c>
      <c r="C72" s="47"/>
      <c r="D72" s="47"/>
      <c r="E72" s="47"/>
      <c r="F72" s="47"/>
      <c r="G72" s="47"/>
      <c r="H72" s="47"/>
      <c r="I72" s="292">
        <f>K72/J72*100</f>
        <v>57668.23979157189</v>
      </c>
      <c r="J72" s="293">
        <v>185</v>
      </c>
      <c r="K72" s="294">
        <f>VLOOKUP(A72,'MANO DE OBRA'!A8:D100,4,FALSE)</f>
        <v>106686.24361440798</v>
      </c>
      <c r="L72" s="50"/>
      <c r="M72" s="434">
        <v>800</v>
      </c>
      <c r="N72" s="395">
        <f>K72/M72</f>
        <v>133.35780451800997</v>
      </c>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404.01280451800994</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240784.57625212372</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48156.915250424747</v>
      </c>
      <c r="M84" s="859"/>
      <c r="N84" s="51"/>
    </row>
    <row r="85" spans="1:14">
      <c r="B85" s="89" t="s">
        <v>973</v>
      </c>
      <c r="C85" s="90"/>
      <c r="D85" s="90"/>
      <c r="E85" s="90"/>
      <c r="F85" s="90"/>
      <c r="G85" s="90"/>
      <c r="H85" s="90"/>
      <c r="I85" s="87"/>
      <c r="J85" s="88"/>
      <c r="K85" s="304">
        <v>0.05</v>
      </c>
      <c r="L85" s="858">
        <f>N79*K85</f>
        <v>12039.228812606187</v>
      </c>
      <c r="M85" s="859"/>
      <c r="N85" s="51"/>
    </row>
    <row r="86" spans="1:14" ht="15.75" thickBot="1">
      <c r="B86" s="91" t="s">
        <v>974</v>
      </c>
      <c r="C86" s="92"/>
      <c r="D86" s="92"/>
      <c r="E86" s="92"/>
      <c r="F86" s="92"/>
      <c r="G86" s="92"/>
      <c r="H86" s="92"/>
      <c r="I86" s="93"/>
      <c r="J86" s="94"/>
      <c r="K86" s="305">
        <v>0.05</v>
      </c>
      <c r="L86" s="860">
        <f>N79*K86</f>
        <v>12039.228812606187</v>
      </c>
      <c r="M86" s="861"/>
      <c r="N86" s="51"/>
    </row>
    <row r="87" spans="1:14" ht="15.75" thickBot="1">
      <c r="B87" s="824" t="s">
        <v>953</v>
      </c>
      <c r="C87" s="825"/>
      <c r="D87" s="825"/>
      <c r="E87" s="825"/>
      <c r="F87" s="825"/>
      <c r="G87" s="825"/>
      <c r="H87" s="825"/>
      <c r="I87" s="825"/>
      <c r="J87" s="825"/>
      <c r="K87" s="825"/>
      <c r="L87" s="825"/>
      <c r="M87" s="826"/>
      <c r="N87" s="52">
        <f>L84+L85+L86</f>
        <v>72235.372875637127</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313019.94912776083</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30"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9.25" customHeight="1" thickBot="1">
      <c r="B29" s="71" t="s">
        <v>943</v>
      </c>
      <c r="C29" s="833" t="s">
        <v>944</v>
      </c>
      <c r="D29" s="834"/>
      <c r="E29" s="834"/>
      <c r="F29" s="834"/>
      <c r="G29" s="834"/>
      <c r="H29" s="834"/>
      <c r="I29" s="834"/>
      <c r="J29" s="72"/>
      <c r="K29" s="342" t="s">
        <v>2215</v>
      </c>
      <c r="L29" s="835" t="s">
        <v>945</v>
      </c>
      <c r="M29" s="836"/>
      <c r="N29" s="71" t="s">
        <v>946</v>
      </c>
    </row>
    <row r="30" spans="1:14" ht="17.25" hidden="1" customHeight="1">
      <c r="B30" s="71" t="s">
        <v>943</v>
      </c>
      <c r="C30" s="833" t="s">
        <v>944</v>
      </c>
      <c r="D30" s="834"/>
      <c r="E30" s="834"/>
      <c r="F30" s="834"/>
      <c r="G30" s="834"/>
      <c r="H30" s="834"/>
      <c r="I30" s="834"/>
      <c r="J30" s="72"/>
      <c r="K30" s="307"/>
      <c r="L30" s="835" t="s">
        <v>945</v>
      </c>
      <c r="M30" s="836"/>
      <c r="N30" s="71" t="s">
        <v>946</v>
      </c>
    </row>
    <row r="31" spans="1:14" ht="15.75" thickBot="1">
      <c r="A31" t="s">
        <v>1845</v>
      </c>
      <c r="B31" s="80" t="s">
        <v>1728</v>
      </c>
      <c r="C31" s="81" t="s">
        <v>2191</v>
      </c>
      <c r="D31" s="82"/>
      <c r="E31" s="82"/>
      <c r="F31" s="82"/>
      <c r="G31" s="82"/>
      <c r="H31" s="82"/>
      <c r="I31" s="82"/>
      <c r="J31" s="82"/>
      <c r="K31" s="453"/>
      <c r="L31" s="306" t="s">
        <v>945</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N77*M41</f>
        <v>270.65500000000003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270.65500000000003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686</v>
      </c>
      <c r="B48" s="43" t="str">
        <f>VLOOKUP(A48,MATERIALES!A5:D373,3,FALSE)</f>
        <v xml:space="preserve">Tierra abonada </v>
      </c>
      <c r="C48" s="281"/>
      <c r="D48" s="281"/>
      <c r="E48" s="281"/>
      <c r="F48" s="281"/>
      <c r="G48" s="281"/>
      <c r="H48" s="281"/>
      <c r="I48" s="281"/>
      <c r="J48" s="311" t="str">
        <f>VLOOKUP(A48,MATERIALES!A4:D640,2,FALSE)</f>
        <v>m3</v>
      </c>
      <c r="K48" s="486">
        <v>0.5</v>
      </c>
      <c r="L48" s="267"/>
      <c r="M48" s="402">
        <f>VLOOKUP(A48,MATERIALES!A5:D396,4,FALSE)</f>
        <v>44735.771034982063</v>
      </c>
      <c r="N48" s="272">
        <f>K48*M48</f>
        <v>22367.885517491031</v>
      </c>
    </row>
    <row r="49" spans="1:14">
      <c r="A49" s="170" t="s">
        <v>914</v>
      </c>
      <c r="B49" s="43" t="str">
        <f>VLOOKUP(A49,MATERIALES!A6:D373,3,FALSE)</f>
        <v>Árbol de 1.2 m (Paisajístico)</v>
      </c>
      <c r="C49" s="425"/>
      <c r="D49" s="425"/>
      <c r="E49" s="425"/>
      <c r="F49" s="425"/>
      <c r="G49" s="425"/>
      <c r="H49" s="425"/>
      <c r="I49" s="425"/>
      <c r="J49" s="312" t="str">
        <f>VLOOKUP(A49,MATERIALES!A5:D641,2,FALSE)</f>
        <v>u</v>
      </c>
      <c r="K49" s="486">
        <v>1</v>
      </c>
      <c r="L49" s="421"/>
      <c r="M49" s="402">
        <f>VLOOKUP(A49,MATERIALES!A6:D397,4,FALSE)</f>
        <v>15907.689855335258</v>
      </c>
      <c r="N49" s="272">
        <f>K49*M49</f>
        <v>15907.689855335258</v>
      </c>
    </row>
    <row r="50" spans="1:14">
      <c r="A50" s="170"/>
      <c r="B50" s="43"/>
      <c r="C50" s="425"/>
      <c r="D50" s="425"/>
      <c r="E50" s="425"/>
      <c r="F50" s="425"/>
      <c r="G50" s="425"/>
      <c r="H50" s="425"/>
      <c r="I50" s="425"/>
      <c r="J50" s="318"/>
      <c r="K50" s="486"/>
      <c r="L50" s="421"/>
      <c r="M50" s="402"/>
      <c r="N50" s="272"/>
    </row>
    <row r="51" spans="1:14">
      <c r="A51" s="170"/>
      <c r="B51" s="43"/>
      <c r="C51" s="425"/>
      <c r="D51" s="425"/>
      <c r="E51" s="425"/>
      <c r="F51" s="425"/>
      <c r="G51" s="425"/>
      <c r="H51" s="425"/>
      <c r="I51" s="425"/>
      <c r="J51" s="311"/>
      <c r="K51" s="397"/>
      <c r="L51" s="421"/>
      <c r="M51" s="402"/>
      <c r="N51" s="272"/>
    </row>
    <row r="52" spans="1:14">
      <c r="B52" s="320"/>
      <c r="C52" s="47"/>
      <c r="D52" s="47"/>
      <c r="E52" s="47"/>
      <c r="F52" s="47"/>
      <c r="G52" s="47"/>
      <c r="H52" s="47"/>
      <c r="I52" s="47"/>
      <c r="J52" s="288"/>
      <c r="K52" s="169"/>
      <c r="L52" s="318"/>
      <c r="M52" s="426"/>
      <c r="N52" s="273"/>
    </row>
    <row r="53" spans="1:14">
      <c r="B53" s="168"/>
      <c r="C53" s="317"/>
      <c r="D53" s="317"/>
      <c r="E53" s="317"/>
      <c r="F53" s="317"/>
      <c r="G53" s="317"/>
      <c r="H53" s="317"/>
      <c r="I53" s="317"/>
      <c r="J53" s="311"/>
      <c r="K53" s="44"/>
      <c r="L53" s="318"/>
      <c r="M53" s="426"/>
      <c r="N53" s="273"/>
    </row>
    <row r="54" spans="1:14" ht="15.75" thickBot="1">
      <c r="B54" s="478"/>
      <c r="C54" s="47"/>
      <c r="D54" s="47"/>
      <c r="E54" s="47"/>
      <c r="F54" s="47"/>
      <c r="G54" s="47"/>
      <c r="H54" s="47"/>
      <c r="I54" s="47"/>
      <c r="J54" s="288"/>
      <c r="K54" s="169"/>
      <c r="L54" s="479"/>
      <c r="M54" s="480"/>
      <c r="N54" s="481"/>
    </row>
    <row r="55" spans="1:14" ht="15.75" thickBot="1">
      <c r="B55" s="824" t="s">
        <v>953</v>
      </c>
      <c r="C55" s="825"/>
      <c r="D55" s="825"/>
      <c r="E55" s="825"/>
      <c r="F55" s="825"/>
      <c r="G55" s="825"/>
      <c r="H55" s="825"/>
      <c r="I55" s="825"/>
      <c r="J55" s="825"/>
      <c r="K55" s="825"/>
      <c r="L55" s="825"/>
      <c r="M55" s="826"/>
      <c r="N55" s="394">
        <f>SUM(N48:N54)</f>
        <v>38275.575372826293</v>
      </c>
    </row>
    <row r="56" spans="1:14">
      <c r="B56" s="33"/>
      <c r="C56" s="34"/>
      <c r="D56" s="34"/>
      <c r="E56" s="34"/>
      <c r="F56" s="34"/>
      <c r="G56" s="34"/>
      <c r="H56" s="34"/>
      <c r="I56" s="34"/>
      <c r="J56" s="34"/>
      <c r="K56" s="34"/>
      <c r="L56" s="34"/>
      <c r="M56" s="34"/>
      <c r="N56" s="35"/>
    </row>
    <row r="57" spans="1:14">
      <c r="B57" s="64" t="s">
        <v>956</v>
      </c>
      <c r="C57" s="65"/>
      <c r="D57" s="65"/>
      <c r="E57" s="65"/>
      <c r="F57" s="65"/>
      <c r="G57" s="65"/>
      <c r="H57" s="65"/>
      <c r="I57" s="65"/>
      <c r="J57" s="65"/>
      <c r="K57" s="65"/>
      <c r="L57" s="65"/>
      <c r="M57" s="65"/>
      <c r="N57" s="66"/>
    </row>
    <row r="58" spans="1:14" ht="15.75" thickBot="1">
      <c r="B58" s="68"/>
      <c r="C58" s="61"/>
      <c r="D58" s="61"/>
      <c r="E58" s="61"/>
      <c r="F58" s="61"/>
      <c r="G58" s="61"/>
      <c r="H58" s="61"/>
      <c r="I58" s="61"/>
      <c r="J58" s="61"/>
      <c r="K58" s="61"/>
      <c r="L58" s="61"/>
      <c r="M58" s="61"/>
      <c r="N58" s="63"/>
    </row>
    <row r="59" spans="1:14" ht="25.5">
      <c r="B59" s="313" t="s">
        <v>957</v>
      </c>
      <c r="C59" s="314"/>
      <c r="D59" s="314"/>
      <c r="E59" s="314"/>
      <c r="F59" s="314"/>
      <c r="G59" s="314"/>
      <c r="H59" s="73" t="s">
        <v>945</v>
      </c>
      <c r="I59" s="74" t="s">
        <v>958</v>
      </c>
      <c r="J59" s="75" t="s">
        <v>959</v>
      </c>
      <c r="K59" s="73" t="s">
        <v>960</v>
      </c>
      <c r="L59" s="827" t="s">
        <v>961</v>
      </c>
      <c r="M59" s="800"/>
      <c r="N59" s="76" t="s">
        <v>951</v>
      </c>
    </row>
    <row r="60" spans="1:14">
      <c r="B60" s="46"/>
      <c r="C60" s="317"/>
      <c r="D60" s="317"/>
      <c r="E60" s="317"/>
      <c r="F60" s="317"/>
      <c r="G60" s="31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311"/>
      <c r="I63" s="279"/>
      <c r="J63" s="286"/>
      <c r="K63" s="279"/>
      <c r="L63" s="828"/>
      <c r="M63" s="829"/>
      <c r="N63" s="287"/>
    </row>
    <row r="64" spans="1:14">
      <c r="B64" s="46"/>
      <c r="C64" s="47"/>
      <c r="D64" s="47"/>
      <c r="E64" s="47"/>
      <c r="F64" s="47"/>
      <c r="G64" s="47"/>
      <c r="H64" s="288"/>
      <c r="I64" s="279"/>
      <c r="J64" s="279"/>
      <c r="K64" s="279"/>
      <c r="L64" s="289"/>
      <c r="M64" s="290"/>
      <c r="N64" s="291"/>
    </row>
    <row r="65" spans="1:15" ht="15.75" thickBot="1">
      <c r="B65" s="49"/>
      <c r="C65" s="47"/>
      <c r="D65" s="47"/>
      <c r="E65" s="47"/>
      <c r="F65" s="47"/>
      <c r="G65" s="47"/>
      <c r="H65" s="484"/>
      <c r="I65" s="169"/>
      <c r="J65" s="169"/>
      <c r="K65" s="169"/>
      <c r="L65" s="996"/>
      <c r="M65" s="997"/>
      <c r="N65" s="485"/>
    </row>
    <row r="66" spans="1:15" ht="15.75" thickBot="1">
      <c r="B66" s="824" t="s">
        <v>953</v>
      </c>
      <c r="C66" s="825"/>
      <c r="D66" s="825"/>
      <c r="E66" s="825"/>
      <c r="F66" s="825"/>
      <c r="G66" s="825"/>
      <c r="H66" s="825"/>
      <c r="I66" s="825"/>
      <c r="J66" s="825"/>
      <c r="K66" s="825"/>
      <c r="L66" s="825"/>
      <c r="M66" s="826"/>
      <c r="N66" s="394"/>
    </row>
    <row r="67" spans="1:15">
      <c r="B67" s="33"/>
      <c r="C67" s="34"/>
      <c r="D67" s="34"/>
      <c r="E67" s="34"/>
      <c r="F67" s="34"/>
      <c r="G67" s="34"/>
      <c r="H67" s="34"/>
      <c r="I67" s="34"/>
      <c r="J67" s="34"/>
      <c r="K67" s="34"/>
      <c r="L67" s="34"/>
      <c r="M67" s="34"/>
      <c r="N67" s="35"/>
    </row>
    <row r="68" spans="1:15">
      <c r="B68" s="64" t="s">
        <v>962</v>
      </c>
      <c r="C68" s="65"/>
      <c r="D68" s="65"/>
      <c r="E68" s="65"/>
      <c r="F68" s="65"/>
      <c r="G68" s="65"/>
      <c r="H68" s="65"/>
      <c r="I68" s="65"/>
      <c r="J68" s="65"/>
      <c r="K68" s="65"/>
      <c r="L68" s="65"/>
      <c r="M68" s="65"/>
      <c r="N68" s="66"/>
    </row>
    <row r="69" spans="1:15" ht="15.75" thickBot="1">
      <c r="B69" s="68"/>
      <c r="C69" s="61"/>
      <c r="D69" s="61"/>
      <c r="E69" s="61"/>
      <c r="F69" s="61"/>
      <c r="G69" s="61"/>
      <c r="H69" s="61"/>
      <c r="I69" s="61"/>
      <c r="J69" s="61"/>
      <c r="K69" s="61"/>
      <c r="L69" s="61"/>
      <c r="M69" s="61"/>
      <c r="N69" s="63"/>
    </row>
    <row r="70" spans="1:15" ht="25.5">
      <c r="B70" s="850" t="s">
        <v>963</v>
      </c>
      <c r="C70" s="851"/>
      <c r="D70" s="851"/>
      <c r="E70" s="851"/>
      <c r="F70" s="851"/>
      <c r="G70" s="851"/>
      <c r="H70" s="851"/>
      <c r="I70" s="73" t="s">
        <v>964</v>
      </c>
      <c r="J70" s="75" t="s">
        <v>1410</v>
      </c>
      <c r="K70" s="74" t="s">
        <v>966</v>
      </c>
      <c r="L70" s="852" t="s">
        <v>950</v>
      </c>
      <c r="M70" s="976"/>
      <c r="N70" s="98" t="s">
        <v>951</v>
      </c>
    </row>
    <row r="71" spans="1:15">
      <c r="A71" s="171" t="s">
        <v>6</v>
      </c>
      <c r="B71" s="49" t="str">
        <f>VLOOKUP(A71,'MANO DE OBRA'!A8:D68,3,FALSE)</f>
        <v xml:space="preserve">Obrero </v>
      </c>
      <c r="C71" s="47"/>
      <c r="D71" s="47"/>
      <c r="E71" s="47"/>
      <c r="F71" s="47"/>
      <c r="G71" s="47"/>
      <c r="H71" s="47"/>
      <c r="I71" s="292">
        <f>K71/J71*100</f>
        <v>29260.000000000004</v>
      </c>
      <c r="J71" s="293">
        <v>185</v>
      </c>
      <c r="K71" s="294">
        <f>VLOOKUP(A71,'MANO DE OBRA'!A8:D99,4,FALSE)</f>
        <v>54131</v>
      </c>
      <c r="L71" s="50"/>
      <c r="M71" s="487">
        <v>10</v>
      </c>
      <c r="N71" s="395">
        <f>K71/M71</f>
        <v>5413.1</v>
      </c>
      <c r="O71" s="106"/>
    </row>
    <row r="72" spans="1:15">
      <c r="A72" s="171"/>
      <c r="B72" s="49"/>
      <c r="C72" s="47"/>
      <c r="D72" s="47"/>
      <c r="E72" s="47"/>
      <c r="F72" s="47"/>
      <c r="G72" s="47"/>
      <c r="H72" s="47"/>
      <c r="I72" s="292"/>
      <c r="J72" s="293"/>
      <c r="K72" s="294"/>
      <c r="L72" s="50"/>
      <c r="M72" s="434"/>
      <c r="N72" s="395"/>
    </row>
    <row r="73" spans="1:15">
      <c r="B73" s="49"/>
      <c r="C73" s="47"/>
      <c r="D73" s="47"/>
      <c r="E73" s="47"/>
      <c r="F73" s="47"/>
      <c r="G73" s="47"/>
      <c r="H73" s="47"/>
      <c r="I73" s="292"/>
      <c r="J73" s="293"/>
      <c r="K73" s="294"/>
      <c r="L73" s="50"/>
      <c r="M73" s="432"/>
      <c r="N73" s="395"/>
    </row>
    <row r="74" spans="1:15">
      <c r="B74" s="49"/>
      <c r="C74" s="47"/>
      <c r="D74" s="47"/>
      <c r="E74" s="47"/>
      <c r="F74" s="47"/>
      <c r="G74" s="47"/>
      <c r="H74" s="47"/>
      <c r="I74" s="279"/>
      <c r="J74" s="297"/>
      <c r="K74" s="298"/>
      <c r="L74" s="318"/>
      <c r="M74" s="300"/>
      <c r="N74" s="296"/>
    </row>
    <row r="75" spans="1:15">
      <c r="B75" s="49"/>
      <c r="C75" s="47"/>
      <c r="D75" s="47"/>
      <c r="E75" s="47"/>
      <c r="F75" s="47"/>
      <c r="G75" s="47"/>
      <c r="H75" s="47"/>
      <c r="I75" s="279"/>
      <c r="J75" s="297"/>
      <c r="K75" s="298"/>
      <c r="L75" s="318"/>
      <c r="M75" s="300"/>
      <c r="N75" s="296"/>
    </row>
    <row r="76" spans="1:15" ht="15.75" thickBot="1">
      <c r="B76" s="992"/>
      <c r="C76" s="993"/>
      <c r="D76" s="993"/>
      <c r="E76" s="993"/>
      <c r="F76" s="993"/>
      <c r="G76" s="993"/>
      <c r="H76" s="993"/>
      <c r="I76" s="169"/>
      <c r="J76" s="169"/>
      <c r="K76" s="169"/>
      <c r="L76" s="994"/>
      <c r="M76" s="995"/>
      <c r="N76" s="485"/>
    </row>
    <row r="77" spans="1:15" ht="15.75" thickBot="1">
      <c r="B77" s="824" t="s">
        <v>953</v>
      </c>
      <c r="C77" s="825"/>
      <c r="D77" s="825"/>
      <c r="E77" s="825"/>
      <c r="F77" s="825"/>
      <c r="G77" s="825"/>
      <c r="H77" s="825"/>
      <c r="I77" s="825"/>
      <c r="J77" s="825"/>
      <c r="K77" s="825"/>
      <c r="L77" s="825"/>
      <c r="M77" s="826"/>
      <c r="N77" s="301">
        <f>SUM(N71:N76)</f>
        <v>5413.1</v>
      </c>
    </row>
    <row r="78" spans="1:15" ht="15.75" thickBot="1">
      <c r="B78" s="33"/>
      <c r="C78" s="34"/>
      <c r="D78" s="34"/>
      <c r="E78" s="34"/>
      <c r="F78" s="34"/>
      <c r="G78" s="34"/>
      <c r="H78" s="34"/>
      <c r="I78" s="34"/>
      <c r="J78" s="34"/>
      <c r="K78" s="34"/>
      <c r="L78" s="34"/>
      <c r="M78" s="34"/>
      <c r="N78" s="35"/>
    </row>
    <row r="79" spans="1:15" ht="15.75" thickBot="1">
      <c r="B79" s="824" t="s">
        <v>967</v>
      </c>
      <c r="C79" s="825"/>
      <c r="D79" s="825"/>
      <c r="E79" s="825"/>
      <c r="F79" s="825"/>
      <c r="G79" s="825"/>
      <c r="H79" s="825"/>
      <c r="I79" s="825"/>
      <c r="J79" s="825"/>
      <c r="K79" s="825"/>
      <c r="L79" s="825"/>
      <c r="M79" s="826"/>
      <c r="N79" s="99">
        <f>N43+N55+N66+N77</f>
        <v>43959.330372826291</v>
      </c>
    </row>
    <row r="80" spans="1:15">
      <c r="B80" s="33"/>
      <c r="C80" s="34"/>
      <c r="D80" s="34"/>
      <c r="E80" s="34"/>
      <c r="F80" s="34"/>
      <c r="G80" s="34"/>
      <c r="H80" s="34"/>
      <c r="I80" s="34"/>
      <c r="J80" s="34"/>
      <c r="K80" s="34"/>
      <c r="L80" s="34"/>
      <c r="M80" s="34"/>
      <c r="N80" s="35"/>
    </row>
    <row r="81" spans="1:14">
      <c r="B81" s="64" t="s">
        <v>968</v>
      </c>
      <c r="C81" s="65"/>
      <c r="D81" s="65"/>
      <c r="E81" s="65"/>
      <c r="F81" s="65"/>
      <c r="G81" s="65"/>
      <c r="H81" s="65"/>
      <c r="I81" s="65"/>
      <c r="J81" s="65"/>
      <c r="K81" s="65"/>
      <c r="L81" s="65"/>
      <c r="M81" s="65"/>
      <c r="N81" s="66"/>
    </row>
    <row r="82" spans="1:14" ht="15.75" thickBot="1">
      <c r="B82" s="68"/>
      <c r="C82" s="61"/>
      <c r="D82" s="61"/>
      <c r="E82" s="61"/>
      <c r="F82" s="61"/>
      <c r="G82" s="61"/>
      <c r="H82" s="61"/>
      <c r="I82" s="61"/>
      <c r="J82" s="61"/>
      <c r="K82" s="61"/>
      <c r="L82" s="61"/>
      <c r="M82" s="61"/>
      <c r="N82" s="63"/>
    </row>
    <row r="83" spans="1:14">
      <c r="B83" s="815" t="s">
        <v>969</v>
      </c>
      <c r="C83" s="816"/>
      <c r="D83" s="816"/>
      <c r="E83" s="816"/>
      <c r="F83" s="816"/>
      <c r="G83" s="816"/>
      <c r="H83" s="816"/>
      <c r="I83" s="314"/>
      <c r="J83" s="334"/>
      <c r="K83" s="302" t="s">
        <v>970</v>
      </c>
      <c r="L83" s="854" t="s">
        <v>971</v>
      </c>
      <c r="M83" s="855"/>
      <c r="N83" s="303"/>
    </row>
    <row r="84" spans="1:14">
      <c r="B84" s="856" t="s">
        <v>972</v>
      </c>
      <c r="C84" s="857"/>
      <c r="D84" s="857"/>
      <c r="E84" s="857"/>
      <c r="F84" s="857"/>
      <c r="G84" s="857"/>
      <c r="H84" s="857"/>
      <c r="I84" s="87"/>
      <c r="J84" s="88"/>
      <c r="K84" s="304">
        <v>0.2</v>
      </c>
      <c r="L84" s="858">
        <f>N79*K84</f>
        <v>8791.8660745652578</v>
      </c>
      <c r="M84" s="859"/>
      <c r="N84" s="51"/>
    </row>
    <row r="85" spans="1:14">
      <c r="B85" s="89" t="s">
        <v>973</v>
      </c>
      <c r="C85" s="90"/>
      <c r="D85" s="90"/>
      <c r="E85" s="90"/>
      <c r="F85" s="90"/>
      <c r="G85" s="90"/>
      <c r="H85" s="90"/>
      <c r="I85" s="87"/>
      <c r="J85" s="88"/>
      <c r="K85" s="304">
        <v>0.05</v>
      </c>
      <c r="L85" s="858">
        <f>N79*K85</f>
        <v>2197.9665186413145</v>
      </c>
      <c r="M85" s="859"/>
      <c r="N85" s="51"/>
    </row>
    <row r="86" spans="1:14" ht="15.75" thickBot="1">
      <c r="B86" s="91" t="s">
        <v>974</v>
      </c>
      <c r="C86" s="92"/>
      <c r="D86" s="92"/>
      <c r="E86" s="92"/>
      <c r="F86" s="92"/>
      <c r="G86" s="92"/>
      <c r="H86" s="92"/>
      <c r="I86" s="93"/>
      <c r="J86" s="94"/>
      <c r="K86" s="305">
        <v>0.05</v>
      </c>
      <c r="L86" s="860">
        <f>N79*K86</f>
        <v>2197.9665186413145</v>
      </c>
      <c r="M86" s="861"/>
      <c r="N86" s="51"/>
    </row>
    <row r="87" spans="1:14" ht="15.75" thickBot="1">
      <c r="B87" s="824" t="s">
        <v>953</v>
      </c>
      <c r="C87" s="825"/>
      <c r="D87" s="825"/>
      <c r="E87" s="825"/>
      <c r="F87" s="825"/>
      <c r="G87" s="825"/>
      <c r="H87" s="825"/>
      <c r="I87" s="825"/>
      <c r="J87" s="825"/>
      <c r="K87" s="825"/>
      <c r="L87" s="825"/>
      <c r="M87" s="826"/>
      <c r="N87" s="52">
        <f>L84+L85+L86</f>
        <v>13187.799111847888</v>
      </c>
    </row>
    <row r="88" spans="1:14" ht="15.75" thickBot="1">
      <c r="B88" s="33"/>
      <c r="C88" s="34"/>
      <c r="D88" s="34"/>
      <c r="E88" s="34"/>
      <c r="F88" s="34"/>
      <c r="G88" s="34"/>
      <c r="H88" s="34"/>
      <c r="I88" s="34"/>
      <c r="J88" s="34"/>
      <c r="K88" s="34"/>
      <c r="L88" s="34"/>
      <c r="M88" s="34"/>
      <c r="N88" s="35"/>
    </row>
    <row r="89" spans="1:14" ht="15.75" thickBot="1">
      <c r="A89" t="s">
        <v>2016</v>
      </c>
      <c r="B89" s="824" t="s">
        <v>975</v>
      </c>
      <c r="C89" s="825"/>
      <c r="D89" s="825"/>
      <c r="E89" s="825"/>
      <c r="F89" s="825"/>
      <c r="G89" s="825"/>
      <c r="H89" s="825"/>
      <c r="I89" s="825"/>
      <c r="J89" s="825"/>
      <c r="K89" s="825"/>
      <c r="L89" s="825"/>
      <c r="M89" s="826"/>
      <c r="N89" s="188">
        <f>N79+N87</f>
        <v>57147.12948467418</v>
      </c>
    </row>
    <row r="90" spans="1:14">
      <c r="B90" s="239"/>
      <c r="C90" s="240"/>
      <c r="D90" s="240"/>
      <c r="E90" s="240"/>
      <c r="F90" s="240"/>
      <c r="G90" s="240"/>
      <c r="H90" s="240"/>
      <c r="I90" s="240"/>
      <c r="J90" s="240"/>
      <c r="K90" s="240"/>
      <c r="L90" s="240"/>
      <c r="M90" s="240"/>
      <c r="N90" s="241"/>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243"/>
      <c r="F93" s="243"/>
      <c r="G93" s="243"/>
      <c r="H93" s="243"/>
      <c r="I93" s="243"/>
      <c r="J93" s="243"/>
      <c r="K93" s="243"/>
      <c r="L93" s="243"/>
      <c r="M93" s="243"/>
      <c r="N93" s="244"/>
    </row>
    <row r="94" spans="1:14">
      <c r="B94" s="242"/>
      <c r="C94" s="243"/>
      <c r="D94" s="243"/>
      <c r="E94" s="417" t="s">
        <v>976</v>
      </c>
      <c r="F94" s="417"/>
      <c r="G94" s="417"/>
      <c r="H94" s="417"/>
      <c r="I94" s="417"/>
      <c r="J94" s="417"/>
      <c r="K94" s="243"/>
      <c r="L94" s="243"/>
      <c r="M94" s="243"/>
      <c r="N94" s="244"/>
    </row>
    <row r="95" spans="1:14">
      <c r="B95" s="242"/>
      <c r="C95" s="243"/>
      <c r="D95" s="243"/>
      <c r="E95" s="243" t="s">
        <v>977</v>
      </c>
      <c r="F95" s="243"/>
      <c r="G95" s="243"/>
      <c r="H95" s="243"/>
      <c r="I95" s="243"/>
      <c r="J95" s="243"/>
      <c r="K95" s="243"/>
      <c r="L95" s="243"/>
      <c r="M95" s="243"/>
      <c r="N95" s="244"/>
    </row>
    <row r="96" spans="1:14">
      <c r="B96" s="242"/>
      <c r="C96" s="243"/>
      <c r="D96" s="243"/>
      <c r="E96" s="243" t="s">
        <v>978</v>
      </c>
      <c r="F96" s="243"/>
      <c r="G96" s="243"/>
      <c r="H96" s="243"/>
      <c r="I96" s="243"/>
      <c r="J96" s="243"/>
      <c r="K96" s="243"/>
      <c r="L96" s="243"/>
      <c r="M96" s="243"/>
      <c r="N96" s="244"/>
    </row>
    <row r="97" spans="2:14">
      <c r="B97" s="242"/>
      <c r="C97" s="243"/>
      <c r="D97" s="243"/>
      <c r="E97" s="243" t="s">
        <v>979</v>
      </c>
      <c r="F97" s="243"/>
      <c r="G97" s="243"/>
      <c r="H97" s="243"/>
      <c r="I97" s="243"/>
      <c r="J97" s="243"/>
      <c r="K97" s="243"/>
      <c r="L97" s="243"/>
      <c r="M97" s="243"/>
      <c r="N97" s="244"/>
    </row>
    <row r="98" spans="2:14" ht="15.75" thickBot="1">
      <c r="B98" s="242"/>
      <c r="C98" s="243"/>
      <c r="D98" s="243"/>
      <c r="E98" s="243"/>
      <c r="F98" s="243" t="s">
        <v>980</v>
      </c>
      <c r="G98" s="243"/>
      <c r="H98" s="243"/>
      <c r="I98" s="243"/>
      <c r="J98" s="243"/>
      <c r="K98" s="243"/>
      <c r="L98" s="243"/>
      <c r="M98" s="243"/>
      <c r="N98" s="244"/>
    </row>
    <row r="99" spans="2:14">
      <c r="B99" s="227" t="s">
        <v>2216</v>
      </c>
      <c r="C99" s="228"/>
      <c r="D99" s="228"/>
      <c r="E99" s="228"/>
      <c r="F99" s="228"/>
      <c r="G99" s="228"/>
      <c r="H99" s="228"/>
      <c r="I99" s="228"/>
      <c r="J99" s="228"/>
      <c r="K99" s="228"/>
      <c r="L99" s="228"/>
      <c r="M99" s="228"/>
      <c r="N99" s="229"/>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c r="B102" s="245"/>
      <c r="C102" s="246"/>
      <c r="D102" s="246"/>
      <c r="E102" s="246"/>
      <c r="F102" s="246"/>
      <c r="G102" s="246"/>
      <c r="H102" s="246"/>
      <c r="I102" s="246"/>
      <c r="J102" s="246"/>
      <c r="K102" s="246"/>
      <c r="L102" s="246"/>
      <c r="M102" s="246"/>
      <c r="N102" s="247"/>
    </row>
    <row r="103" spans="2:14" ht="15.75" thickBot="1">
      <c r="B103" s="248"/>
      <c r="C103" s="249"/>
      <c r="D103" s="249"/>
      <c r="E103" s="249"/>
      <c r="F103" s="249"/>
      <c r="G103" s="249"/>
      <c r="H103" s="249"/>
      <c r="I103" s="249"/>
      <c r="J103" s="249"/>
      <c r="K103" s="249"/>
      <c r="L103" s="249"/>
      <c r="M103" s="249"/>
      <c r="N103" s="250"/>
    </row>
    <row r="104" spans="2:14">
      <c r="B104" s="251"/>
      <c r="C104" s="252"/>
      <c r="D104" s="252"/>
      <c r="E104" s="252"/>
      <c r="F104" s="252"/>
      <c r="G104" s="252"/>
      <c r="H104" s="252"/>
      <c r="I104" s="252"/>
      <c r="J104" s="252"/>
      <c r="K104" s="252"/>
      <c r="L104" s="252"/>
      <c r="M104" s="252"/>
      <c r="N104" s="253"/>
    </row>
    <row r="105" spans="2:14">
      <c r="B105" s="254" t="s">
        <v>2217</v>
      </c>
      <c r="C105" s="255"/>
      <c r="D105" s="255"/>
      <c r="E105" s="255"/>
      <c r="F105" s="255"/>
      <c r="G105" s="255"/>
      <c r="H105" s="255"/>
      <c r="I105" s="255"/>
      <c r="J105" s="255"/>
      <c r="K105" s="255"/>
      <c r="L105" s="255"/>
      <c r="M105" s="255"/>
      <c r="N105" s="256"/>
    </row>
    <row r="106" spans="2:14" ht="15" customHeight="1">
      <c r="B106" s="966" t="s">
        <v>2218</v>
      </c>
      <c r="C106" s="967"/>
      <c r="D106" s="967"/>
      <c r="E106" s="967"/>
      <c r="F106" s="967"/>
      <c r="G106" s="967"/>
      <c r="H106" s="967"/>
      <c r="I106" s="967"/>
      <c r="J106" s="967"/>
      <c r="K106" s="967"/>
      <c r="L106" s="967"/>
      <c r="M106" s="967"/>
      <c r="N106" s="968"/>
    </row>
    <row r="107" spans="2:14" ht="15" customHeight="1">
      <c r="B107" s="966"/>
      <c r="C107" s="967"/>
      <c r="D107" s="967"/>
      <c r="E107" s="967"/>
      <c r="F107" s="967"/>
      <c r="G107" s="967"/>
      <c r="H107" s="967"/>
      <c r="I107" s="967"/>
      <c r="J107" s="967"/>
      <c r="K107" s="967"/>
      <c r="L107" s="967"/>
      <c r="M107" s="967"/>
      <c r="N107" s="968"/>
    </row>
    <row r="108" spans="2:14" ht="29.25" customHeight="1">
      <c r="B108" s="969" t="s">
        <v>2219</v>
      </c>
      <c r="C108" s="970"/>
      <c r="D108" s="970"/>
      <c r="E108" s="970"/>
      <c r="F108" s="970"/>
      <c r="G108" s="970"/>
      <c r="H108" s="970"/>
      <c r="I108" s="970"/>
      <c r="J108" s="970"/>
      <c r="K108" s="970"/>
      <c r="L108" s="970"/>
      <c r="M108" s="970"/>
      <c r="N108" s="971"/>
    </row>
    <row r="109" spans="2:14">
      <c r="B109" s="969"/>
      <c r="C109" s="970"/>
      <c r="D109" s="970"/>
      <c r="E109" s="970"/>
      <c r="F109" s="970"/>
      <c r="G109" s="970"/>
      <c r="H109" s="970"/>
      <c r="I109" s="970"/>
      <c r="J109" s="970"/>
      <c r="K109" s="970"/>
      <c r="L109" s="970"/>
      <c r="M109" s="970"/>
      <c r="N109" s="97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339"/>
      <c r="C112" s="340"/>
      <c r="D112" s="340"/>
      <c r="E112" s="340"/>
      <c r="F112" s="340"/>
      <c r="G112" s="340"/>
      <c r="H112" s="340"/>
      <c r="I112" s="340"/>
      <c r="J112" s="340"/>
      <c r="K112" s="340"/>
      <c r="L112" s="340"/>
      <c r="M112" s="340"/>
      <c r="N112" s="341"/>
    </row>
    <row r="113" spans="2:14">
      <c r="B113" s="254"/>
      <c r="C113" s="255"/>
      <c r="D113" s="255"/>
      <c r="E113" s="255"/>
      <c r="F113" s="255"/>
      <c r="G113" s="255"/>
      <c r="H113" s="255"/>
      <c r="I113" s="255"/>
      <c r="J113" s="255"/>
      <c r="K113" s="255"/>
      <c r="L113" s="255"/>
      <c r="M113" s="255"/>
      <c r="N113" s="256"/>
    </row>
    <row r="114" spans="2:14">
      <c r="B114" s="242"/>
      <c r="C114" s="243"/>
      <c r="D114" s="243"/>
      <c r="E114" s="243" t="s">
        <v>976</v>
      </c>
      <c r="F114" s="417"/>
      <c r="G114" s="417"/>
      <c r="H114" s="243"/>
      <c r="I114" s="243"/>
      <c r="J114" s="243"/>
      <c r="K114" s="243"/>
      <c r="L114" s="243"/>
      <c r="M114" s="243"/>
      <c r="N114" s="244"/>
    </row>
    <row r="115" spans="2:14">
      <c r="B115" s="242"/>
      <c r="C115" s="243"/>
      <c r="D115" s="243"/>
      <c r="E115" s="418" t="s">
        <v>977</v>
      </c>
      <c r="F115" s="243"/>
      <c r="G115" s="243"/>
      <c r="H115" s="418"/>
      <c r="I115" s="418"/>
      <c r="J115" s="418"/>
      <c r="K115" s="243"/>
      <c r="L115" s="243"/>
      <c r="M115" s="243"/>
      <c r="N115" s="244"/>
    </row>
    <row r="116" spans="2:14">
      <c r="B116" s="242"/>
      <c r="C116" s="243"/>
      <c r="D116" s="243"/>
      <c r="E116" s="257" t="s">
        <v>981</v>
      </c>
      <c r="F116" s="243"/>
      <c r="G116" s="243"/>
      <c r="H116" s="257"/>
      <c r="I116" s="257"/>
      <c r="J116" s="257"/>
      <c r="K116" s="243"/>
      <c r="L116" s="243"/>
      <c r="M116" s="243"/>
      <c r="N116" s="244"/>
    </row>
    <row r="117" spans="2:14">
      <c r="B117" s="258"/>
      <c r="C117" s="255"/>
      <c r="D117" s="255"/>
      <c r="E117" s="243" t="s">
        <v>979</v>
      </c>
      <c r="F117" s="243"/>
      <c r="G117" s="243"/>
      <c r="H117" s="243"/>
      <c r="I117" s="243"/>
      <c r="J117" s="243"/>
      <c r="K117" s="255"/>
      <c r="L117" s="255"/>
      <c r="M117" s="255"/>
      <c r="N117" s="256"/>
    </row>
    <row r="118" spans="2:14">
      <c r="B118" s="258"/>
      <c r="C118" s="255"/>
      <c r="D118" s="255"/>
      <c r="E118" s="255"/>
      <c r="F118" s="243"/>
      <c r="G118" s="243"/>
      <c r="H118" s="243"/>
      <c r="I118" s="243"/>
      <c r="J118" s="243"/>
      <c r="K118" s="255"/>
      <c r="L118" s="255"/>
      <c r="M118" s="255"/>
      <c r="N118" s="256"/>
    </row>
    <row r="119" spans="2:14">
      <c r="B119" s="258" t="s">
        <v>2220</v>
      </c>
      <c r="C119" s="257"/>
      <c r="D119" s="257"/>
      <c r="E119" s="243"/>
      <c r="F119" s="243"/>
      <c r="G119" s="243"/>
      <c r="H119" s="243"/>
      <c r="I119" s="243"/>
      <c r="J119" s="972"/>
      <c r="K119" s="972"/>
      <c r="L119" s="972"/>
      <c r="M119" s="972"/>
      <c r="N119" s="973"/>
    </row>
    <row r="120" spans="2:14" ht="15.75" thickBot="1">
      <c r="B120" s="419" t="s">
        <v>2221</v>
      </c>
      <c r="C120" s="420"/>
      <c r="D120" s="420"/>
      <c r="E120" s="259"/>
      <c r="F120" s="259"/>
      <c r="G120" s="259"/>
      <c r="H120" s="259"/>
      <c r="I120" s="259"/>
      <c r="J120" s="974"/>
      <c r="K120" s="974"/>
      <c r="L120" s="974"/>
      <c r="M120" s="974"/>
      <c r="N120" s="975"/>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t="17.25" hidden="1" customHeight="1" thickBot="1">
      <c r="B30" s="71" t="s">
        <v>943</v>
      </c>
      <c r="C30" s="833" t="s">
        <v>944</v>
      </c>
      <c r="D30" s="834"/>
      <c r="E30" s="834"/>
      <c r="F30" s="834"/>
      <c r="G30" s="834"/>
      <c r="H30" s="834"/>
      <c r="I30" s="834"/>
      <c r="J30" s="72"/>
      <c r="K30" s="307"/>
      <c r="L30" s="835" t="s">
        <v>945</v>
      </c>
      <c r="M30" s="836"/>
      <c r="N30" s="71" t="s">
        <v>946</v>
      </c>
    </row>
    <row r="31" spans="1:14" ht="15.75" thickBot="1">
      <c r="A31" t="s">
        <v>1845</v>
      </c>
      <c r="B31" s="80" t="s">
        <v>1729</v>
      </c>
      <c r="C31" s="81" t="s">
        <v>2192</v>
      </c>
      <c r="D31" s="82"/>
      <c r="E31" s="82"/>
      <c r="F31" s="82"/>
      <c r="G31" s="82"/>
      <c r="H31" s="82"/>
      <c r="I31" s="82"/>
      <c r="J31" s="82"/>
      <c r="K31" s="453"/>
      <c r="L31" s="306" t="s">
        <v>984</v>
      </c>
      <c r="M31" s="203"/>
      <c r="N31" s="84"/>
    </row>
    <row r="32" spans="1:14" ht="6"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13"/>
      <c r="B36" s="837"/>
      <c r="C36" s="838"/>
      <c r="D36" s="838"/>
      <c r="E36" s="838"/>
      <c r="F36" s="838"/>
      <c r="G36" s="838"/>
      <c r="H36" s="839"/>
      <c r="I36" s="267"/>
      <c r="J36" s="268"/>
      <c r="K36" s="269"/>
      <c r="L36" s="270"/>
      <c r="M36" s="336"/>
      <c r="N36" s="272"/>
    </row>
    <row r="37" spans="1:14">
      <c r="A37" s="113"/>
      <c r="B37" s="837"/>
      <c r="C37" s="838"/>
      <c r="D37" s="838"/>
      <c r="E37" s="838"/>
      <c r="F37" s="838"/>
      <c r="G37" s="838"/>
      <c r="H37" s="839"/>
      <c r="I37" s="421"/>
      <c r="J37" s="422"/>
      <c r="K37" s="269"/>
      <c r="L37" s="335"/>
      <c r="M37" s="336"/>
      <c r="N37" s="272"/>
    </row>
    <row r="38" spans="1:14">
      <c r="B38" s="837"/>
      <c r="C38" s="838"/>
      <c r="D38" s="838"/>
      <c r="E38" s="838"/>
      <c r="F38" s="838"/>
      <c r="G38" s="838"/>
      <c r="H38" s="839"/>
      <c r="I38" s="328"/>
      <c r="J38" s="330"/>
      <c r="K38" s="269"/>
      <c r="L38" s="423"/>
      <c r="M38" s="424"/>
      <c r="N38" s="272"/>
    </row>
    <row r="39" spans="1:14">
      <c r="B39" s="837"/>
      <c r="C39" s="838"/>
      <c r="D39" s="838"/>
      <c r="E39" s="838"/>
      <c r="F39" s="838"/>
      <c r="G39" s="838"/>
      <c r="H39" s="839"/>
      <c r="I39" s="36"/>
      <c r="J39" s="37"/>
      <c r="K39" s="269"/>
      <c r="L39" s="276"/>
      <c r="M39" s="336"/>
      <c r="N39" s="272"/>
    </row>
    <row r="40" spans="1:14">
      <c r="B40" s="320"/>
      <c r="C40" s="321"/>
      <c r="D40" s="321"/>
      <c r="E40" s="321"/>
      <c r="F40" s="323"/>
      <c r="G40" s="323"/>
      <c r="H40" s="125"/>
      <c r="I40" s="36"/>
      <c r="J40" s="37"/>
      <c r="K40" s="269"/>
      <c r="L40" s="276"/>
      <c r="M40" s="277"/>
      <c r="N40" s="273"/>
    </row>
    <row r="41" spans="1:14">
      <c r="B41" s="844" t="s">
        <v>952</v>
      </c>
      <c r="C41" s="845"/>
      <c r="D41" s="845"/>
      <c r="E41" s="38"/>
      <c r="F41" s="39"/>
      <c r="G41" s="39"/>
      <c r="H41" s="40"/>
      <c r="I41" s="36"/>
      <c r="J41" s="37"/>
      <c r="K41" s="279"/>
      <c r="L41" s="276"/>
      <c r="M41" s="401">
        <v>0.05</v>
      </c>
      <c r="N41" s="344">
        <f>N76*M41</f>
        <v>90218.333333333343</v>
      </c>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394">
        <f>SUM(N36:N42)</f>
        <v>90218.333333333343</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A48" s="170" t="s">
        <v>913</v>
      </c>
      <c r="B48" s="43" t="str">
        <f>VLOOKUP(A48,MATERIALES!A6:D373,3,FALSE)</f>
        <v>Árbol de 0.6 m (Protector)</v>
      </c>
      <c r="C48" s="425"/>
      <c r="D48" s="425"/>
      <c r="E48" s="425"/>
      <c r="F48" s="425"/>
      <c r="G48" s="425"/>
      <c r="H48" s="425"/>
      <c r="I48" s="425"/>
      <c r="J48" s="318" t="str">
        <f>VLOOKUP(A48,MATERIALES!A4:D640,2,FALSE)</f>
        <v>u</v>
      </c>
      <c r="K48" s="486">
        <v>1100</v>
      </c>
      <c r="L48" s="421"/>
      <c r="M48" s="402">
        <f>VLOOKUP(A48,MATERIALES!A6:D397,4,FALSE)</f>
        <v>745.74070730925723</v>
      </c>
      <c r="N48" s="272">
        <f>K48*M48</f>
        <v>820314.77804018301</v>
      </c>
    </row>
    <row r="49" spans="1:14">
      <c r="A49" s="170"/>
      <c r="B49" s="43"/>
      <c r="C49" s="425"/>
      <c r="D49" s="425"/>
      <c r="E49" s="425"/>
      <c r="F49" s="425"/>
      <c r="G49" s="425"/>
      <c r="H49" s="425"/>
      <c r="I49" s="425"/>
      <c r="J49" s="318"/>
      <c r="K49" s="445"/>
      <c r="L49" s="421"/>
      <c r="M49" s="402"/>
      <c r="N49" s="272"/>
    </row>
    <row r="50" spans="1:14">
      <c r="A50" s="170"/>
      <c r="B50" s="43"/>
      <c r="C50" s="425"/>
      <c r="D50" s="425"/>
      <c r="E50" s="425"/>
      <c r="F50" s="425"/>
      <c r="G50" s="425"/>
      <c r="H50" s="425"/>
      <c r="I50" s="425"/>
      <c r="J50" s="311"/>
      <c r="K50" s="397"/>
      <c r="L50" s="421"/>
      <c r="M50" s="402"/>
      <c r="N50" s="272"/>
    </row>
    <row r="51" spans="1:14">
      <c r="B51" s="320"/>
      <c r="C51" s="47"/>
      <c r="D51" s="47"/>
      <c r="E51" s="47"/>
      <c r="F51" s="47"/>
      <c r="G51" s="47"/>
      <c r="H51" s="47"/>
      <c r="I51" s="47"/>
      <c r="J51" s="288"/>
      <c r="K51" s="169"/>
      <c r="L51" s="318"/>
      <c r="M51" s="426"/>
      <c r="N51" s="273"/>
    </row>
    <row r="52" spans="1:14">
      <c r="B52" s="168"/>
      <c r="C52" s="317"/>
      <c r="D52" s="317"/>
      <c r="E52" s="317"/>
      <c r="F52" s="317"/>
      <c r="G52" s="317"/>
      <c r="H52" s="317"/>
      <c r="I52" s="317"/>
      <c r="J52" s="311"/>
      <c r="K52" s="44"/>
      <c r="L52" s="318"/>
      <c r="M52" s="426"/>
      <c r="N52" s="273"/>
    </row>
    <row r="53" spans="1:14" ht="15.75" thickBot="1">
      <c r="B53" s="478"/>
      <c r="C53" s="47"/>
      <c r="D53" s="47"/>
      <c r="E53" s="47"/>
      <c r="F53" s="47"/>
      <c r="G53" s="47"/>
      <c r="H53" s="47"/>
      <c r="I53" s="47"/>
      <c r="J53" s="288"/>
      <c r="K53" s="169"/>
      <c r="L53" s="479"/>
      <c r="M53" s="480"/>
      <c r="N53" s="481"/>
    </row>
    <row r="54" spans="1:14" ht="15.75" thickBot="1">
      <c r="B54" s="824" t="s">
        <v>953</v>
      </c>
      <c r="C54" s="825"/>
      <c r="D54" s="825"/>
      <c r="E54" s="825"/>
      <c r="F54" s="825"/>
      <c r="G54" s="825"/>
      <c r="H54" s="825"/>
      <c r="I54" s="825"/>
      <c r="J54" s="825"/>
      <c r="K54" s="825"/>
      <c r="L54" s="825"/>
      <c r="M54" s="826"/>
      <c r="N54" s="394">
        <f>SUM(N48:N53)</f>
        <v>820314.77804018301</v>
      </c>
    </row>
    <row r="55" spans="1:14">
      <c r="B55" s="33"/>
      <c r="C55" s="34"/>
      <c r="D55" s="34"/>
      <c r="E55" s="34"/>
      <c r="F55" s="34"/>
      <c r="G55" s="34"/>
      <c r="H55" s="34"/>
      <c r="I55" s="34"/>
      <c r="J55" s="34"/>
      <c r="K55" s="34"/>
      <c r="L55" s="34"/>
      <c r="M55" s="34"/>
      <c r="N55" s="35"/>
    </row>
    <row r="56" spans="1:14">
      <c r="B56" s="64" t="s">
        <v>956</v>
      </c>
      <c r="C56" s="65"/>
      <c r="D56" s="65"/>
      <c r="E56" s="65"/>
      <c r="F56" s="65"/>
      <c r="G56" s="65"/>
      <c r="H56" s="65"/>
      <c r="I56" s="65"/>
      <c r="J56" s="65"/>
      <c r="K56" s="65"/>
      <c r="L56" s="65"/>
      <c r="M56" s="65"/>
      <c r="N56" s="66"/>
    </row>
    <row r="57" spans="1:14" ht="15.75" thickBot="1">
      <c r="B57" s="68"/>
      <c r="C57" s="61"/>
      <c r="D57" s="61"/>
      <c r="E57" s="61"/>
      <c r="F57" s="61"/>
      <c r="G57" s="61"/>
      <c r="H57" s="61"/>
      <c r="I57" s="61"/>
      <c r="J57" s="61"/>
      <c r="K57" s="61"/>
      <c r="L57" s="61"/>
      <c r="M57" s="61"/>
      <c r="N57" s="63"/>
    </row>
    <row r="58" spans="1:14" ht="25.5">
      <c r="B58" s="313" t="s">
        <v>957</v>
      </c>
      <c r="C58" s="314"/>
      <c r="D58" s="314"/>
      <c r="E58" s="314"/>
      <c r="F58" s="314"/>
      <c r="G58" s="314"/>
      <c r="H58" s="73" t="s">
        <v>945</v>
      </c>
      <c r="I58" s="74" t="s">
        <v>958</v>
      </c>
      <c r="J58" s="75" t="s">
        <v>959</v>
      </c>
      <c r="K58" s="73" t="s">
        <v>960</v>
      </c>
      <c r="L58" s="827" t="s">
        <v>961</v>
      </c>
      <c r="M58" s="800"/>
      <c r="N58" s="76" t="s">
        <v>951</v>
      </c>
    </row>
    <row r="59" spans="1:14">
      <c r="B59" s="46"/>
      <c r="C59" s="317"/>
      <c r="D59" s="317"/>
      <c r="E59" s="317"/>
      <c r="F59" s="317"/>
      <c r="G59" s="317"/>
      <c r="H59" s="311"/>
      <c r="I59" s="279"/>
      <c r="J59" s="286"/>
      <c r="K59" s="279"/>
      <c r="L59" s="828"/>
      <c r="M59" s="829"/>
      <c r="N59" s="287"/>
    </row>
    <row r="60" spans="1:14">
      <c r="B60" s="46"/>
      <c r="C60" s="47"/>
      <c r="D60" s="47"/>
      <c r="E60" s="47"/>
      <c r="F60" s="47"/>
      <c r="G60" s="47"/>
      <c r="H60" s="311"/>
      <c r="I60" s="279"/>
      <c r="J60" s="286"/>
      <c r="K60" s="279"/>
      <c r="L60" s="828"/>
      <c r="M60" s="829"/>
      <c r="N60" s="287"/>
    </row>
    <row r="61" spans="1:14">
      <c r="B61" s="46"/>
      <c r="C61" s="47"/>
      <c r="D61" s="47"/>
      <c r="E61" s="47"/>
      <c r="F61" s="47"/>
      <c r="G61" s="47"/>
      <c r="H61" s="311"/>
      <c r="I61" s="279"/>
      <c r="J61" s="286"/>
      <c r="K61" s="279"/>
      <c r="L61" s="828"/>
      <c r="M61" s="829"/>
      <c r="N61" s="287"/>
    </row>
    <row r="62" spans="1:14">
      <c r="B62" s="46"/>
      <c r="C62" s="47"/>
      <c r="D62" s="47"/>
      <c r="E62" s="47"/>
      <c r="F62" s="47"/>
      <c r="G62" s="47"/>
      <c r="H62" s="311"/>
      <c r="I62" s="279"/>
      <c r="J62" s="286"/>
      <c r="K62" s="279"/>
      <c r="L62" s="828"/>
      <c r="M62" s="829"/>
      <c r="N62" s="287"/>
    </row>
    <row r="63" spans="1:14">
      <c r="B63" s="46"/>
      <c r="C63" s="47"/>
      <c r="D63" s="47"/>
      <c r="E63" s="47"/>
      <c r="F63" s="47"/>
      <c r="G63" s="47"/>
      <c r="H63" s="288"/>
      <c r="I63" s="279"/>
      <c r="J63" s="279"/>
      <c r="K63" s="279"/>
      <c r="L63" s="289"/>
      <c r="M63" s="290"/>
      <c r="N63" s="291"/>
    </row>
    <row r="64" spans="1:14" ht="15.75" thickBot="1">
      <c r="B64" s="49"/>
      <c r="C64" s="47"/>
      <c r="D64" s="47"/>
      <c r="E64" s="47"/>
      <c r="F64" s="47"/>
      <c r="G64" s="47"/>
      <c r="H64" s="484"/>
      <c r="I64" s="169"/>
      <c r="J64" s="169"/>
      <c r="K64" s="169"/>
      <c r="L64" s="996"/>
      <c r="M64" s="997"/>
      <c r="N64" s="485"/>
    </row>
    <row r="65" spans="1:15" ht="15.75" thickBot="1">
      <c r="B65" s="824" t="s">
        <v>953</v>
      </c>
      <c r="C65" s="825"/>
      <c r="D65" s="825"/>
      <c r="E65" s="825"/>
      <c r="F65" s="825"/>
      <c r="G65" s="825"/>
      <c r="H65" s="825"/>
      <c r="I65" s="825"/>
      <c r="J65" s="825"/>
      <c r="K65" s="825"/>
      <c r="L65" s="825"/>
      <c r="M65" s="826"/>
      <c r="N65" s="394"/>
    </row>
    <row r="66" spans="1:15">
      <c r="B66" s="33"/>
      <c r="C66" s="34"/>
      <c r="D66" s="34"/>
      <c r="E66" s="34"/>
      <c r="F66" s="34"/>
      <c r="G66" s="34"/>
      <c r="H66" s="34"/>
      <c r="I66" s="34"/>
      <c r="J66" s="34"/>
      <c r="K66" s="34"/>
      <c r="L66" s="34"/>
      <c r="M66" s="34"/>
      <c r="N66" s="35"/>
    </row>
    <row r="67" spans="1:15">
      <c r="B67" s="64" t="s">
        <v>962</v>
      </c>
      <c r="C67" s="65"/>
      <c r="D67" s="65"/>
      <c r="E67" s="65"/>
      <c r="F67" s="65"/>
      <c r="G67" s="65"/>
      <c r="H67" s="65"/>
      <c r="I67" s="65"/>
      <c r="J67" s="65"/>
      <c r="K67" s="65"/>
      <c r="L67" s="65"/>
      <c r="M67" s="65"/>
      <c r="N67" s="66"/>
    </row>
    <row r="68" spans="1:15" ht="15.75" thickBot="1">
      <c r="B68" s="68"/>
      <c r="C68" s="61"/>
      <c r="D68" s="61"/>
      <c r="E68" s="61"/>
      <c r="F68" s="61"/>
      <c r="G68" s="61"/>
      <c r="H68" s="61"/>
      <c r="I68" s="61"/>
      <c r="J68" s="61"/>
      <c r="K68" s="61"/>
      <c r="L68" s="61"/>
      <c r="M68" s="61"/>
      <c r="N68" s="63"/>
    </row>
    <row r="69" spans="1:15" ht="25.5">
      <c r="B69" s="850" t="s">
        <v>963</v>
      </c>
      <c r="C69" s="851"/>
      <c r="D69" s="851"/>
      <c r="E69" s="851"/>
      <c r="F69" s="851"/>
      <c r="G69" s="851"/>
      <c r="H69" s="851"/>
      <c r="I69" s="73" t="s">
        <v>964</v>
      </c>
      <c r="J69" s="75" t="s">
        <v>1410</v>
      </c>
      <c r="K69" s="74" t="s">
        <v>966</v>
      </c>
      <c r="L69" s="852" t="s">
        <v>950</v>
      </c>
      <c r="M69" s="976"/>
      <c r="N69" s="98" t="s">
        <v>951</v>
      </c>
    </row>
    <row r="70" spans="1:15">
      <c r="A70" s="171" t="s">
        <v>13</v>
      </c>
      <c r="B70" s="49" t="str">
        <f>VLOOKUP(A70,'MANO DE OBRA'!A8:D68,3,FALSE)</f>
        <v>Obrero (5)</v>
      </c>
      <c r="C70" s="47"/>
      <c r="D70" s="47"/>
      <c r="E70" s="47"/>
      <c r="F70" s="47"/>
      <c r="G70" s="47"/>
      <c r="H70" s="47"/>
      <c r="I70" s="292">
        <f>K70/J70*100</f>
        <v>146300</v>
      </c>
      <c r="J70" s="293">
        <v>185</v>
      </c>
      <c r="K70" s="294">
        <f>VLOOKUP(A70,'MANO DE OBRA'!A8:D99,4,FALSE)</f>
        <v>270655</v>
      </c>
      <c r="L70" s="50"/>
      <c r="M70" s="487">
        <v>0.15</v>
      </c>
      <c r="N70" s="395">
        <f>K70/M70</f>
        <v>1804366.6666666667</v>
      </c>
      <c r="O70" s="106"/>
    </row>
    <row r="71" spans="1:15">
      <c r="A71" s="171"/>
      <c r="B71" s="49"/>
      <c r="C71" s="47"/>
      <c r="D71" s="47"/>
      <c r="E71" s="47"/>
      <c r="F71" s="47"/>
      <c r="G71" s="47"/>
      <c r="H71" s="47"/>
      <c r="I71" s="292"/>
      <c r="J71" s="293"/>
      <c r="K71" s="294"/>
      <c r="L71" s="50"/>
      <c r="M71" s="434"/>
      <c r="N71" s="395"/>
    </row>
    <row r="72" spans="1:15">
      <c r="B72" s="49"/>
      <c r="C72" s="47"/>
      <c r="D72" s="47"/>
      <c r="E72" s="47"/>
      <c r="F72" s="47"/>
      <c r="G72" s="47"/>
      <c r="H72" s="47"/>
      <c r="I72" s="292"/>
      <c r="J72" s="293"/>
      <c r="K72" s="294"/>
      <c r="L72" s="50"/>
      <c r="M72" s="432"/>
      <c r="N72" s="395"/>
    </row>
    <row r="73" spans="1:15">
      <c r="B73" s="49"/>
      <c r="C73" s="47"/>
      <c r="D73" s="47"/>
      <c r="E73" s="47"/>
      <c r="F73" s="47"/>
      <c r="G73" s="47"/>
      <c r="H73" s="47"/>
      <c r="I73" s="279"/>
      <c r="J73" s="297"/>
      <c r="K73" s="298"/>
      <c r="L73" s="318"/>
      <c r="M73" s="300"/>
      <c r="N73" s="296"/>
    </row>
    <row r="74" spans="1:15">
      <c r="B74" s="49"/>
      <c r="C74" s="47"/>
      <c r="D74" s="47"/>
      <c r="E74" s="47"/>
      <c r="F74" s="47"/>
      <c r="G74" s="47"/>
      <c r="H74" s="47"/>
      <c r="I74" s="279"/>
      <c r="J74" s="297"/>
      <c r="K74" s="298"/>
      <c r="L74" s="318"/>
      <c r="M74" s="300"/>
      <c r="N74" s="296"/>
    </row>
    <row r="75" spans="1:15" ht="15.75" thickBot="1">
      <c r="B75" s="992"/>
      <c r="C75" s="993"/>
      <c r="D75" s="993"/>
      <c r="E75" s="993"/>
      <c r="F75" s="993"/>
      <c r="G75" s="993"/>
      <c r="H75" s="993"/>
      <c r="I75" s="169"/>
      <c r="J75" s="169"/>
      <c r="K75" s="169"/>
      <c r="L75" s="994"/>
      <c r="M75" s="995"/>
      <c r="N75" s="45"/>
    </row>
    <row r="76" spans="1:15" ht="15.75" thickBot="1">
      <c r="B76" s="824" t="s">
        <v>953</v>
      </c>
      <c r="C76" s="825"/>
      <c r="D76" s="825"/>
      <c r="E76" s="825"/>
      <c r="F76" s="825"/>
      <c r="G76" s="825"/>
      <c r="H76" s="825"/>
      <c r="I76" s="825"/>
      <c r="J76" s="825"/>
      <c r="K76" s="825"/>
      <c r="L76" s="825"/>
      <c r="M76" s="826"/>
      <c r="N76" s="301">
        <f>SUM(N70:N75)</f>
        <v>1804366.6666666667</v>
      </c>
    </row>
    <row r="77" spans="1:15" ht="15.75" thickBot="1">
      <c r="B77" s="33"/>
      <c r="C77" s="34"/>
      <c r="D77" s="34"/>
      <c r="E77" s="34"/>
      <c r="F77" s="34"/>
      <c r="G77" s="34"/>
      <c r="H77" s="34"/>
      <c r="I77" s="34"/>
      <c r="J77" s="34"/>
      <c r="K77" s="34"/>
      <c r="L77" s="34"/>
      <c r="M77" s="34"/>
      <c r="N77" s="35"/>
    </row>
    <row r="78" spans="1:15" ht="15.75" thickBot="1">
      <c r="B78" s="824" t="s">
        <v>967</v>
      </c>
      <c r="C78" s="825"/>
      <c r="D78" s="825"/>
      <c r="E78" s="825"/>
      <c r="F78" s="825"/>
      <c r="G78" s="825"/>
      <c r="H78" s="825"/>
      <c r="I78" s="825"/>
      <c r="J78" s="825"/>
      <c r="K78" s="825"/>
      <c r="L78" s="825"/>
      <c r="M78" s="826"/>
      <c r="N78" s="99">
        <f>N43+N54+N65+N76</f>
        <v>2714899.7780401832</v>
      </c>
    </row>
    <row r="79" spans="1:15">
      <c r="B79" s="33"/>
      <c r="C79" s="34"/>
      <c r="D79" s="34"/>
      <c r="E79" s="34"/>
      <c r="F79" s="34"/>
      <c r="G79" s="34"/>
      <c r="H79" s="34"/>
      <c r="I79" s="34"/>
      <c r="J79" s="34"/>
      <c r="K79" s="34"/>
      <c r="L79" s="34"/>
      <c r="M79" s="34"/>
      <c r="N79" s="35"/>
    </row>
    <row r="80" spans="1: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542979.95560803672</v>
      </c>
      <c r="M83" s="859"/>
      <c r="N83" s="51"/>
    </row>
    <row r="84" spans="1:14">
      <c r="B84" s="89" t="s">
        <v>973</v>
      </c>
      <c r="C84" s="90"/>
      <c r="D84" s="90"/>
      <c r="E84" s="90"/>
      <c r="F84" s="90"/>
      <c r="G84" s="90"/>
      <c r="H84" s="90"/>
      <c r="I84" s="87"/>
      <c r="J84" s="88"/>
      <c r="K84" s="304">
        <v>0.05</v>
      </c>
      <c r="L84" s="858">
        <f>N78*K84</f>
        <v>135744.98890200918</v>
      </c>
      <c r="M84" s="859"/>
      <c r="N84" s="51"/>
    </row>
    <row r="85" spans="1:14" ht="15.75" thickBot="1">
      <c r="B85" s="91" t="s">
        <v>974</v>
      </c>
      <c r="C85" s="92"/>
      <c r="D85" s="92"/>
      <c r="E85" s="92"/>
      <c r="F85" s="92"/>
      <c r="G85" s="92"/>
      <c r="H85" s="92"/>
      <c r="I85" s="93"/>
      <c r="J85" s="94"/>
      <c r="K85" s="305">
        <v>0.05</v>
      </c>
      <c r="L85" s="860">
        <f>N78*K85</f>
        <v>135744.98890200918</v>
      </c>
      <c r="M85" s="861"/>
      <c r="N85" s="51"/>
    </row>
    <row r="86" spans="1:14" ht="15.75" thickBot="1">
      <c r="B86" s="824" t="s">
        <v>953</v>
      </c>
      <c r="C86" s="825"/>
      <c r="D86" s="825"/>
      <c r="E86" s="825"/>
      <c r="F86" s="825"/>
      <c r="G86" s="825"/>
      <c r="H86" s="825"/>
      <c r="I86" s="825"/>
      <c r="J86" s="825"/>
      <c r="K86" s="825"/>
      <c r="L86" s="825"/>
      <c r="M86" s="826"/>
      <c r="N86" s="52">
        <f>L83+L84+L85</f>
        <v>814469.93341205514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3529369.7114522383</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29.25"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28.5" customHeight="1" thickBot="1">
      <c r="A31" t="s">
        <v>1845</v>
      </c>
      <c r="B31" s="107" t="s">
        <v>1166</v>
      </c>
      <c r="C31" s="998" t="s">
        <v>2193</v>
      </c>
      <c r="D31" s="999"/>
      <c r="E31" s="999"/>
      <c r="F31" s="999"/>
      <c r="G31" s="999"/>
      <c r="H31" s="999"/>
      <c r="I31" s="999"/>
      <c r="J31" s="999"/>
      <c r="K31" s="488"/>
      <c r="L31" s="458" t="s">
        <v>1730</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s="171" t="s">
        <v>373</v>
      </c>
      <c r="B36" s="837" t="str">
        <f>VLOOKUP(A36,EQUIPOS!A6:D154,3,FALSE)</f>
        <v>Volqueta 6 m3</v>
      </c>
      <c r="C36" s="838"/>
      <c r="D36" s="838"/>
      <c r="E36" s="838"/>
      <c r="F36" s="838"/>
      <c r="G36" s="838"/>
      <c r="H36" s="839"/>
      <c r="I36" s="267"/>
      <c r="J36" s="268"/>
      <c r="K36" s="269">
        <f>VLOOKUP(A36,EQUIPOS!A6:D161,4,FALSE)</f>
        <v>82425.11964890598</v>
      </c>
      <c r="L36" s="270"/>
      <c r="M36" s="455">
        <v>81</v>
      </c>
      <c r="N36" s="272">
        <f>K36/M36</f>
        <v>1017.59406973958</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1017.59406973958</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1017.59406973958</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203.51881394791602</v>
      </c>
      <c r="M83" s="859"/>
      <c r="N83" s="51"/>
    </row>
    <row r="84" spans="1:14">
      <c r="B84" s="89" t="s">
        <v>973</v>
      </c>
      <c r="C84" s="90"/>
      <c r="D84" s="90"/>
      <c r="E84" s="90"/>
      <c r="F84" s="90"/>
      <c r="G84" s="90"/>
      <c r="H84" s="90"/>
      <c r="I84" s="87"/>
      <c r="J84" s="88"/>
      <c r="K84" s="304">
        <v>0.05</v>
      </c>
      <c r="L84" s="858">
        <f>N78*K84</f>
        <v>50.879703486979004</v>
      </c>
      <c r="M84" s="859"/>
      <c r="N84" s="51"/>
    </row>
    <row r="85" spans="1:14" ht="15.75" thickBot="1">
      <c r="B85" s="91" t="s">
        <v>974</v>
      </c>
      <c r="C85" s="92"/>
      <c r="D85" s="92"/>
      <c r="E85" s="92"/>
      <c r="F85" s="92"/>
      <c r="G85" s="92"/>
      <c r="H85" s="92"/>
      <c r="I85" s="93"/>
      <c r="J85" s="94"/>
      <c r="K85" s="305">
        <v>0.05</v>
      </c>
      <c r="L85" s="860">
        <f>N78*K85</f>
        <v>50.879703486979004</v>
      </c>
      <c r="M85" s="861"/>
      <c r="N85" s="51"/>
    </row>
    <row r="86" spans="1:14" ht="15.75" thickBot="1">
      <c r="B86" s="824" t="s">
        <v>953</v>
      </c>
      <c r="C86" s="825"/>
      <c r="D86" s="825"/>
      <c r="E86" s="825"/>
      <c r="F86" s="825"/>
      <c r="G86" s="825"/>
      <c r="H86" s="825"/>
      <c r="I86" s="825"/>
      <c r="J86" s="825"/>
      <c r="K86" s="825"/>
      <c r="L86" s="825"/>
      <c r="M86" s="826"/>
      <c r="N86" s="52">
        <f>L83+L84+L85</f>
        <v>305.27822092187404</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1322.8722906614541</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6"/>
      <c r="H25" s="906"/>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909" t="s">
        <v>942</v>
      </c>
      <c r="C27" s="910"/>
      <c r="D27" s="910"/>
      <c r="E27" s="910"/>
      <c r="F27" s="910"/>
      <c r="G27" s="910"/>
      <c r="H27" s="910"/>
      <c r="I27" s="910"/>
      <c r="J27" s="910"/>
      <c r="K27" s="910"/>
      <c r="L27" s="910"/>
      <c r="M27" s="910"/>
      <c r="N27" s="911"/>
    </row>
    <row r="28" spans="1:14" ht="15.75" thickBot="1">
      <c r="B28" s="33"/>
      <c r="C28" s="34"/>
      <c r="D28" s="34"/>
      <c r="E28" s="34"/>
      <c r="F28" s="34"/>
      <c r="G28" s="34"/>
      <c r="H28" s="34"/>
      <c r="I28" s="34"/>
      <c r="J28" s="34"/>
      <c r="K28" s="34"/>
      <c r="L28" s="34"/>
      <c r="M28" s="34"/>
      <c r="N28" s="35"/>
    </row>
    <row r="29" spans="1:14" ht="26.25" thickBot="1">
      <c r="B29" s="71" t="s">
        <v>943</v>
      </c>
      <c r="C29" s="833" t="s">
        <v>944</v>
      </c>
      <c r="D29" s="834"/>
      <c r="E29" s="834"/>
      <c r="F29" s="834"/>
      <c r="G29" s="834"/>
      <c r="H29" s="834"/>
      <c r="I29" s="834"/>
      <c r="J29" s="72"/>
      <c r="K29" s="342" t="s">
        <v>2215</v>
      </c>
      <c r="L29" s="835" t="s">
        <v>945</v>
      </c>
      <c r="M29" s="836"/>
      <c r="N29" s="71" t="s">
        <v>946</v>
      </c>
    </row>
    <row r="30" spans="1:14" hidden="1">
      <c r="B30" s="71" t="s">
        <v>943</v>
      </c>
      <c r="C30" s="833" t="s">
        <v>944</v>
      </c>
      <c r="D30" s="834"/>
      <c r="E30" s="834"/>
      <c r="F30" s="834"/>
      <c r="G30" s="834"/>
      <c r="H30" s="834"/>
      <c r="I30" s="834"/>
      <c r="J30" s="72"/>
      <c r="K30" s="307"/>
      <c r="L30" s="835" t="s">
        <v>945</v>
      </c>
      <c r="M30" s="836"/>
      <c r="N30" s="71" t="s">
        <v>946</v>
      </c>
    </row>
    <row r="31" spans="1:14" ht="41.25" customHeight="1" thickBot="1">
      <c r="A31" t="s">
        <v>1845</v>
      </c>
      <c r="B31" s="107" t="s">
        <v>1167</v>
      </c>
      <c r="C31" s="998" t="s">
        <v>2196</v>
      </c>
      <c r="D31" s="999"/>
      <c r="E31" s="999"/>
      <c r="F31" s="999"/>
      <c r="G31" s="999"/>
      <c r="H31" s="999"/>
      <c r="I31" s="999"/>
      <c r="J31" s="999"/>
      <c r="K31" s="488"/>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82425.11964890598</v>
      </c>
      <c r="L36" s="270"/>
      <c r="M36" s="283">
        <v>66</v>
      </c>
      <c r="N36" s="272">
        <f>K36/M36</f>
        <v>1248.8654492258481</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1248.8654492258481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1248.8654492258481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249.77308984516964</v>
      </c>
      <c r="M83" s="859"/>
      <c r="N83" s="51"/>
    </row>
    <row r="84" spans="1:14">
      <c r="B84" s="89" t="s">
        <v>973</v>
      </c>
      <c r="C84" s="90"/>
      <c r="D84" s="90"/>
      <c r="E84" s="90"/>
      <c r="F84" s="90"/>
      <c r="G84" s="90"/>
      <c r="H84" s="90"/>
      <c r="I84" s="87"/>
      <c r="J84" s="88"/>
      <c r="K84" s="304">
        <v>0.05</v>
      </c>
      <c r="L84" s="858">
        <f>N78*K84</f>
        <v>62.443272461292409</v>
      </c>
      <c r="M84" s="859"/>
      <c r="N84" s="51"/>
    </row>
    <row r="85" spans="1:14" ht="15.75" thickBot="1">
      <c r="B85" s="91" t="s">
        <v>974</v>
      </c>
      <c r="C85" s="92"/>
      <c r="D85" s="92"/>
      <c r="E85" s="92"/>
      <c r="F85" s="92"/>
      <c r="G85" s="92"/>
      <c r="H85" s="92"/>
      <c r="I85" s="93"/>
      <c r="J85" s="94"/>
      <c r="K85" s="305">
        <v>0.05</v>
      </c>
      <c r="L85" s="860">
        <f>N78*K85</f>
        <v>62.443272461292409</v>
      </c>
      <c r="M85" s="861"/>
      <c r="N85" s="51"/>
    </row>
    <row r="86" spans="1:14" ht="15.75" thickBot="1">
      <c r="B86" s="824" t="s">
        <v>953</v>
      </c>
      <c r="C86" s="825"/>
      <c r="D86" s="825"/>
      <c r="E86" s="825"/>
      <c r="F86" s="825"/>
      <c r="G86" s="825"/>
      <c r="H86" s="825"/>
      <c r="I86" s="825"/>
      <c r="J86" s="825"/>
      <c r="K86" s="825"/>
      <c r="L86" s="825"/>
      <c r="M86" s="826"/>
      <c r="N86" s="52">
        <f>L83+L84+L85</f>
        <v>374.65963476775443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1623.5250839936025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3"/>
      <c r="C1" s="925"/>
      <c r="D1" s="926"/>
      <c r="E1" s="926"/>
      <c r="F1" s="926"/>
      <c r="G1" s="926"/>
      <c r="H1" s="926"/>
      <c r="I1" s="926"/>
      <c r="J1" s="927"/>
      <c r="K1" s="928" t="s">
        <v>933</v>
      </c>
      <c r="L1" s="930" t="s">
        <v>2198</v>
      </c>
      <c r="M1" s="931"/>
      <c r="N1" s="932"/>
    </row>
    <row r="2" spans="2:14">
      <c r="B2" s="914"/>
      <c r="C2" s="936" t="s">
        <v>934</v>
      </c>
      <c r="D2" s="937"/>
      <c r="E2" s="937"/>
      <c r="F2" s="937"/>
      <c r="G2" s="937"/>
      <c r="H2" s="937"/>
      <c r="I2" s="937"/>
      <c r="J2" s="938"/>
      <c r="K2" s="929"/>
      <c r="L2" s="933"/>
      <c r="M2" s="934"/>
      <c r="N2" s="935"/>
    </row>
    <row r="3" spans="2:14">
      <c r="B3" s="914"/>
      <c r="C3" s="936" t="s">
        <v>2199</v>
      </c>
      <c r="D3" s="937"/>
      <c r="E3" s="937"/>
      <c r="F3" s="937"/>
      <c r="G3" s="937"/>
      <c r="H3" s="937"/>
      <c r="I3" s="937"/>
      <c r="J3" s="938"/>
      <c r="K3" s="916" t="s">
        <v>935</v>
      </c>
      <c r="L3" s="940">
        <v>1</v>
      </c>
      <c r="M3" s="941"/>
      <c r="N3" s="942"/>
    </row>
    <row r="4" spans="2:14">
      <c r="B4" s="914"/>
      <c r="C4" s="936" t="s">
        <v>2200</v>
      </c>
      <c r="D4" s="937"/>
      <c r="E4" s="937"/>
      <c r="F4" s="937"/>
      <c r="G4" s="937"/>
      <c r="H4" s="937"/>
      <c r="I4" s="937"/>
      <c r="J4" s="938"/>
      <c r="K4" s="939"/>
      <c r="L4" s="943"/>
      <c r="M4" s="944"/>
      <c r="N4" s="945"/>
    </row>
    <row r="5" spans="2:14">
      <c r="B5" s="914"/>
      <c r="C5" s="936" t="s">
        <v>2201</v>
      </c>
      <c r="D5" s="937"/>
      <c r="E5" s="937"/>
      <c r="F5" s="937"/>
      <c r="G5" s="937"/>
      <c r="H5" s="937"/>
      <c r="I5" s="937"/>
      <c r="J5" s="938"/>
      <c r="K5" s="916" t="s">
        <v>936</v>
      </c>
      <c r="L5" s="918"/>
      <c r="M5" s="918" t="s">
        <v>937</v>
      </c>
      <c r="N5" s="920"/>
    </row>
    <row r="6" spans="2:14" ht="15.75" thickBot="1">
      <c r="B6" s="915"/>
      <c r="C6" s="922"/>
      <c r="D6" s="923"/>
      <c r="E6" s="923"/>
      <c r="F6" s="923"/>
      <c r="G6" s="923"/>
      <c r="H6" s="923"/>
      <c r="I6" s="923"/>
      <c r="J6" s="924"/>
      <c r="K6" s="917"/>
      <c r="L6" s="919"/>
      <c r="M6" s="919"/>
      <c r="N6" s="921"/>
    </row>
    <row r="7" spans="2:14" ht="15.75" thickBot="1">
      <c r="B7" s="372"/>
      <c r="C7" s="373"/>
      <c r="D7" s="373"/>
      <c r="E7" s="373"/>
      <c r="F7" s="373"/>
      <c r="G7" s="373"/>
      <c r="H7" s="373"/>
      <c r="I7" s="373"/>
      <c r="J7" s="373"/>
      <c r="K7" s="373"/>
      <c r="L7" s="374"/>
      <c r="M7" s="374"/>
      <c r="N7" s="375"/>
    </row>
    <row r="8" spans="2:14" ht="18" customHeight="1">
      <c r="B8" s="376"/>
      <c r="C8" s="377"/>
      <c r="D8" s="377"/>
      <c r="E8" s="377"/>
      <c r="F8" s="377"/>
      <c r="G8" s="377"/>
      <c r="H8" s="378"/>
      <c r="I8" s="377"/>
      <c r="J8" s="377"/>
      <c r="K8" s="379" t="s">
        <v>938</v>
      </c>
      <c r="L8" s="380"/>
      <c r="M8" s="380"/>
      <c r="N8" s="381"/>
    </row>
    <row r="9" spans="2:14">
      <c r="B9" s="382"/>
      <c r="C9" s="383"/>
      <c r="D9" s="383"/>
      <c r="E9" s="383"/>
      <c r="F9" s="383"/>
      <c r="G9" s="383"/>
      <c r="H9" s="384"/>
      <c r="I9" s="383"/>
      <c r="J9" s="383"/>
      <c r="K9" s="385"/>
      <c r="L9" s="386" t="s">
        <v>2202</v>
      </c>
      <c r="M9" s="386" t="s">
        <v>2203</v>
      </c>
      <c r="N9" s="387" t="s">
        <v>2204</v>
      </c>
    </row>
    <row r="10" spans="2:14" ht="36">
      <c r="B10" s="946" t="s">
        <v>2205</v>
      </c>
      <c r="C10" s="947"/>
      <c r="D10" s="947"/>
      <c r="E10" s="947"/>
      <c r="F10" s="388" t="s">
        <v>2206</v>
      </c>
      <c r="G10" s="383"/>
      <c r="H10" s="389"/>
      <c r="I10" s="948" t="s">
        <v>2207</v>
      </c>
      <c r="J10" s="948"/>
      <c r="K10" s="390" t="s">
        <v>2206</v>
      </c>
      <c r="L10" s="386"/>
      <c r="M10" s="386"/>
      <c r="N10" s="387"/>
    </row>
    <row r="11" spans="2:14">
      <c r="B11" s="361" t="s">
        <v>939</v>
      </c>
      <c r="C11" s="362"/>
      <c r="D11" s="895"/>
      <c r="E11" s="895"/>
      <c r="F11" s="363"/>
      <c r="G11" s="364"/>
      <c r="H11" s="362"/>
      <c r="I11" s="359"/>
      <c r="J11" s="365" t="s">
        <v>940</v>
      </c>
      <c r="K11" s="366"/>
      <c r="L11" s="363"/>
      <c r="M11" s="363"/>
      <c r="N11" s="367"/>
    </row>
    <row r="12" spans="2:14" ht="15.75" thickBot="1">
      <c r="B12" s="368"/>
      <c r="C12" s="369"/>
      <c r="D12" s="371"/>
      <c r="E12" s="371"/>
      <c r="F12" s="371"/>
      <c r="G12" s="371"/>
      <c r="H12" s="369"/>
      <c r="I12" s="371"/>
      <c r="J12" s="369"/>
      <c r="K12" s="371"/>
      <c r="L12" s="907"/>
      <c r="M12" s="907"/>
      <c r="N12" s="908"/>
    </row>
    <row r="13" spans="2:14">
      <c r="B13" s="13"/>
      <c r="C13" s="14"/>
      <c r="D13" s="14"/>
      <c r="E13" s="14"/>
      <c r="F13" s="14"/>
      <c r="G13" s="14"/>
      <c r="H13" s="14"/>
      <c r="I13" s="14"/>
      <c r="J13" s="14"/>
      <c r="K13" s="14"/>
      <c r="L13" s="14"/>
      <c r="M13" s="14"/>
      <c r="N13" s="15"/>
    </row>
    <row r="14" spans="2:14">
      <c r="B14" s="18" t="s">
        <v>941</v>
      </c>
      <c r="C14" s="19"/>
      <c r="D14" s="21" t="s">
        <v>937</v>
      </c>
      <c r="E14" s="20"/>
      <c r="F14" s="12"/>
      <c r="G14" s="12"/>
      <c r="H14" s="22"/>
      <c r="I14" s="22"/>
      <c r="J14" s="22"/>
      <c r="K14" s="22"/>
      <c r="L14" s="22"/>
      <c r="M14" s="22"/>
      <c r="N14" s="17"/>
    </row>
    <row r="15" spans="2:14" ht="19.5" customHeight="1">
      <c r="B15" s="23" t="s">
        <v>2208</v>
      </c>
      <c r="C15" s="24"/>
      <c r="D15" s="26"/>
      <c r="E15" s="26"/>
      <c r="F15" s="26"/>
      <c r="G15" s="26"/>
      <c r="H15" s="26"/>
      <c r="I15" s="26"/>
      <c r="J15" s="26"/>
      <c r="K15" s="26"/>
      <c r="L15" s="26"/>
      <c r="M15" s="26"/>
      <c r="N15" s="17"/>
    </row>
    <row r="16" spans="2:14">
      <c r="B16" s="23"/>
      <c r="C16" s="223"/>
      <c r="D16" s="25"/>
      <c r="E16" s="26"/>
      <c r="F16" s="26"/>
      <c r="G16" s="26"/>
      <c r="H16" s="26"/>
      <c r="I16" s="26"/>
      <c r="J16" s="26"/>
      <c r="K16" s="26"/>
      <c r="L16" s="26"/>
      <c r="M16" s="26"/>
      <c r="N16" s="17"/>
    </row>
    <row r="17" spans="1:14">
      <c r="B17" s="23"/>
      <c r="C17" s="24"/>
      <c r="D17" s="28"/>
      <c r="E17" s="28"/>
      <c r="F17" s="28"/>
      <c r="G17" s="28"/>
      <c r="H17" s="28"/>
      <c r="I17" s="28"/>
      <c r="J17" s="28"/>
      <c r="K17" s="28"/>
      <c r="L17" s="28"/>
      <c r="M17" s="28"/>
      <c r="N17" s="29"/>
    </row>
    <row r="18" spans="1:14">
      <c r="B18" s="23" t="s">
        <v>2209</v>
      </c>
      <c r="C18" s="223"/>
      <c r="D18" s="26"/>
      <c r="E18" s="26"/>
      <c r="F18" s="26"/>
      <c r="G18" s="26"/>
      <c r="H18" s="26"/>
      <c r="I18" s="53"/>
      <c r="J18" s="21" t="s">
        <v>2210</v>
      </c>
      <c r="K18" s="26"/>
      <c r="L18" s="26"/>
      <c r="M18" s="26"/>
      <c r="N18" s="27"/>
    </row>
    <row r="19" spans="1:14">
      <c r="B19" s="23"/>
      <c r="C19" s="24"/>
      <c r="D19" s="28"/>
      <c r="E19" s="28"/>
      <c r="F19" s="28"/>
      <c r="G19" s="28"/>
      <c r="H19" s="28"/>
      <c r="I19" s="28"/>
      <c r="J19" s="28"/>
      <c r="K19" s="28"/>
      <c r="L19" s="28"/>
      <c r="M19" s="28"/>
      <c r="N19" s="29"/>
    </row>
    <row r="20" spans="1:14">
      <c r="B20" s="23" t="s">
        <v>2211</v>
      </c>
      <c r="C20" s="223"/>
      <c r="D20" s="327"/>
      <c r="E20" s="327"/>
      <c r="F20" s="327"/>
      <c r="G20" s="327"/>
      <c r="H20" s="327"/>
      <c r="I20" s="327"/>
      <c r="J20" s="327"/>
      <c r="K20" s="327"/>
      <c r="L20" s="327"/>
      <c r="M20" s="327"/>
      <c r="N20" s="30"/>
    </row>
    <row r="21" spans="1:14">
      <c r="B21" s="23"/>
      <c r="C21" s="24"/>
      <c r="D21" s="31"/>
      <c r="E21" s="31"/>
      <c r="F21" s="31"/>
      <c r="G21" s="31"/>
      <c r="H21" s="31"/>
      <c r="I21" s="31"/>
      <c r="J21" s="31"/>
      <c r="K21" s="31"/>
      <c r="L21" s="31"/>
      <c r="M21" s="31"/>
      <c r="N21" s="32"/>
    </row>
    <row r="22" spans="1:14">
      <c r="B22" s="23" t="s">
        <v>2212</v>
      </c>
      <c r="C22" s="223"/>
      <c r="D22" s="327"/>
      <c r="E22" s="327"/>
      <c r="F22" s="327"/>
      <c r="G22" s="327"/>
      <c r="H22" s="327"/>
      <c r="I22" s="327"/>
      <c r="J22" s="327"/>
      <c r="K22" s="329" t="s">
        <v>2213</v>
      </c>
      <c r="L22" s="224"/>
      <c r="M22" s="329" t="s">
        <v>937</v>
      </c>
      <c r="N22" s="225"/>
    </row>
    <row r="23" spans="1:14">
      <c r="B23" s="23"/>
      <c r="C23" s="24"/>
      <c r="D23" s="31"/>
      <c r="E23" s="31"/>
      <c r="F23" s="31"/>
      <c r="G23" s="31"/>
      <c r="H23" s="31"/>
      <c r="I23" s="31"/>
      <c r="J23" s="31"/>
      <c r="K23" s="31"/>
      <c r="L23" s="31"/>
      <c r="M23" s="31"/>
      <c r="N23" s="32"/>
    </row>
    <row r="24" spans="1:14">
      <c r="B24" s="23" t="s">
        <v>2214</v>
      </c>
      <c r="C24" s="24"/>
      <c r="D24" s="31"/>
      <c r="E24" s="31"/>
      <c r="F24" s="260"/>
      <c r="G24" s="226"/>
      <c r="H24" s="53"/>
      <c r="I24" s="327"/>
      <c r="J24" s="327"/>
      <c r="K24" s="12"/>
      <c r="L24" s="31"/>
      <c r="M24" s="31"/>
      <c r="N24" s="32"/>
    </row>
    <row r="25" spans="1:14">
      <c r="B25" s="262"/>
      <c r="C25" s="263"/>
      <c r="D25" s="343"/>
      <c r="E25" s="343"/>
      <c r="F25" s="905" t="s">
        <v>2222</v>
      </c>
      <c r="G25" s="905"/>
      <c r="H25" s="905"/>
      <c r="I25" s="343" t="s">
        <v>2203</v>
      </c>
      <c r="J25" s="343" t="s">
        <v>2204</v>
      </c>
      <c r="K25" s="264"/>
      <c r="L25" s="343"/>
      <c r="M25" s="343"/>
      <c r="N25" s="265"/>
    </row>
    <row r="26" spans="1:14">
      <c r="B26" s="16"/>
      <c r="C26" s="22"/>
      <c r="D26" s="22"/>
      <c r="E26" s="22"/>
      <c r="F26" s="22"/>
      <c r="G26" s="22"/>
      <c r="H26" s="22"/>
      <c r="I26" s="22"/>
      <c r="J26" s="22"/>
      <c r="K26" s="22"/>
      <c r="L26" s="22"/>
      <c r="M26" s="22"/>
      <c r="N26" s="17"/>
    </row>
    <row r="27" spans="1:14">
      <c r="B27" s="1002" t="s">
        <v>942</v>
      </c>
      <c r="C27" s="1003"/>
      <c r="D27" s="1003"/>
      <c r="E27" s="1003"/>
      <c r="F27" s="1003"/>
      <c r="G27" s="1003"/>
      <c r="H27" s="1003"/>
      <c r="I27" s="1003"/>
      <c r="J27" s="1003"/>
      <c r="K27" s="1003"/>
      <c r="L27" s="1003"/>
      <c r="M27" s="1003"/>
      <c r="N27" s="1004"/>
    </row>
    <row r="28" spans="1:14" ht="15.75" thickBot="1">
      <c r="B28" s="33"/>
      <c r="C28" s="34"/>
      <c r="D28" s="34"/>
      <c r="E28" s="34"/>
      <c r="F28" s="34"/>
      <c r="G28" s="34"/>
      <c r="H28" s="34"/>
      <c r="I28" s="34"/>
      <c r="J28" s="34"/>
      <c r="K28" s="34"/>
      <c r="L28" s="34"/>
      <c r="M28" s="34"/>
      <c r="N28" s="35"/>
    </row>
    <row r="29" spans="1:14" ht="26.25" thickBot="1">
      <c r="B29" s="71" t="s">
        <v>943</v>
      </c>
      <c r="C29" s="1000" t="s">
        <v>944</v>
      </c>
      <c r="D29" s="1001"/>
      <c r="E29" s="1001"/>
      <c r="F29" s="1001"/>
      <c r="G29" s="1001"/>
      <c r="H29" s="1001"/>
      <c r="I29" s="1001"/>
      <c r="J29" s="72"/>
      <c r="K29" s="342" t="s">
        <v>2215</v>
      </c>
      <c r="L29" s="1005" t="s">
        <v>945</v>
      </c>
      <c r="M29" s="1006"/>
      <c r="N29" s="71" t="s">
        <v>946</v>
      </c>
    </row>
    <row r="30" spans="1:14" hidden="1">
      <c r="B30" s="71" t="s">
        <v>943</v>
      </c>
      <c r="C30" s="833" t="s">
        <v>944</v>
      </c>
      <c r="D30" s="834"/>
      <c r="E30" s="834"/>
      <c r="F30" s="834"/>
      <c r="G30" s="834"/>
      <c r="H30" s="834"/>
      <c r="I30" s="834"/>
      <c r="J30" s="72"/>
      <c r="K30" s="307"/>
      <c r="L30" s="835" t="s">
        <v>945</v>
      </c>
      <c r="M30" s="836"/>
      <c r="N30" s="71" t="s">
        <v>946</v>
      </c>
    </row>
    <row r="31" spans="1:14" ht="15.75" thickBot="1">
      <c r="A31" t="s">
        <v>1845</v>
      </c>
      <c r="B31" s="107" t="s">
        <v>1168</v>
      </c>
      <c r="C31" s="456" t="s">
        <v>2194</v>
      </c>
      <c r="D31" s="457"/>
      <c r="E31" s="457"/>
      <c r="F31" s="457"/>
      <c r="G31" s="457"/>
      <c r="H31" s="457"/>
      <c r="I31" s="457"/>
      <c r="J31" s="457"/>
      <c r="K31" s="459"/>
      <c r="L31" s="458" t="s">
        <v>1999</v>
      </c>
      <c r="M31" s="204"/>
      <c r="N31" s="84"/>
    </row>
    <row r="32" spans="1:14" ht="5.25" customHeight="1">
      <c r="B32" s="95"/>
      <c r="C32" s="96"/>
      <c r="D32" s="96"/>
      <c r="E32" s="96"/>
      <c r="F32" s="96"/>
      <c r="G32" s="96"/>
      <c r="H32" s="96"/>
      <c r="I32" s="96"/>
      <c r="J32" s="96"/>
      <c r="K32" s="96"/>
      <c r="L32" s="96"/>
      <c r="M32" s="96"/>
      <c r="N32" s="97"/>
    </row>
    <row r="33" spans="1:14">
      <c r="B33" s="58" t="s">
        <v>947</v>
      </c>
      <c r="C33" s="59"/>
      <c r="D33" s="59"/>
      <c r="E33" s="59"/>
      <c r="F33" s="59"/>
      <c r="G33" s="59"/>
      <c r="H33" s="59"/>
      <c r="I33" s="59"/>
      <c r="J33" s="59"/>
      <c r="K33" s="59"/>
      <c r="L33" s="59"/>
      <c r="M33" s="59"/>
      <c r="N33" s="60"/>
    </row>
    <row r="34" spans="1:14" ht="15.75" thickBot="1">
      <c r="B34" s="266"/>
      <c r="C34" s="61"/>
      <c r="D34" s="61"/>
      <c r="E34" s="61"/>
      <c r="F34" s="61"/>
      <c r="G34" s="61"/>
      <c r="H34" s="61"/>
      <c r="I34" s="62"/>
      <c r="J34" s="62"/>
      <c r="K34" s="61"/>
      <c r="L34" s="61"/>
      <c r="M34" s="61"/>
      <c r="N34" s="63"/>
    </row>
    <row r="35" spans="1:14">
      <c r="B35" s="805" t="s">
        <v>944</v>
      </c>
      <c r="C35" s="806"/>
      <c r="D35" s="806"/>
      <c r="E35" s="806"/>
      <c r="F35" s="806"/>
      <c r="G35" s="806"/>
      <c r="H35" s="807"/>
      <c r="I35" s="808" t="s">
        <v>948</v>
      </c>
      <c r="J35" s="809"/>
      <c r="K35" s="69" t="s">
        <v>949</v>
      </c>
      <c r="L35" s="810" t="s">
        <v>950</v>
      </c>
      <c r="M35" s="807"/>
      <c r="N35" s="70" t="s">
        <v>951</v>
      </c>
    </row>
    <row r="36" spans="1:14">
      <c r="A36" t="s">
        <v>373</v>
      </c>
      <c r="B36" s="837" t="str">
        <f>VLOOKUP(A36,EQUIPOS!A6:D154,3,FALSE)</f>
        <v>Volqueta 6 m3</v>
      </c>
      <c r="C36" s="838"/>
      <c r="D36" s="838"/>
      <c r="E36" s="838"/>
      <c r="F36" s="838"/>
      <c r="G36" s="838"/>
      <c r="H36" s="839"/>
      <c r="I36" s="267"/>
      <c r="J36" s="268"/>
      <c r="K36" s="269">
        <f>VLOOKUP(A36,EQUIPOS!A6:D161,4,FALSE)</f>
        <v>82425.11964890598</v>
      </c>
      <c r="L36" s="270"/>
      <c r="M36" s="283">
        <v>66</v>
      </c>
      <c r="N36" s="272">
        <f>K36/M36</f>
        <v>1248.8654492258481</v>
      </c>
    </row>
    <row r="37" spans="1:14">
      <c r="B37" s="837"/>
      <c r="C37" s="838"/>
      <c r="D37" s="838"/>
      <c r="E37" s="838"/>
      <c r="F37" s="838"/>
      <c r="G37" s="838"/>
      <c r="H37" s="839"/>
      <c r="I37" s="267"/>
      <c r="J37" s="268"/>
      <c r="K37" s="269"/>
      <c r="L37" s="270"/>
      <c r="M37" s="271"/>
      <c r="N37" s="272"/>
    </row>
    <row r="38" spans="1:14">
      <c r="B38" s="837"/>
      <c r="C38" s="838"/>
      <c r="D38" s="838"/>
      <c r="E38" s="838"/>
      <c r="F38" s="838"/>
      <c r="G38" s="838"/>
      <c r="H38" s="839"/>
      <c r="I38" s="267"/>
      <c r="J38" s="268"/>
      <c r="K38" s="269"/>
      <c r="L38" s="270"/>
      <c r="M38" s="271"/>
      <c r="N38" s="273"/>
    </row>
    <row r="39" spans="1:14">
      <c r="B39" s="837"/>
      <c r="C39" s="838"/>
      <c r="D39" s="838"/>
      <c r="E39" s="838"/>
      <c r="F39" s="838"/>
      <c r="G39" s="838"/>
      <c r="H39" s="839"/>
      <c r="I39" s="840"/>
      <c r="J39" s="821"/>
      <c r="K39" s="274"/>
      <c r="L39" s="841"/>
      <c r="M39" s="842"/>
      <c r="N39" s="275"/>
    </row>
    <row r="40" spans="1:14">
      <c r="B40" s="837"/>
      <c r="C40" s="838"/>
      <c r="D40" s="838"/>
      <c r="E40" s="843"/>
      <c r="F40" s="838"/>
      <c r="G40" s="838"/>
      <c r="H40" s="839"/>
      <c r="I40" s="36"/>
      <c r="J40" s="37"/>
      <c r="K40" s="274"/>
      <c r="L40" s="276"/>
      <c r="M40" s="277"/>
      <c r="N40" s="278"/>
    </row>
    <row r="41" spans="1:14">
      <c r="B41" s="844"/>
      <c r="C41" s="845"/>
      <c r="D41" s="845"/>
      <c r="E41" s="38"/>
      <c r="F41" s="39"/>
      <c r="G41" s="39"/>
      <c r="H41" s="40"/>
      <c r="I41" s="36"/>
      <c r="J41" s="37"/>
      <c r="K41" s="279"/>
      <c r="L41" s="276"/>
      <c r="M41" s="277"/>
      <c r="N41" s="344"/>
    </row>
    <row r="42" spans="1:14" ht="15.75" thickBot="1">
      <c r="B42" s="837"/>
      <c r="C42" s="838"/>
      <c r="D42" s="838"/>
      <c r="E42" s="838"/>
      <c r="F42" s="838"/>
      <c r="G42" s="838"/>
      <c r="H42" s="839"/>
      <c r="I42" s="846"/>
      <c r="J42" s="847"/>
      <c r="K42" s="41"/>
      <c r="L42" s="848"/>
      <c r="M42" s="849"/>
      <c r="N42" s="105"/>
    </row>
    <row r="43" spans="1:14" ht="15.75" thickBot="1">
      <c r="B43" s="824" t="s">
        <v>953</v>
      </c>
      <c r="C43" s="825"/>
      <c r="D43" s="825"/>
      <c r="E43" s="825"/>
      <c r="F43" s="825"/>
      <c r="G43" s="825"/>
      <c r="H43" s="825"/>
      <c r="I43" s="825"/>
      <c r="J43" s="825"/>
      <c r="K43" s="825"/>
      <c r="L43" s="825"/>
      <c r="M43" s="826"/>
      <c r="N43" s="99">
        <f>SUM(N36:N42)</f>
        <v>1248.8654492258481</v>
      </c>
    </row>
    <row r="44" spans="1:14">
      <c r="B44" s="280"/>
      <c r="C44" s="34"/>
      <c r="D44" s="34"/>
      <c r="E44" s="34"/>
      <c r="F44" s="34"/>
      <c r="G44" s="34"/>
      <c r="H44" s="34"/>
      <c r="I44" s="34"/>
      <c r="J44" s="34"/>
      <c r="K44" s="34"/>
      <c r="L44" s="34"/>
      <c r="M44" s="34"/>
      <c r="N44" s="35"/>
    </row>
    <row r="45" spans="1:14">
      <c r="B45" s="64" t="s">
        <v>954</v>
      </c>
      <c r="C45" s="65"/>
      <c r="D45" s="65"/>
      <c r="E45" s="65"/>
      <c r="F45" s="65"/>
      <c r="G45" s="65"/>
      <c r="H45" s="65"/>
      <c r="I45" s="65"/>
      <c r="J45" s="65"/>
      <c r="K45" s="65"/>
      <c r="L45" s="65"/>
      <c r="M45" s="65"/>
      <c r="N45" s="66"/>
    </row>
    <row r="46" spans="1:14" ht="15.75" thickBot="1">
      <c r="B46" s="67"/>
      <c r="C46" s="62"/>
      <c r="D46" s="62"/>
      <c r="E46" s="62"/>
      <c r="F46" s="62"/>
      <c r="G46" s="62"/>
      <c r="H46" s="62"/>
      <c r="I46" s="62"/>
      <c r="J46" s="61"/>
      <c r="K46" s="61"/>
      <c r="L46" s="61"/>
      <c r="M46" s="61"/>
      <c r="N46" s="63"/>
    </row>
    <row r="47" spans="1:14">
      <c r="B47" s="815" t="s">
        <v>944</v>
      </c>
      <c r="C47" s="816"/>
      <c r="D47" s="816"/>
      <c r="E47" s="816"/>
      <c r="F47" s="816"/>
      <c r="G47" s="816"/>
      <c r="H47" s="816"/>
      <c r="I47" s="817"/>
      <c r="J47" s="315" t="s">
        <v>945</v>
      </c>
      <c r="K47" s="85" t="s">
        <v>946</v>
      </c>
      <c r="L47" s="818" t="s">
        <v>955</v>
      </c>
      <c r="M47" s="817"/>
      <c r="N47" s="86" t="s">
        <v>951</v>
      </c>
    </row>
    <row r="48" spans="1:14">
      <c r="B48" s="43"/>
      <c r="C48" s="281"/>
      <c r="D48" s="281"/>
      <c r="E48" s="281"/>
      <c r="F48" s="281"/>
      <c r="G48" s="281"/>
      <c r="H48" s="281"/>
      <c r="I48" s="268"/>
      <c r="J48" s="224"/>
      <c r="K48" s="282"/>
      <c r="L48" s="267"/>
      <c r="M48" s="283"/>
      <c r="N48" s="284"/>
    </row>
    <row r="49" spans="2:14">
      <c r="B49" s="43"/>
      <c r="C49" s="281"/>
      <c r="D49" s="281"/>
      <c r="E49" s="281"/>
      <c r="F49" s="281"/>
      <c r="G49" s="281"/>
      <c r="H49" s="281"/>
      <c r="I49" s="268"/>
      <c r="J49" s="224"/>
      <c r="K49" s="282"/>
      <c r="L49" s="267"/>
      <c r="M49" s="283"/>
      <c r="N49" s="284"/>
    </row>
    <row r="50" spans="2:14">
      <c r="B50" s="43"/>
      <c r="C50" s="281"/>
      <c r="D50" s="281"/>
      <c r="E50" s="281"/>
      <c r="F50" s="281"/>
      <c r="G50" s="281"/>
      <c r="H50" s="281"/>
      <c r="I50" s="268"/>
      <c r="J50" s="224"/>
      <c r="K50" s="282"/>
      <c r="L50" s="267"/>
      <c r="M50" s="283"/>
      <c r="N50" s="284"/>
    </row>
    <row r="51" spans="2:14">
      <c r="B51" s="43"/>
      <c r="C51" s="281"/>
      <c r="D51" s="281"/>
      <c r="E51" s="281"/>
      <c r="F51" s="281"/>
      <c r="G51" s="281"/>
      <c r="H51" s="281"/>
      <c r="I51" s="268"/>
      <c r="J51" s="224"/>
      <c r="K51" s="282"/>
      <c r="L51" s="267"/>
      <c r="M51" s="283"/>
      <c r="N51" s="284"/>
    </row>
    <row r="52" spans="2:14">
      <c r="B52" s="43"/>
      <c r="C52" s="281"/>
      <c r="D52" s="281"/>
      <c r="E52" s="281"/>
      <c r="F52" s="281"/>
      <c r="G52" s="281"/>
      <c r="H52" s="281"/>
      <c r="I52" s="268"/>
      <c r="J52" s="224"/>
      <c r="K52" s="282"/>
      <c r="L52" s="267"/>
      <c r="M52" s="283"/>
      <c r="N52" s="284"/>
    </row>
    <row r="53" spans="2:14" ht="15.75" thickBot="1">
      <c r="B53" s="819"/>
      <c r="C53" s="820"/>
      <c r="D53" s="820"/>
      <c r="E53" s="820"/>
      <c r="F53" s="820"/>
      <c r="G53" s="820"/>
      <c r="H53" s="820"/>
      <c r="I53" s="821"/>
      <c r="J53" s="42"/>
      <c r="K53" s="44"/>
      <c r="L53" s="822"/>
      <c r="M53" s="823"/>
      <c r="N53" s="45"/>
    </row>
    <row r="54" spans="2:14" ht="15.75" thickBot="1">
      <c r="B54" s="824" t="s">
        <v>953</v>
      </c>
      <c r="C54" s="825"/>
      <c r="D54" s="825"/>
      <c r="E54" s="825"/>
      <c r="F54" s="825"/>
      <c r="G54" s="825"/>
      <c r="H54" s="825"/>
      <c r="I54" s="825"/>
      <c r="J54" s="825"/>
      <c r="K54" s="825"/>
      <c r="L54" s="825"/>
      <c r="M54" s="826"/>
      <c r="N54" s="285"/>
    </row>
    <row r="55" spans="2:14">
      <c r="B55" s="33"/>
      <c r="C55" s="34"/>
      <c r="D55" s="34"/>
      <c r="E55" s="34"/>
      <c r="F55" s="34"/>
      <c r="G55" s="34"/>
      <c r="H55" s="34"/>
      <c r="I55" s="34"/>
      <c r="J55" s="34"/>
      <c r="K55" s="34"/>
      <c r="L55" s="34"/>
      <c r="M55" s="34"/>
      <c r="N55" s="35"/>
    </row>
    <row r="56" spans="2:14">
      <c r="B56" s="64" t="s">
        <v>956</v>
      </c>
      <c r="C56" s="65"/>
      <c r="D56" s="65"/>
      <c r="E56" s="65"/>
      <c r="F56" s="65"/>
      <c r="G56" s="65"/>
      <c r="H56" s="65"/>
      <c r="I56" s="65"/>
      <c r="J56" s="65"/>
      <c r="K56" s="65"/>
      <c r="L56" s="65"/>
      <c r="M56" s="65"/>
      <c r="N56" s="66"/>
    </row>
    <row r="57" spans="2:14" ht="15.75" thickBot="1">
      <c r="B57" s="68"/>
      <c r="C57" s="61"/>
      <c r="D57" s="61"/>
      <c r="E57" s="61"/>
      <c r="F57" s="61"/>
      <c r="G57" s="61"/>
      <c r="H57" s="61"/>
      <c r="I57" s="61"/>
      <c r="J57" s="61"/>
      <c r="K57" s="61"/>
      <c r="L57" s="61"/>
      <c r="M57" s="61"/>
      <c r="N57" s="63"/>
    </row>
    <row r="58" spans="2:14" ht="25.5">
      <c r="B58" s="313" t="s">
        <v>957</v>
      </c>
      <c r="C58" s="314"/>
      <c r="D58" s="314"/>
      <c r="E58" s="314"/>
      <c r="F58" s="314"/>
      <c r="G58" s="314"/>
      <c r="H58" s="73" t="s">
        <v>945</v>
      </c>
      <c r="I58" s="74" t="s">
        <v>958</v>
      </c>
      <c r="J58" s="75" t="s">
        <v>959</v>
      </c>
      <c r="K58" s="73" t="s">
        <v>960</v>
      </c>
      <c r="L58" s="827" t="s">
        <v>961</v>
      </c>
      <c r="M58" s="800"/>
      <c r="N58" s="76" t="s">
        <v>951</v>
      </c>
    </row>
    <row r="59" spans="2:14">
      <c r="B59" s="46"/>
      <c r="C59" s="317"/>
      <c r="D59" s="317"/>
      <c r="E59" s="317"/>
      <c r="F59" s="317"/>
      <c r="G59" s="317"/>
      <c r="H59" s="311"/>
      <c r="I59" s="279"/>
      <c r="J59" s="286"/>
      <c r="K59" s="279"/>
      <c r="L59" s="828"/>
      <c r="M59" s="829"/>
      <c r="N59" s="287"/>
    </row>
    <row r="60" spans="2:14">
      <c r="B60" s="46"/>
      <c r="C60" s="47"/>
      <c r="D60" s="47"/>
      <c r="E60" s="47"/>
      <c r="F60" s="47"/>
      <c r="G60" s="47"/>
      <c r="H60" s="288"/>
      <c r="I60" s="279"/>
      <c r="J60" s="279"/>
      <c r="K60" s="279"/>
      <c r="L60" s="289"/>
      <c r="M60" s="290"/>
      <c r="N60" s="291"/>
    </row>
    <row r="61" spans="2:14">
      <c r="B61" s="46"/>
      <c r="C61" s="47"/>
      <c r="D61" s="47"/>
      <c r="E61" s="47"/>
      <c r="F61" s="47"/>
      <c r="G61" s="47"/>
      <c r="H61" s="288"/>
      <c r="I61" s="279"/>
      <c r="J61" s="279"/>
      <c r="K61" s="279"/>
      <c r="L61" s="289"/>
      <c r="M61" s="290"/>
      <c r="N61" s="291"/>
    </row>
    <row r="62" spans="2:14">
      <c r="B62" s="46"/>
      <c r="C62" s="47"/>
      <c r="D62" s="47"/>
      <c r="E62" s="47"/>
      <c r="F62" s="47"/>
      <c r="G62" s="47"/>
      <c r="H62" s="288"/>
      <c r="I62" s="279"/>
      <c r="J62" s="279"/>
      <c r="K62" s="279"/>
      <c r="L62" s="289"/>
      <c r="M62" s="290"/>
      <c r="N62" s="291"/>
    </row>
    <row r="63" spans="2:14">
      <c r="B63" s="46"/>
      <c r="C63" s="47"/>
      <c r="D63" s="47"/>
      <c r="E63" s="47"/>
      <c r="F63" s="47"/>
      <c r="G63" s="47"/>
      <c r="H63" s="288"/>
      <c r="I63" s="279"/>
      <c r="J63" s="279"/>
      <c r="K63" s="279"/>
      <c r="L63" s="289"/>
      <c r="M63" s="290"/>
      <c r="N63" s="291"/>
    </row>
    <row r="64" spans="2:14" ht="15.75" thickBot="1">
      <c r="B64" s="49"/>
      <c r="C64" s="47"/>
      <c r="D64" s="47"/>
      <c r="E64" s="47"/>
      <c r="F64" s="47"/>
      <c r="G64" s="47"/>
      <c r="H64" s="484"/>
      <c r="I64" s="169"/>
      <c r="J64" s="169"/>
      <c r="K64" s="169"/>
      <c r="L64" s="996"/>
      <c r="M64" s="997"/>
      <c r="N64" s="485"/>
    </row>
    <row r="65" spans="2:15" ht="15.75" thickBot="1">
      <c r="B65" s="824" t="s">
        <v>953</v>
      </c>
      <c r="C65" s="825"/>
      <c r="D65" s="825"/>
      <c r="E65" s="825"/>
      <c r="F65" s="825"/>
      <c r="G65" s="825"/>
      <c r="H65" s="825"/>
      <c r="I65" s="825"/>
      <c r="J65" s="825"/>
      <c r="K65" s="825"/>
      <c r="L65" s="825"/>
      <c r="M65" s="826"/>
      <c r="N65" s="394"/>
    </row>
    <row r="66" spans="2:15">
      <c r="B66" s="33"/>
      <c r="C66" s="34"/>
      <c r="D66" s="34"/>
      <c r="E66" s="34"/>
      <c r="F66" s="34"/>
      <c r="G66" s="34"/>
      <c r="H66" s="34"/>
      <c r="I66" s="34"/>
      <c r="J66" s="34"/>
      <c r="K66" s="34"/>
      <c r="L66" s="34"/>
      <c r="M66" s="34"/>
      <c r="N66" s="35"/>
    </row>
    <row r="67" spans="2:15">
      <c r="B67" s="64" t="s">
        <v>962</v>
      </c>
      <c r="C67" s="65"/>
      <c r="D67" s="65"/>
      <c r="E67" s="65"/>
      <c r="F67" s="65"/>
      <c r="G67" s="65"/>
      <c r="H67" s="65"/>
      <c r="I67" s="65"/>
      <c r="J67" s="65"/>
      <c r="K67" s="65"/>
      <c r="L67" s="65"/>
      <c r="M67" s="65"/>
      <c r="N67" s="66"/>
    </row>
    <row r="68" spans="2:15" ht="15.75" thickBot="1">
      <c r="B68" s="68"/>
      <c r="C68" s="61"/>
      <c r="D68" s="61"/>
      <c r="E68" s="61"/>
      <c r="F68" s="61"/>
      <c r="G68" s="61"/>
      <c r="H68" s="61"/>
      <c r="I68" s="61"/>
      <c r="J68" s="61"/>
      <c r="K68" s="61"/>
      <c r="L68" s="61"/>
      <c r="M68" s="61"/>
      <c r="N68" s="63"/>
    </row>
    <row r="69" spans="2:15" ht="25.5">
      <c r="B69" s="850" t="s">
        <v>963</v>
      </c>
      <c r="C69" s="851"/>
      <c r="D69" s="851"/>
      <c r="E69" s="851"/>
      <c r="F69" s="851"/>
      <c r="G69" s="851"/>
      <c r="H69" s="851"/>
      <c r="I69" s="73" t="s">
        <v>964</v>
      </c>
      <c r="J69" s="75" t="s">
        <v>1410</v>
      </c>
      <c r="K69" s="74" t="s">
        <v>966</v>
      </c>
      <c r="L69" s="852" t="s">
        <v>950</v>
      </c>
      <c r="M69" s="853"/>
      <c r="N69" s="98" t="s">
        <v>951</v>
      </c>
    </row>
    <row r="70" spans="2:15">
      <c r="B70" s="49"/>
      <c r="C70" s="47"/>
      <c r="D70" s="47"/>
      <c r="E70" s="47"/>
      <c r="F70" s="47"/>
      <c r="G70" s="47"/>
      <c r="H70" s="47"/>
      <c r="I70" s="292"/>
      <c r="J70" s="293"/>
      <c r="K70" s="294"/>
      <c r="L70" s="50"/>
      <c r="M70" s="295"/>
      <c r="N70" s="296"/>
      <c r="O70" s="106"/>
    </row>
    <row r="71" spans="2:15">
      <c r="B71" s="49"/>
      <c r="C71" s="47"/>
      <c r="D71" s="47"/>
      <c r="E71" s="47"/>
      <c r="F71" s="47"/>
      <c r="G71" s="47"/>
      <c r="H71" s="47"/>
      <c r="I71" s="279"/>
      <c r="J71" s="297"/>
      <c r="K71" s="298"/>
      <c r="L71" s="50"/>
      <c r="M71" s="299"/>
      <c r="N71" s="296"/>
    </row>
    <row r="72" spans="2:15">
      <c r="B72" s="49"/>
      <c r="C72" s="47"/>
      <c r="D72" s="47"/>
      <c r="E72" s="47"/>
      <c r="F72" s="47"/>
      <c r="G72" s="47"/>
      <c r="H72" s="47"/>
      <c r="I72" s="279"/>
      <c r="J72" s="297"/>
      <c r="K72" s="298"/>
      <c r="L72" s="50"/>
      <c r="M72" s="300"/>
      <c r="N72" s="296"/>
    </row>
    <row r="73" spans="2:15">
      <c r="B73" s="49"/>
      <c r="C73" s="47"/>
      <c r="D73" s="47"/>
      <c r="E73" s="47"/>
      <c r="F73" s="47"/>
      <c r="G73" s="47"/>
      <c r="H73" s="47"/>
      <c r="I73" s="279"/>
      <c r="J73" s="297"/>
      <c r="K73" s="298"/>
      <c r="L73" s="318"/>
      <c r="M73" s="300"/>
      <c r="N73" s="296"/>
    </row>
    <row r="74" spans="2:15">
      <c r="B74" s="49"/>
      <c r="C74" s="47"/>
      <c r="D74" s="47"/>
      <c r="E74" s="47"/>
      <c r="F74" s="47"/>
      <c r="G74" s="47"/>
      <c r="H74" s="47"/>
      <c r="I74" s="279"/>
      <c r="J74" s="297"/>
      <c r="K74" s="298"/>
      <c r="L74" s="318"/>
      <c r="M74" s="300"/>
      <c r="N74" s="296"/>
    </row>
    <row r="75" spans="2:15" ht="15.75" thickBot="1">
      <c r="B75" s="992"/>
      <c r="C75" s="993"/>
      <c r="D75" s="993"/>
      <c r="E75" s="993"/>
      <c r="F75" s="993"/>
      <c r="G75" s="993"/>
      <c r="H75" s="993"/>
      <c r="I75" s="169"/>
      <c r="J75" s="169"/>
      <c r="K75" s="169"/>
      <c r="L75" s="994"/>
      <c r="M75" s="995"/>
      <c r="N75" s="45"/>
    </row>
    <row r="76" spans="2:15" ht="15.75" thickBot="1">
      <c r="B76" s="824" t="s">
        <v>953</v>
      </c>
      <c r="C76" s="825"/>
      <c r="D76" s="825"/>
      <c r="E76" s="825"/>
      <c r="F76" s="825"/>
      <c r="G76" s="825"/>
      <c r="H76" s="825"/>
      <c r="I76" s="825"/>
      <c r="J76" s="825"/>
      <c r="K76" s="825"/>
      <c r="L76" s="825"/>
      <c r="M76" s="826"/>
      <c r="N76" s="301"/>
    </row>
    <row r="77" spans="2:15" ht="15.75" thickBot="1">
      <c r="B77" s="33"/>
      <c r="C77" s="34"/>
      <c r="D77" s="34"/>
      <c r="E77" s="34"/>
      <c r="F77" s="34"/>
      <c r="G77" s="34"/>
      <c r="H77" s="34"/>
      <c r="I77" s="34"/>
      <c r="J77" s="34"/>
      <c r="K77" s="34"/>
      <c r="L77" s="34"/>
      <c r="M77" s="34"/>
      <c r="N77" s="35"/>
    </row>
    <row r="78" spans="2:15" ht="15.75" thickBot="1">
      <c r="B78" s="824" t="s">
        <v>967</v>
      </c>
      <c r="C78" s="825"/>
      <c r="D78" s="825"/>
      <c r="E78" s="825"/>
      <c r="F78" s="825"/>
      <c r="G78" s="825"/>
      <c r="H78" s="825"/>
      <c r="I78" s="825"/>
      <c r="J78" s="825"/>
      <c r="K78" s="825"/>
      <c r="L78" s="825"/>
      <c r="M78" s="826"/>
      <c r="N78" s="99">
        <f>N43+N54+N65+N76</f>
        <v>1248.8654492258481</v>
      </c>
    </row>
    <row r="79" spans="2:15">
      <c r="B79" s="33"/>
      <c r="C79" s="34"/>
      <c r="D79" s="34"/>
      <c r="E79" s="34"/>
      <c r="F79" s="34"/>
      <c r="G79" s="34"/>
      <c r="H79" s="34"/>
      <c r="I79" s="34"/>
      <c r="J79" s="34"/>
      <c r="K79" s="34"/>
      <c r="L79" s="34"/>
      <c r="M79" s="34"/>
      <c r="N79" s="35"/>
    </row>
    <row r="80" spans="2:15">
      <c r="B80" s="64" t="s">
        <v>968</v>
      </c>
      <c r="C80" s="65"/>
      <c r="D80" s="65"/>
      <c r="E80" s="65"/>
      <c r="F80" s="65"/>
      <c r="G80" s="65"/>
      <c r="H80" s="65"/>
      <c r="I80" s="65"/>
      <c r="J80" s="65"/>
      <c r="K80" s="65"/>
      <c r="L80" s="65"/>
      <c r="M80" s="65"/>
      <c r="N80" s="66"/>
    </row>
    <row r="81" spans="1:14" ht="15.75" thickBot="1">
      <c r="B81" s="68"/>
      <c r="C81" s="61"/>
      <c r="D81" s="61"/>
      <c r="E81" s="61"/>
      <c r="F81" s="61"/>
      <c r="G81" s="61"/>
      <c r="H81" s="61"/>
      <c r="I81" s="61"/>
      <c r="J81" s="61"/>
      <c r="K81" s="61"/>
      <c r="L81" s="61"/>
      <c r="M81" s="61"/>
      <c r="N81" s="63"/>
    </row>
    <row r="82" spans="1:14">
      <c r="B82" s="815" t="s">
        <v>969</v>
      </c>
      <c r="C82" s="816"/>
      <c r="D82" s="816"/>
      <c r="E82" s="816"/>
      <c r="F82" s="816"/>
      <c r="G82" s="816"/>
      <c r="H82" s="816"/>
      <c r="I82" s="314"/>
      <c r="J82" s="334"/>
      <c r="K82" s="302" t="s">
        <v>970</v>
      </c>
      <c r="L82" s="854" t="s">
        <v>971</v>
      </c>
      <c r="M82" s="855"/>
      <c r="N82" s="303"/>
    </row>
    <row r="83" spans="1:14">
      <c r="B83" s="856" t="s">
        <v>972</v>
      </c>
      <c r="C83" s="857"/>
      <c r="D83" s="857"/>
      <c r="E83" s="857"/>
      <c r="F83" s="857"/>
      <c r="G83" s="857"/>
      <c r="H83" s="857"/>
      <c r="I83" s="87"/>
      <c r="J83" s="88"/>
      <c r="K83" s="304">
        <v>0.2</v>
      </c>
      <c r="L83" s="858">
        <f>N78*K83</f>
        <v>249.77308984516964</v>
      </c>
      <c r="M83" s="859"/>
      <c r="N83" s="51"/>
    </row>
    <row r="84" spans="1:14">
      <c r="B84" s="89" t="s">
        <v>973</v>
      </c>
      <c r="C84" s="90"/>
      <c r="D84" s="90"/>
      <c r="E84" s="90"/>
      <c r="F84" s="90"/>
      <c r="G84" s="90"/>
      <c r="H84" s="90"/>
      <c r="I84" s="87"/>
      <c r="J84" s="88"/>
      <c r="K84" s="304">
        <v>0.05</v>
      </c>
      <c r="L84" s="858">
        <f>N78*K84</f>
        <v>62.443272461292409</v>
      </c>
      <c r="M84" s="859"/>
      <c r="N84" s="51"/>
    </row>
    <row r="85" spans="1:14" ht="15.75" thickBot="1">
      <c r="B85" s="91" t="s">
        <v>974</v>
      </c>
      <c r="C85" s="92"/>
      <c r="D85" s="92"/>
      <c r="E85" s="92"/>
      <c r="F85" s="92"/>
      <c r="G85" s="92"/>
      <c r="H85" s="92"/>
      <c r="I85" s="93"/>
      <c r="J85" s="94"/>
      <c r="K85" s="305">
        <v>0.05</v>
      </c>
      <c r="L85" s="860">
        <f>N78*K85</f>
        <v>62.443272461292409</v>
      </c>
      <c r="M85" s="861"/>
      <c r="N85" s="51"/>
    </row>
    <row r="86" spans="1:14" ht="15.75" thickBot="1">
      <c r="B86" s="824" t="s">
        <v>953</v>
      </c>
      <c r="C86" s="825"/>
      <c r="D86" s="825"/>
      <c r="E86" s="825"/>
      <c r="F86" s="825"/>
      <c r="G86" s="825"/>
      <c r="H86" s="825"/>
      <c r="I86" s="825"/>
      <c r="J86" s="825"/>
      <c r="K86" s="825"/>
      <c r="L86" s="825"/>
      <c r="M86" s="826"/>
      <c r="N86" s="52">
        <f>L83+L84+L85</f>
        <v>374.65963476775443</v>
      </c>
    </row>
    <row r="87" spans="1:14" ht="15.75" thickBot="1">
      <c r="B87" s="33"/>
      <c r="C87" s="34"/>
      <c r="D87" s="34"/>
      <c r="E87" s="34"/>
      <c r="F87" s="34"/>
      <c r="G87" s="34"/>
      <c r="H87" s="34"/>
      <c r="I87" s="34"/>
      <c r="J87" s="34"/>
      <c r="K87" s="34"/>
      <c r="L87" s="34"/>
      <c r="M87" s="34"/>
      <c r="N87" s="35"/>
    </row>
    <row r="88" spans="1:14" ht="15.75" thickBot="1">
      <c r="A88" t="s">
        <v>2016</v>
      </c>
      <c r="B88" s="824" t="s">
        <v>975</v>
      </c>
      <c r="C88" s="825"/>
      <c r="D88" s="825"/>
      <c r="E88" s="825"/>
      <c r="F88" s="825"/>
      <c r="G88" s="825"/>
      <c r="H88" s="825"/>
      <c r="I88" s="825"/>
      <c r="J88" s="825"/>
      <c r="K88" s="825"/>
      <c r="L88" s="825"/>
      <c r="M88" s="826"/>
      <c r="N88" s="188">
        <f>N78+N86</f>
        <v>1623.5250839936025</v>
      </c>
    </row>
    <row r="89" spans="1:14">
      <c r="B89" s="239"/>
      <c r="C89" s="240"/>
      <c r="D89" s="240"/>
      <c r="E89" s="240"/>
      <c r="F89" s="240"/>
      <c r="G89" s="240"/>
      <c r="H89" s="240"/>
      <c r="I89" s="240"/>
      <c r="J89" s="240"/>
      <c r="K89" s="240"/>
      <c r="L89" s="240"/>
      <c r="M89" s="240"/>
      <c r="N89" s="241"/>
    </row>
    <row r="90" spans="1:14">
      <c r="B90" s="242"/>
      <c r="C90" s="243"/>
      <c r="D90" s="243"/>
      <c r="E90" s="243"/>
      <c r="F90" s="243"/>
      <c r="G90" s="243"/>
      <c r="H90" s="243"/>
      <c r="I90" s="243"/>
      <c r="J90" s="243"/>
      <c r="K90" s="243"/>
      <c r="L90" s="243"/>
      <c r="M90" s="243"/>
      <c r="N90" s="244"/>
    </row>
    <row r="91" spans="1:14">
      <c r="B91" s="242"/>
      <c r="C91" s="243"/>
      <c r="D91" s="243"/>
      <c r="E91" s="243"/>
      <c r="F91" s="243"/>
      <c r="G91" s="243"/>
      <c r="H91" s="243"/>
      <c r="I91" s="243"/>
      <c r="J91" s="243"/>
      <c r="K91" s="243"/>
      <c r="L91" s="243"/>
      <c r="M91" s="243"/>
      <c r="N91" s="244"/>
    </row>
    <row r="92" spans="1:14">
      <c r="B92" s="242"/>
      <c r="C92" s="243"/>
      <c r="D92" s="243"/>
      <c r="E92" s="243"/>
      <c r="F92" s="243"/>
      <c r="G92" s="243"/>
      <c r="H92" s="243"/>
      <c r="I92" s="243"/>
      <c r="J92" s="243"/>
      <c r="K92" s="243"/>
      <c r="L92" s="243"/>
      <c r="M92" s="243"/>
      <c r="N92" s="244"/>
    </row>
    <row r="93" spans="1:14">
      <c r="B93" s="242"/>
      <c r="C93" s="243"/>
      <c r="D93" s="243"/>
      <c r="E93" s="417" t="s">
        <v>976</v>
      </c>
      <c r="F93" s="417"/>
      <c r="G93" s="417"/>
      <c r="H93" s="417"/>
      <c r="I93" s="417"/>
      <c r="J93" s="417"/>
      <c r="K93" s="243"/>
      <c r="L93" s="243"/>
      <c r="M93" s="243"/>
      <c r="N93" s="244"/>
    </row>
    <row r="94" spans="1:14">
      <c r="B94" s="242"/>
      <c r="C94" s="243"/>
      <c r="D94" s="243"/>
      <c r="E94" s="243" t="s">
        <v>977</v>
      </c>
      <c r="F94" s="243"/>
      <c r="G94" s="243"/>
      <c r="H94" s="243"/>
      <c r="I94" s="243"/>
      <c r="J94" s="243"/>
      <c r="K94" s="243"/>
      <c r="L94" s="243"/>
      <c r="M94" s="243"/>
      <c r="N94" s="244"/>
    </row>
    <row r="95" spans="1:14">
      <c r="B95" s="242"/>
      <c r="C95" s="243"/>
      <c r="D95" s="243"/>
      <c r="E95" s="243" t="s">
        <v>978</v>
      </c>
      <c r="F95" s="243"/>
      <c r="G95" s="243"/>
      <c r="H95" s="243"/>
      <c r="I95" s="243"/>
      <c r="J95" s="243"/>
      <c r="K95" s="243"/>
      <c r="L95" s="243"/>
      <c r="M95" s="243"/>
      <c r="N95" s="244"/>
    </row>
    <row r="96" spans="1:14">
      <c r="B96" s="242"/>
      <c r="C96" s="243"/>
      <c r="D96" s="243"/>
      <c r="E96" s="243" t="s">
        <v>979</v>
      </c>
      <c r="F96" s="243"/>
      <c r="G96" s="243"/>
      <c r="H96" s="243"/>
      <c r="I96" s="243"/>
      <c r="J96" s="243"/>
      <c r="K96" s="243"/>
      <c r="L96" s="243"/>
      <c r="M96" s="243"/>
      <c r="N96" s="244"/>
    </row>
    <row r="97" spans="2:14" ht="15.75" thickBot="1">
      <c r="B97" s="242"/>
      <c r="C97" s="243"/>
      <c r="D97" s="243"/>
      <c r="E97" s="243"/>
      <c r="F97" s="243" t="s">
        <v>980</v>
      </c>
      <c r="G97" s="243"/>
      <c r="H97" s="243"/>
      <c r="I97" s="243"/>
      <c r="J97" s="243"/>
      <c r="K97" s="243"/>
      <c r="L97" s="243"/>
      <c r="M97" s="243"/>
      <c r="N97" s="244"/>
    </row>
    <row r="98" spans="2:14">
      <c r="B98" s="227" t="s">
        <v>2216</v>
      </c>
      <c r="C98" s="228"/>
      <c r="D98" s="228"/>
      <c r="E98" s="228"/>
      <c r="F98" s="228"/>
      <c r="G98" s="228"/>
      <c r="H98" s="228"/>
      <c r="I98" s="228"/>
      <c r="J98" s="228"/>
      <c r="K98" s="228"/>
      <c r="L98" s="228"/>
      <c r="M98" s="228"/>
      <c r="N98" s="229"/>
    </row>
    <row r="99" spans="2:14">
      <c r="B99" s="245"/>
      <c r="C99" s="246"/>
      <c r="D99" s="246"/>
      <c r="E99" s="246"/>
      <c r="F99" s="246"/>
      <c r="G99" s="246"/>
      <c r="H99" s="246"/>
      <c r="I99" s="246"/>
      <c r="J99" s="246"/>
      <c r="K99" s="246"/>
      <c r="L99" s="246"/>
      <c r="M99" s="246"/>
      <c r="N99" s="247"/>
    </row>
    <row r="100" spans="2:14">
      <c r="B100" s="245"/>
      <c r="C100" s="246"/>
      <c r="D100" s="246"/>
      <c r="E100" s="246"/>
      <c r="F100" s="246"/>
      <c r="G100" s="246"/>
      <c r="H100" s="246"/>
      <c r="I100" s="246"/>
      <c r="J100" s="246"/>
      <c r="K100" s="246"/>
      <c r="L100" s="246"/>
      <c r="M100" s="246"/>
      <c r="N100" s="247"/>
    </row>
    <row r="101" spans="2:14">
      <c r="B101" s="245"/>
      <c r="C101" s="246"/>
      <c r="D101" s="246"/>
      <c r="E101" s="246"/>
      <c r="F101" s="246"/>
      <c r="G101" s="246"/>
      <c r="H101" s="246"/>
      <c r="I101" s="246"/>
      <c r="J101" s="246"/>
      <c r="K101" s="246"/>
      <c r="L101" s="246"/>
      <c r="M101" s="246"/>
      <c r="N101" s="247"/>
    </row>
    <row r="102" spans="2:14" ht="15.75" thickBot="1">
      <c r="B102" s="248"/>
      <c r="C102" s="249"/>
      <c r="D102" s="249"/>
      <c r="E102" s="249"/>
      <c r="F102" s="249"/>
      <c r="G102" s="249"/>
      <c r="H102" s="249"/>
      <c r="I102" s="249"/>
      <c r="J102" s="249"/>
      <c r="K102" s="249"/>
      <c r="L102" s="249"/>
      <c r="M102" s="249"/>
      <c r="N102" s="250"/>
    </row>
    <row r="103" spans="2:14">
      <c r="B103" s="251"/>
      <c r="C103" s="252"/>
      <c r="D103" s="252"/>
      <c r="E103" s="252"/>
      <c r="F103" s="252"/>
      <c r="G103" s="252"/>
      <c r="H103" s="252"/>
      <c r="I103" s="252"/>
      <c r="J103" s="252"/>
      <c r="K103" s="252"/>
      <c r="L103" s="252"/>
      <c r="M103" s="252"/>
      <c r="N103" s="253"/>
    </row>
    <row r="104" spans="2:14">
      <c r="B104" s="254" t="s">
        <v>2217</v>
      </c>
      <c r="C104" s="255"/>
      <c r="D104" s="255"/>
      <c r="E104" s="255"/>
      <c r="F104" s="255"/>
      <c r="G104" s="255"/>
      <c r="H104" s="255"/>
      <c r="I104" s="255"/>
      <c r="J104" s="255"/>
      <c r="K104" s="255"/>
      <c r="L104" s="255"/>
      <c r="M104" s="255"/>
      <c r="N104" s="256"/>
    </row>
    <row r="105" spans="2:14" ht="15" customHeight="1">
      <c r="B105" s="966" t="s">
        <v>2218</v>
      </c>
      <c r="C105" s="967"/>
      <c r="D105" s="967"/>
      <c r="E105" s="967"/>
      <c r="F105" s="967"/>
      <c r="G105" s="967"/>
      <c r="H105" s="967"/>
      <c r="I105" s="967"/>
      <c r="J105" s="967"/>
      <c r="K105" s="967"/>
      <c r="L105" s="967"/>
      <c r="M105" s="967"/>
      <c r="N105" s="968"/>
    </row>
    <row r="106" spans="2:14" ht="15" customHeight="1">
      <c r="B106" s="966"/>
      <c r="C106" s="967"/>
      <c r="D106" s="967"/>
      <c r="E106" s="967"/>
      <c r="F106" s="967"/>
      <c r="G106" s="967"/>
      <c r="H106" s="967"/>
      <c r="I106" s="967"/>
      <c r="J106" s="967"/>
      <c r="K106" s="967"/>
      <c r="L106" s="967"/>
      <c r="M106" s="967"/>
      <c r="N106" s="968"/>
    </row>
    <row r="107" spans="2:14" ht="30" customHeight="1">
      <c r="B107" s="969" t="s">
        <v>2219</v>
      </c>
      <c r="C107" s="970"/>
      <c r="D107" s="970"/>
      <c r="E107" s="970"/>
      <c r="F107" s="970"/>
      <c r="G107" s="970"/>
      <c r="H107" s="970"/>
      <c r="I107" s="970"/>
      <c r="J107" s="970"/>
      <c r="K107" s="970"/>
      <c r="L107" s="970"/>
      <c r="M107" s="970"/>
      <c r="N107" s="971"/>
    </row>
    <row r="108" spans="2:14">
      <c r="B108" s="969"/>
      <c r="C108" s="970"/>
      <c r="D108" s="970"/>
      <c r="E108" s="970"/>
      <c r="F108" s="970"/>
      <c r="G108" s="970"/>
      <c r="H108" s="970"/>
      <c r="I108" s="970"/>
      <c r="J108" s="970"/>
      <c r="K108" s="970"/>
      <c r="L108" s="970"/>
      <c r="M108" s="970"/>
      <c r="N108" s="971"/>
    </row>
    <row r="109" spans="2:14">
      <c r="B109" s="339"/>
      <c r="C109" s="340"/>
      <c r="D109" s="340"/>
      <c r="E109" s="340"/>
      <c r="F109" s="340"/>
      <c r="G109" s="340"/>
      <c r="H109" s="340"/>
      <c r="I109" s="340"/>
      <c r="J109" s="340"/>
      <c r="K109" s="340"/>
      <c r="L109" s="340"/>
      <c r="M109" s="340"/>
      <c r="N109" s="341"/>
    </row>
    <row r="110" spans="2:14">
      <c r="B110" s="339"/>
      <c r="C110" s="340"/>
      <c r="D110" s="340"/>
      <c r="E110" s="340"/>
      <c r="F110" s="340"/>
      <c r="G110" s="340"/>
      <c r="H110" s="340"/>
      <c r="I110" s="340"/>
      <c r="J110" s="340"/>
      <c r="K110" s="340"/>
      <c r="L110" s="340"/>
      <c r="M110" s="340"/>
      <c r="N110" s="341"/>
    </row>
    <row r="111" spans="2:14">
      <c r="B111" s="339"/>
      <c r="C111" s="340"/>
      <c r="D111" s="340"/>
      <c r="E111" s="340"/>
      <c r="F111" s="340"/>
      <c r="G111" s="340"/>
      <c r="H111" s="340"/>
      <c r="I111" s="340"/>
      <c r="J111" s="340"/>
      <c r="K111" s="340"/>
      <c r="L111" s="340"/>
      <c r="M111" s="340"/>
      <c r="N111" s="341"/>
    </row>
    <row r="112" spans="2:14">
      <c r="B112" s="254"/>
      <c r="C112" s="255"/>
      <c r="D112" s="255"/>
      <c r="E112" s="255"/>
      <c r="F112" s="255"/>
      <c r="G112" s="255"/>
      <c r="H112" s="255"/>
      <c r="I112" s="255"/>
      <c r="J112" s="255"/>
      <c r="K112" s="255"/>
      <c r="L112" s="255"/>
      <c r="M112" s="255"/>
      <c r="N112" s="256"/>
    </row>
    <row r="113" spans="2:14">
      <c r="B113" s="242"/>
      <c r="C113" s="243"/>
      <c r="D113" s="243"/>
      <c r="E113" s="243" t="s">
        <v>976</v>
      </c>
      <c r="F113" s="417"/>
      <c r="G113" s="417"/>
      <c r="H113" s="243"/>
      <c r="I113" s="243"/>
      <c r="J113" s="243"/>
      <c r="K113" s="243"/>
      <c r="L113" s="243"/>
      <c r="M113" s="243"/>
      <c r="N113" s="244"/>
    </row>
    <row r="114" spans="2:14">
      <c r="B114" s="242"/>
      <c r="C114" s="243"/>
      <c r="D114" s="243"/>
      <c r="E114" s="418" t="s">
        <v>977</v>
      </c>
      <c r="F114" s="243"/>
      <c r="G114" s="243"/>
      <c r="H114" s="418"/>
      <c r="I114" s="418"/>
      <c r="J114" s="418"/>
      <c r="K114" s="243"/>
      <c r="L114" s="243"/>
      <c r="M114" s="243"/>
      <c r="N114" s="244"/>
    </row>
    <row r="115" spans="2:14">
      <c r="B115" s="242"/>
      <c r="C115" s="243"/>
      <c r="D115" s="243"/>
      <c r="E115" s="257" t="s">
        <v>981</v>
      </c>
      <c r="F115" s="243"/>
      <c r="G115" s="243"/>
      <c r="H115" s="257"/>
      <c r="I115" s="257"/>
      <c r="J115" s="257"/>
      <c r="K115" s="243"/>
      <c r="L115" s="243"/>
      <c r="M115" s="243"/>
      <c r="N115" s="244"/>
    </row>
    <row r="116" spans="2:14">
      <c r="B116" s="258"/>
      <c r="C116" s="255"/>
      <c r="D116" s="255"/>
      <c r="E116" s="243" t="s">
        <v>979</v>
      </c>
      <c r="F116" s="243"/>
      <c r="G116" s="243"/>
      <c r="H116" s="243"/>
      <c r="I116" s="243"/>
      <c r="J116" s="243"/>
      <c r="K116" s="255"/>
      <c r="L116" s="255"/>
      <c r="M116" s="255"/>
      <c r="N116" s="256"/>
    </row>
    <row r="117" spans="2:14">
      <c r="B117" s="258"/>
      <c r="C117" s="255"/>
      <c r="D117" s="255"/>
      <c r="E117" s="255"/>
      <c r="F117" s="243"/>
      <c r="G117" s="243"/>
      <c r="H117" s="243"/>
      <c r="I117" s="243"/>
      <c r="J117" s="243"/>
      <c r="K117" s="255"/>
      <c r="L117" s="255"/>
      <c r="M117" s="255"/>
      <c r="N117" s="256"/>
    </row>
    <row r="118" spans="2:14">
      <c r="B118" s="258" t="s">
        <v>2220</v>
      </c>
      <c r="C118" s="257"/>
      <c r="D118" s="257"/>
      <c r="E118" s="243"/>
      <c r="F118" s="243"/>
      <c r="G118" s="243"/>
      <c r="H118" s="243"/>
      <c r="I118" s="243"/>
      <c r="J118" s="972"/>
      <c r="K118" s="972"/>
      <c r="L118" s="972"/>
      <c r="M118" s="972"/>
      <c r="N118" s="973"/>
    </row>
    <row r="119" spans="2:14" ht="15.75" thickBot="1">
      <c r="B119" s="419" t="s">
        <v>2221</v>
      </c>
      <c r="C119" s="420"/>
      <c r="D119" s="420"/>
      <c r="E119" s="259"/>
      <c r="F119" s="259"/>
      <c r="G119" s="259"/>
      <c r="H119" s="259"/>
      <c r="I119" s="259"/>
      <c r="J119" s="974"/>
      <c r="K119" s="974"/>
      <c r="L119" s="974"/>
      <c r="M119" s="974"/>
      <c r="N119" s="975"/>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2021-04-06T21:26:08Z</dcterms:modified>
</cp:coreProperties>
</file>